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139F7FAB-6831-43FE-BD00-03A7E54496D6}" xr6:coauthVersionLast="47" xr6:coauthVersionMax="47" xr10:uidLastSave="{00000000-0000-0000-0000-000000000000}"/>
  <bookViews>
    <workbookView xWindow="28680" yWindow="-120" windowWidth="29040" windowHeight="15720" xr2:uid="{31A865FA-555E-4950-8699-05294B3CE767}"/>
  </bookViews>
  <sheets>
    <sheet name="SubSector Analysis" sheetId="3" r:id="rId1"/>
    <sheet name="Nifty 750 Analysis" sheetId="2" r:id="rId2"/>
    <sheet name="Price_Filter_02_12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3" l="1"/>
  <c r="H65" i="3"/>
  <c r="H55" i="3"/>
  <c r="H117" i="3"/>
  <c r="G23" i="3"/>
  <c r="G20" i="3"/>
  <c r="G90" i="3"/>
  <c r="G75" i="3"/>
  <c r="G74" i="3"/>
  <c r="G89" i="3"/>
  <c r="G69" i="3"/>
  <c r="G94" i="3"/>
  <c r="G53" i="3"/>
  <c r="G102" i="3"/>
  <c r="G117" i="3"/>
  <c r="G58" i="3"/>
  <c r="F83" i="3"/>
  <c r="F46" i="3"/>
  <c r="F48" i="3"/>
  <c r="F78" i="3"/>
  <c r="F71" i="3"/>
  <c r="F36" i="3"/>
  <c r="F31" i="3"/>
  <c r="F43" i="3"/>
  <c r="F85" i="3"/>
  <c r="F65" i="3"/>
  <c r="F97" i="3"/>
  <c r="F89" i="3"/>
  <c r="F64" i="3"/>
  <c r="F52" i="3"/>
  <c r="F53" i="3"/>
  <c r="F102" i="3"/>
  <c r="F79" i="3"/>
  <c r="F117" i="3"/>
  <c r="F59" i="3"/>
  <c r="E21" i="3"/>
  <c r="E5" i="3"/>
  <c r="E67" i="3"/>
  <c r="E46" i="3"/>
  <c r="E7" i="3"/>
  <c r="E78" i="3"/>
  <c r="E27" i="3"/>
  <c r="E36" i="3"/>
  <c r="E2" i="3"/>
  <c r="E92" i="3"/>
  <c r="E43" i="3"/>
  <c r="E98" i="3"/>
  <c r="E65" i="3"/>
  <c r="E34" i="3"/>
  <c r="E89" i="3"/>
  <c r="E113" i="3"/>
  <c r="E69" i="3"/>
  <c r="E52" i="3"/>
  <c r="E54" i="3"/>
  <c r="E13" i="3"/>
  <c r="E102" i="3"/>
  <c r="E105" i="3"/>
  <c r="E107" i="3"/>
  <c r="E117" i="3"/>
  <c r="E115" i="3"/>
  <c r="E109" i="3"/>
  <c r="D24" i="3"/>
  <c r="D83" i="3"/>
  <c r="D23" i="3"/>
  <c r="D9" i="3"/>
  <c r="D48" i="3"/>
  <c r="D76" i="3"/>
  <c r="D29" i="3"/>
  <c r="D71" i="3"/>
  <c r="D10" i="3"/>
  <c r="D31" i="3"/>
  <c r="D116" i="3"/>
  <c r="D37" i="3"/>
  <c r="D85" i="3"/>
  <c r="D38" i="3"/>
  <c r="D97" i="3"/>
  <c r="D68" i="3"/>
  <c r="D35" i="3"/>
  <c r="D64" i="3"/>
  <c r="D94" i="3"/>
  <c r="D53" i="3"/>
  <c r="D110" i="3"/>
  <c r="D55" i="3"/>
  <c r="D79" i="3"/>
  <c r="D58" i="3"/>
  <c r="D59" i="3"/>
  <c r="B21" i="3"/>
  <c r="D21" i="3" s="1"/>
  <c r="B24" i="3"/>
  <c r="E24" i="3" s="1"/>
  <c r="B83" i="3"/>
  <c r="B26" i="3"/>
  <c r="B17" i="3"/>
  <c r="E17" i="3" s="1"/>
  <c r="B23" i="3"/>
  <c r="B5" i="3"/>
  <c r="D5" i="3" s="1"/>
  <c r="B66" i="3"/>
  <c r="B12" i="3"/>
  <c r="G12" i="3" s="1"/>
  <c r="B61" i="3"/>
  <c r="B67" i="3"/>
  <c r="B72" i="3"/>
  <c r="B46" i="3"/>
  <c r="B50" i="3"/>
  <c r="D50" i="3" s="1"/>
  <c r="B9" i="3"/>
  <c r="B15" i="3"/>
  <c r="B82" i="3"/>
  <c r="B48" i="3"/>
  <c r="G48" i="3" s="1"/>
  <c r="B7" i="3"/>
  <c r="D7" i="3" s="1"/>
  <c r="B91" i="3"/>
  <c r="D91" i="3" s="1"/>
  <c r="B20" i="3"/>
  <c r="D20" i="3" s="1"/>
  <c r="B41" i="3"/>
  <c r="B60" i="3"/>
  <c r="E60" i="3" s="1"/>
  <c r="B28" i="3"/>
  <c r="B78" i="3"/>
  <c r="D78" i="3" s="1"/>
  <c r="B76" i="3"/>
  <c r="E76" i="3" s="1"/>
  <c r="B29" i="3"/>
  <c r="B6" i="3"/>
  <c r="G6" i="3" s="1"/>
  <c r="B47" i="3"/>
  <c r="E47" i="3" s="1"/>
  <c r="B71" i="3"/>
  <c r="B27" i="3"/>
  <c r="B32" i="3"/>
  <c r="B90" i="3"/>
  <c r="B14" i="3"/>
  <c r="B22" i="3"/>
  <c r="B4" i="3"/>
  <c r="D4" i="3" s="1"/>
  <c r="B36" i="3"/>
  <c r="D36" i="3" s="1"/>
  <c r="B2" i="3"/>
  <c r="D2" i="3" s="1"/>
  <c r="B10" i="3"/>
  <c r="B70" i="3"/>
  <c r="B49" i="3"/>
  <c r="B31" i="3"/>
  <c r="B92" i="3"/>
  <c r="D92" i="3" s="1"/>
  <c r="B96" i="3"/>
  <c r="D96" i="3" s="1"/>
  <c r="B75" i="3"/>
  <c r="D75" i="3" s="1"/>
  <c r="B42" i="3"/>
  <c r="F42" i="3" s="1"/>
  <c r="B33" i="3"/>
  <c r="I33" i="3" s="1"/>
  <c r="B18" i="3"/>
  <c r="F18" i="3" s="1"/>
  <c r="B43" i="3"/>
  <c r="D43" i="3" s="1"/>
  <c r="B116" i="3"/>
  <c r="E116" i="3" s="1"/>
  <c r="B37" i="3"/>
  <c r="B8" i="3"/>
  <c r="B73" i="3"/>
  <c r="B85" i="3"/>
  <c r="B98" i="3"/>
  <c r="D98" i="3" s="1"/>
  <c r="B16" i="3"/>
  <c r="B45" i="3"/>
  <c r="D45" i="3" s="1"/>
  <c r="B25" i="3"/>
  <c r="F25" i="3" s="1"/>
  <c r="B62" i="3"/>
  <c r="B93" i="3"/>
  <c r="D93" i="3" s="1"/>
  <c r="B65" i="3"/>
  <c r="D65" i="3" s="1"/>
  <c r="B99" i="3"/>
  <c r="D99" i="3" s="1"/>
  <c r="B38" i="3"/>
  <c r="B112" i="3"/>
  <c r="B40" i="3"/>
  <c r="E40" i="3" s="1"/>
  <c r="B97" i="3"/>
  <c r="B34" i="3"/>
  <c r="B63" i="3"/>
  <c r="D63" i="3" s="1"/>
  <c r="B74" i="3"/>
  <c r="B84" i="3"/>
  <c r="B44" i="3"/>
  <c r="I44" i="3" s="1"/>
  <c r="B19" i="3"/>
  <c r="B89" i="3"/>
  <c r="D89" i="3" s="1"/>
  <c r="B68" i="3"/>
  <c r="B35" i="3"/>
  <c r="G35" i="3" s="1"/>
  <c r="B3" i="3"/>
  <c r="B51" i="3"/>
  <c r="B64" i="3"/>
  <c r="G64" i="3" s="1"/>
  <c r="B113" i="3"/>
  <c r="D113" i="3" s="1"/>
  <c r="B86" i="3"/>
  <c r="B69" i="3"/>
  <c r="D69" i="3" s="1"/>
  <c r="B39" i="3"/>
  <c r="F39" i="3" s="1"/>
  <c r="B114" i="3"/>
  <c r="B87" i="3"/>
  <c r="B52" i="3"/>
  <c r="D52" i="3" s="1"/>
  <c r="B30" i="3"/>
  <c r="D30" i="3" s="1"/>
  <c r="B94" i="3"/>
  <c r="B101" i="3"/>
  <c r="B104" i="3"/>
  <c r="E104" i="3" s="1"/>
  <c r="B53" i="3"/>
  <c r="B54" i="3"/>
  <c r="D54" i="3" s="1"/>
  <c r="B88" i="3"/>
  <c r="D88" i="3" s="1"/>
  <c r="B13" i="3"/>
  <c r="D13" i="3" s="1"/>
  <c r="B111" i="3"/>
  <c r="D111" i="3" s="1"/>
  <c r="B95" i="3"/>
  <c r="I95" i="3" s="1"/>
  <c r="B11" i="3"/>
  <c r="B102" i="3"/>
  <c r="B110" i="3"/>
  <c r="B55" i="3"/>
  <c r="B77" i="3"/>
  <c r="B56" i="3"/>
  <c r="B79" i="3"/>
  <c r="B105" i="3"/>
  <c r="B106" i="3"/>
  <c r="D106" i="3" s="1"/>
  <c r="B107" i="3"/>
  <c r="B57" i="3"/>
  <c r="B100" i="3"/>
  <c r="E100" i="3" s="1"/>
  <c r="B118" i="3"/>
  <c r="B117" i="3"/>
  <c r="D117" i="3" s="1"/>
  <c r="B80" i="3"/>
  <c r="D80" i="3" s="1"/>
  <c r="B58" i="3"/>
  <c r="B119" i="3"/>
  <c r="B120" i="3"/>
  <c r="E120" i="3" s="1"/>
  <c r="B59" i="3"/>
  <c r="B115" i="3"/>
  <c r="D115" i="3" s="1"/>
  <c r="B108" i="3"/>
  <c r="D108" i="3" s="1"/>
  <c r="B109" i="3"/>
  <c r="D109" i="3" s="1"/>
  <c r="B103" i="3"/>
  <c r="I103" i="3" s="1"/>
  <c r="B81" i="3"/>
  <c r="G81" i="3" s="1"/>
  <c r="U11" i="3" l="1"/>
  <c r="V11" i="3"/>
  <c r="P11" i="3"/>
  <c r="Q11" i="3"/>
  <c r="G11" i="3"/>
  <c r="H11" i="3"/>
  <c r="I11" i="3"/>
  <c r="E11" i="3"/>
  <c r="U72" i="3"/>
  <c r="V72" i="3"/>
  <c r="P72" i="3"/>
  <c r="Q72" i="3"/>
  <c r="I72" i="3"/>
  <c r="H72" i="3"/>
  <c r="E72" i="3"/>
  <c r="F72" i="3"/>
  <c r="U57" i="3"/>
  <c r="V57" i="3"/>
  <c r="Q57" i="3"/>
  <c r="R57" i="3"/>
  <c r="I57" i="3"/>
  <c r="P57" i="3"/>
  <c r="G57" i="3"/>
  <c r="H57" i="3"/>
  <c r="E57" i="3"/>
  <c r="U61" i="3"/>
  <c r="V61" i="3"/>
  <c r="P61" i="3"/>
  <c r="Q61" i="3"/>
  <c r="I61" i="3"/>
  <c r="H61" i="3"/>
  <c r="G61" i="3"/>
  <c r="E61" i="3"/>
  <c r="D84" i="3"/>
  <c r="F111" i="3"/>
  <c r="H114" i="3"/>
  <c r="U87" i="3"/>
  <c r="V87" i="3"/>
  <c r="P87" i="3"/>
  <c r="Q87" i="3"/>
  <c r="I87" i="3"/>
  <c r="G87" i="3"/>
  <c r="H87" i="3"/>
  <c r="E87" i="3"/>
  <c r="U25" i="3"/>
  <c r="V25" i="3"/>
  <c r="P25" i="3"/>
  <c r="Q25" i="3"/>
  <c r="I25" i="3"/>
  <c r="H25" i="3"/>
  <c r="G25" i="3"/>
  <c r="E25" i="3"/>
  <c r="U88" i="3"/>
  <c r="V88" i="3"/>
  <c r="P88" i="3"/>
  <c r="Q88" i="3"/>
  <c r="G88" i="3"/>
  <c r="I88" i="3"/>
  <c r="H88" i="3"/>
  <c r="E88" i="3"/>
  <c r="F88" i="3"/>
  <c r="U86" i="3"/>
  <c r="V86" i="3"/>
  <c r="P86" i="3"/>
  <c r="Q86" i="3"/>
  <c r="G86" i="3"/>
  <c r="I86" i="3"/>
  <c r="H86" i="3"/>
  <c r="E86" i="3"/>
  <c r="F86" i="3"/>
  <c r="U63" i="3"/>
  <c r="V63" i="3"/>
  <c r="P63" i="3"/>
  <c r="Q63" i="3"/>
  <c r="G63" i="3"/>
  <c r="I63" i="3"/>
  <c r="C63" i="3"/>
  <c r="E63" i="3"/>
  <c r="F63" i="3"/>
  <c r="U16" i="3"/>
  <c r="V16" i="3"/>
  <c r="P16" i="3"/>
  <c r="Q16" i="3"/>
  <c r="G16" i="3"/>
  <c r="I16" i="3"/>
  <c r="H16" i="3"/>
  <c r="E16" i="3"/>
  <c r="F16" i="3"/>
  <c r="U96" i="3"/>
  <c r="V96" i="3"/>
  <c r="P96" i="3"/>
  <c r="Q96" i="3"/>
  <c r="G96" i="3"/>
  <c r="I96" i="3"/>
  <c r="H96" i="3"/>
  <c r="E96" i="3"/>
  <c r="F96" i="3"/>
  <c r="U32" i="3"/>
  <c r="V32" i="3"/>
  <c r="P32" i="3"/>
  <c r="Q32" i="3"/>
  <c r="G32" i="3"/>
  <c r="I32" i="3"/>
  <c r="H32" i="3"/>
  <c r="E32" i="3"/>
  <c r="F32" i="3"/>
  <c r="U91" i="3"/>
  <c r="V91" i="3"/>
  <c r="P91" i="3"/>
  <c r="Q91" i="3"/>
  <c r="G91" i="3"/>
  <c r="I91" i="3"/>
  <c r="E91" i="3"/>
  <c r="F91" i="3"/>
  <c r="H91" i="3"/>
  <c r="U66" i="3"/>
  <c r="V66" i="3"/>
  <c r="P66" i="3"/>
  <c r="Q66" i="3"/>
  <c r="F66" i="3"/>
  <c r="G66" i="3"/>
  <c r="I66" i="3"/>
  <c r="H66" i="3"/>
  <c r="E66" i="3"/>
  <c r="E99" i="3"/>
  <c r="E22" i="3"/>
  <c r="F61" i="3"/>
  <c r="H63" i="3"/>
  <c r="U14" i="3"/>
  <c r="V14" i="3"/>
  <c r="P14" i="3"/>
  <c r="Q14" i="3"/>
  <c r="I14" i="3"/>
  <c r="G14" i="3"/>
  <c r="H14" i="3"/>
  <c r="E14" i="3"/>
  <c r="F11" i="3"/>
  <c r="U108" i="3"/>
  <c r="V108" i="3"/>
  <c r="P108" i="3"/>
  <c r="Q108" i="3"/>
  <c r="I108" i="3"/>
  <c r="E108" i="3"/>
  <c r="F108" i="3"/>
  <c r="E80" i="3"/>
  <c r="E30" i="3"/>
  <c r="G62" i="3"/>
  <c r="U118" i="3"/>
  <c r="V118" i="3"/>
  <c r="P118" i="3"/>
  <c r="Q118" i="3"/>
  <c r="G118" i="3"/>
  <c r="I118" i="3"/>
  <c r="H118" i="3"/>
  <c r="E118" i="3"/>
  <c r="U28" i="3"/>
  <c r="V28" i="3"/>
  <c r="P28" i="3"/>
  <c r="Q28" i="3"/>
  <c r="H28" i="3"/>
  <c r="G28" i="3"/>
  <c r="I28" i="3"/>
  <c r="E28" i="3"/>
  <c r="F28" i="3"/>
  <c r="U111" i="3"/>
  <c r="V111" i="3"/>
  <c r="P111" i="3"/>
  <c r="Q111" i="3"/>
  <c r="I111" i="3"/>
  <c r="G111" i="3"/>
  <c r="H111" i="3"/>
  <c r="E111" i="3"/>
  <c r="D41" i="3"/>
  <c r="E62" i="3"/>
  <c r="F87" i="3"/>
  <c r="F93" i="3"/>
  <c r="U120" i="3"/>
  <c r="V120" i="3"/>
  <c r="P120" i="3"/>
  <c r="I120" i="3"/>
  <c r="D120" i="3"/>
  <c r="Q120" i="3"/>
  <c r="F120" i="3"/>
  <c r="G120" i="3"/>
  <c r="H120" i="3"/>
  <c r="U40" i="3"/>
  <c r="V40" i="3"/>
  <c r="Q40" i="3"/>
  <c r="I40" i="3"/>
  <c r="P40" i="3"/>
  <c r="G40" i="3"/>
  <c r="D40" i="3"/>
  <c r="F40" i="3"/>
  <c r="H40" i="3"/>
  <c r="U47" i="3"/>
  <c r="V47" i="3"/>
  <c r="Q47" i="3"/>
  <c r="I47" i="3"/>
  <c r="P47" i="3"/>
  <c r="D47" i="3"/>
  <c r="F47" i="3"/>
  <c r="H47" i="3"/>
  <c r="G47" i="3"/>
  <c r="D118" i="3"/>
  <c r="D87" i="3"/>
  <c r="D72" i="3"/>
  <c r="E114" i="3"/>
  <c r="F103" i="3"/>
  <c r="G108" i="3"/>
  <c r="H22" i="3"/>
  <c r="U39" i="3"/>
  <c r="V39" i="3"/>
  <c r="P39" i="3"/>
  <c r="Q39" i="3"/>
  <c r="I39" i="3"/>
  <c r="G39" i="3"/>
  <c r="H39" i="3"/>
  <c r="E39" i="3"/>
  <c r="U104" i="3"/>
  <c r="V104" i="3"/>
  <c r="Q104" i="3"/>
  <c r="P104" i="3"/>
  <c r="I104" i="3"/>
  <c r="H104" i="3"/>
  <c r="D104" i="3"/>
  <c r="F104" i="3"/>
  <c r="G104" i="3"/>
  <c r="U73" i="3"/>
  <c r="V73" i="3"/>
  <c r="Q73" i="3"/>
  <c r="P73" i="3"/>
  <c r="I73" i="3"/>
  <c r="D73" i="3"/>
  <c r="F73" i="3"/>
  <c r="G73" i="3"/>
  <c r="H73" i="3"/>
  <c r="U82" i="3"/>
  <c r="V82" i="3"/>
  <c r="Q82" i="3"/>
  <c r="P82" i="3"/>
  <c r="I82" i="3"/>
  <c r="G82" i="3"/>
  <c r="D82" i="3"/>
  <c r="F82" i="3"/>
  <c r="V119" i="3"/>
  <c r="P119" i="3"/>
  <c r="I119" i="3"/>
  <c r="U119" i="3"/>
  <c r="Q119" i="3"/>
  <c r="D119" i="3"/>
  <c r="F119" i="3"/>
  <c r="E119" i="3"/>
  <c r="G119" i="3"/>
  <c r="H119" i="3"/>
  <c r="V101" i="3"/>
  <c r="U101" i="3"/>
  <c r="P101" i="3"/>
  <c r="Q101" i="3"/>
  <c r="I101" i="3"/>
  <c r="H101" i="3"/>
  <c r="D101" i="3"/>
  <c r="F101" i="3"/>
  <c r="E101" i="3"/>
  <c r="G101" i="3"/>
  <c r="V112" i="3"/>
  <c r="U112" i="3"/>
  <c r="P112" i="3"/>
  <c r="Q112" i="3"/>
  <c r="I112" i="3"/>
  <c r="D112" i="3"/>
  <c r="F112" i="3"/>
  <c r="G112" i="3"/>
  <c r="E112" i="3"/>
  <c r="H112" i="3"/>
  <c r="V70" i="3"/>
  <c r="P70" i="3"/>
  <c r="U70" i="3"/>
  <c r="I70" i="3"/>
  <c r="Q70" i="3"/>
  <c r="H70" i="3"/>
  <c r="D70" i="3"/>
  <c r="F70" i="3"/>
  <c r="E70" i="3"/>
  <c r="G70" i="3"/>
  <c r="V15" i="3"/>
  <c r="U15" i="3"/>
  <c r="P15" i="3"/>
  <c r="Q15" i="3"/>
  <c r="I15" i="3"/>
  <c r="G15" i="3"/>
  <c r="D15" i="3"/>
  <c r="E15" i="3"/>
  <c r="F15" i="3"/>
  <c r="H15" i="3"/>
  <c r="V26" i="3"/>
  <c r="U26" i="3"/>
  <c r="P26" i="3"/>
  <c r="Q26" i="3"/>
  <c r="I26" i="3"/>
  <c r="H26" i="3"/>
  <c r="D26" i="3"/>
  <c r="E26" i="3"/>
  <c r="G26" i="3"/>
  <c r="F26" i="3"/>
  <c r="D57" i="3"/>
  <c r="D39" i="3"/>
  <c r="D25" i="3"/>
  <c r="D14" i="3"/>
  <c r="D61" i="3"/>
  <c r="E73" i="3"/>
  <c r="H82" i="3"/>
  <c r="U93" i="3"/>
  <c r="V93" i="3"/>
  <c r="P93" i="3"/>
  <c r="Q93" i="3"/>
  <c r="I93" i="3"/>
  <c r="H93" i="3"/>
  <c r="G93" i="3"/>
  <c r="E93" i="3"/>
  <c r="U42" i="3"/>
  <c r="V42" i="3"/>
  <c r="P42" i="3"/>
  <c r="Q42" i="3"/>
  <c r="I42" i="3"/>
  <c r="H42" i="3"/>
  <c r="E42" i="3"/>
  <c r="G42" i="3"/>
  <c r="D42" i="3"/>
  <c r="U56" i="3"/>
  <c r="V56" i="3"/>
  <c r="Q56" i="3"/>
  <c r="I56" i="3"/>
  <c r="P56" i="3"/>
  <c r="D56" i="3"/>
  <c r="F56" i="3"/>
  <c r="H56" i="3"/>
  <c r="U51" i="3"/>
  <c r="V51" i="3"/>
  <c r="P51" i="3"/>
  <c r="I51" i="3"/>
  <c r="G51" i="3"/>
  <c r="Q51" i="3"/>
  <c r="D51" i="3"/>
  <c r="F51" i="3"/>
  <c r="H51" i="3"/>
  <c r="U49" i="3"/>
  <c r="V49" i="3"/>
  <c r="P49" i="3"/>
  <c r="I49" i="3"/>
  <c r="Q49" i="3"/>
  <c r="H49" i="3"/>
  <c r="D49" i="3"/>
  <c r="F49" i="3"/>
  <c r="G49" i="3"/>
  <c r="U17" i="3"/>
  <c r="V17" i="3"/>
  <c r="Q17" i="3"/>
  <c r="P17" i="3"/>
  <c r="H17" i="3"/>
  <c r="I17" i="3"/>
  <c r="D17" i="3"/>
  <c r="G17" i="3"/>
  <c r="F17" i="3"/>
  <c r="V77" i="3"/>
  <c r="U77" i="3"/>
  <c r="P77" i="3"/>
  <c r="Q77" i="3"/>
  <c r="I77" i="3"/>
  <c r="D77" i="3"/>
  <c r="E77" i="3"/>
  <c r="F77" i="3"/>
  <c r="G77" i="3"/>
  <c r="H77" i="3"/>
  <c r="V3" i="3"/>
  <c r="U3" i="3"/>
  <c r="P3" i="3"/>
  <c r="I3" i="3"/>
  <c r="Q3" i="3"/>
  <c r="G3" i="3"/>
  <c r="D3" i="3"/>
  <c r="E3" i="3"/>
  <c r="F3" i="3"/>
  <c r="H3" i="3"/>
  <c r="V8" i="3"/>
  <c r="U8" i="3"/>
  <c r="P8" i="3"/>
  <c r="Q8" i="3"/>
  <c r="I8" i="3"/>
  <c r="D8" i="3"/>
  <c r="E8" i="3"/>
  <c r="F8" i="3"/>
  <c r="G8" i="3"/>
  <c r="H8" i="3"/>
  <c r="V6" i="3"/>
  <c r="U6" i="3"/>
  <c r="P6" i="3"/>
  <c r="Q6" i="3"/>
  <c r="I6" i="3"/>
  <c r="D6" i="3"/>
  <c r="E6" i="3"/>
  <c r="F6" i="3"/>
  <c r="H6" i="3"/>
  <c r="D86" i="3"/>
  <c r="D16" i="3"/>
  <c r="D32" i="3"/>
  <c r="D66" i="3"/>
  <c r="U19" i="3"/>
  <c r="V19" i="3"/>
  <c r="P19" i="3"/>
  <c r="Q19" i="3"/>
  <c r="H19" i="3"/>
  <c r="G19" i="3"/>
  <c r="I19" i="3"/>
  <c r="E19" i="3"/>
  <c r="U84" i="3"/>
  <c r="V84" i="3"/>
  <c r="P84" i="3"/>
  <c r="Q84" i="3"/>
  <c r="I84" i="3"/>
  <c r="G84" i="3"/>
  <c r="E84" i="3"/>
  <c r="H84" i="3"/>
  <c r="U80" i="3"/>
  <c r="V80" i="3"/>
  <c r="P80" i="3"/>
  <c r="H80" i="3"/>
  <c r="F80" i="3"/>
  <c r="Q80" i="3"/>
  <c r="G80" i="3"/>
  <c r="I80" i="3"/>
  <c r="U30" i="3"/>
  <c r="P30" i="3"/>
  <c r="V30" i="3"/>
  <c r="Q30" i="3"/>
  <c r="H30" i="3"/>
  <c r="F30" i="3"/>
  <c r="I30" i="3"/>
  <c r="G30" i="3"/>
  <c r="U68" i="3"/>
  <c r="V68" i="3"/>
  <c r="P68" i="3"/>
  <c r="H68" i="3"/>
  <c r="Q68" i="3"/>
  <c r="F68" i="3"/>
  <c r="G68" i="3"/>
  <c r="I68" i="3"/>
  <c r="U99" i="3"/>
  <c r="V99" i="3"/>
  <c r="P99" i="3"/>
  <c r="H99" i="3"/>
  <c r="Q99" i="3"/>
  <c r="G99" i="3"/>
  <c r="F99" i="3"/>
  <c r="I99" i="3"/>
  <c r="U116" i="3"/>
  <c r="V116" i="3"/>
  <c r="P116" i="3"/>
  <c r="Q116" i="3"/>
  <c r="H116" i="3"/>
  <c r="F116" i="3"/>
  <c r="G116" i="3"/>
  <c r="I116" i="3"/>
  <c r="U2" i="3"/>
  <c r="V2" i="3"/>
  <c r="P2" i="3"/>
  <c r="H2" i="3"/>
  <c r="F2" i="3"/>
  <c r="G2" i="3"/>
  <c r="I2" i="3"/>
  <c r="L2" i="3"/>
  <c r="Q2" i="3"/>
  <c r="U76" i="3"/>
  <c r="P76" i="3"/>
  <c r="Q76" i="3"/>
  <c r="V76" i="3"/>
  <c r="H76" i="3"/>
  <c r="F76" i="3"/>
  <c r="G76" i="3"/>
  <c r="I76" i="3"/>
  <c r="U50" i="3"/>
  <c r="P50" i="3"/>
  <c r="Q50" i="3"/>
  <c r="V50" i="3"/>
  <c r="H50" i="3"/>
  <c r="F50" i="3"/>
  <c r="I50" i="3"/>
  <c r="G50" i="3"/>
  <c r="U24" i="3"/>
  <c r="V24" i="3"/>
  <c r="P24" i="3"/>
  <c r="Q24" i="3"/>
  <c r="H24" i="3"/>
  <c r="G24" i="3"/>
  <c r="F24" i="3"/>
  <c r="I24" i="3"/>
  <c r="E56" i="3"/>
  <c r="E51" i="3"/>
  <c r="F118" i="3"/>
  <c r="F19" i="3"/>
  <c r="F14" i="3"/>
  <c r="G56" i="3"/>
  <c r="G72" i="3"/>
  <c r="U18" i="3"/>
  <c r="V18" i="3"/>
  <c r="P18" i="3"/>
  <c r="Q18" i="3"/>
  <c r="G18" i="3"/>
  <c r="H18" i="3"/>
  <c r="I18" i="3"/>
  <c r="E18" i="3"/>
  <c r="U103" i="3"/>
  <c r="V103" i="3"/>
  <c r="Q103" i="3"/>
  <c r="P103" i="3"/>
  <c r="E103" i="3"/>
  <c r="H103" i="3"/>
  <c r="G103" i="3"/>
  <c r="U41" i="3"/>
  <c r="V41" i="3"/>
  <c r="P41" i="3"/>
  <c r="Q41" i="3"/>
  <c r="I41" i="3"/>
  <c r="G41" i="3"/>
  <c r="E41" i="3"/>
  <c r="H41" i="3"/>
  <c r="D103" i="3"/>
  <c r="U106" i="3"/>
  <c r="V106" i="3"/>
  <c r="P106" i="3"/>
  <c r="Q106" i="3"/>
  <c r="G106" i="3"/>
  <c r="I106" i="3"/>
  <c r="H106" i="3"/>
  <c r="E106" i="3"/>
  <c r="F106" i="3"/>
  <c r="U110" i="3"/>
  <c r="P110" i="3"/>
  <c r="H110" i="3"/>
  <c r="V110" i="3"/>
  <c r="Q110" i="3"/>
  <c r="F110" i="3"/>
  <c r="G110" i="3"/>
  <c r="I110" i="3"/>
  <c r="E110" i="3"/>
  <c r="E68" i="3"/>
  <c r="E33" i="3"/>
  <c r="E82" i="3"/>
  <c r="F57" i="3"/>
  <c r="F84" i="3"/>
  <c r="E50" i="3"/>
  <c r="H108" i="3"/>
  <c r="U4" i="3"/>
  <c r="V4" i="3"/>
  <c r="P4" i="3"/>
  <c r="Q4" i="3"/>
  <c r="G4" i="3"/>
  <c r="I4" i="3"/>
  <c r="H4" i="3"/>
  <c r="E4" i="3"/>
  <c r="F4" i="3"/>
  <c r="U81" i="3"/>
  <c r="V81" i="3"/>
  <c r="P81" i="3"/>
  <c r="Q81" i="3"/>
  <c r="H81" i="3"/>
  <c r="D81" i="3"/>
  <c r="I81" i="3"/>
  <c r="F81" i="3"/>
  <c r="U100" i="3"/>
  <c r="V100" i="3"/>
  <c r="P100" i="3"/>
  <c r="Q100" i="3"/>
  <c r="G100" i="3"/>
  <c r="I100" i="3"/>
  <c r="H100" i="3"/>
  <c r="D100" i="3"/>
  <c r="F100" i="3"/>
  <c r="U95" i="3"/>
  <c r="V95" i="3"/>
  <c r="P95" i="3"/>
  <c r="Q95" i="3"/>
  <c r="G95" i="3"/>
  <c r="H95" i="3"/>
  <c r="D95" i="3"/>
  <c r="F95" i="3"/>
  <c r="U114" i="3"/>
  <c r="V114" i="3"/>
  <c r="P114" i="3"/>
  <c r="Q114" i="3"/>
  <c r="I114" i="3"/>
  <c r="G114" i="3"/>
  <c r="D114" i="3"/>
  <c r="F114" i="3"/>
  <c r="U44" i="3"/>
  <c r="V44" i="3"/>
  <c r="P44" i="3"/>
  <c r="Q44" i="3"/>
  <c r="H44" i="3"/>
  <c r="G44" i="3"/>
  <c r="D44" i="3"/>
  <c r="F44" i="3"/>
  <c r="U62" i="3"/>
  <c r="V62" i="3"/>
  <c r="M62" i="3"/>
  <c r="P62" i="3"/>
  <c r="Q62" i="3"/>
  <c r="I62" i="3"/>
  <c r="H62" i="3"/>
  <c r="D62" i="3"/>
  <c r="F62" i="3"/>
  <c r="U33" i="3"/>
  <c r="V33" i="3"/>
  <c r="P33" i="3"/>
  <c r="Q33" i="3"/>
  <c r="H33" i="3"/>
  <c r="D33" i="3"/>
  <c r="F33" i="3"/>
  <c r="G33" i="3"/>
  <c r="U22" i="3"/>
  <c r="V22" i="3"/>
  <c r="P22" i="3"/>
  <c r="Q22" i="3"/>
  <c r="G22" i="3"/>
  <c r="I22" i="3"/>
  <c r="D22" i="3"/>
  <c r="F22" i="3"/>
  <c r="U60" i="3"/>
  <c r="V60" i="3"/>
  <c r="P60" i="3"/>
  <c r="Q60" i="3"/>
  <c r="H60" i="3"/>
  <c r="G60" i="3"/>
  <c r="D60" i="3"/>
  <c r="F60" i="3"/>
  <c r="U67" i="3"/>
  <c r="V67" i="3"/>
  <c r="P67" i="3"/>
  <c r="Q67" i="3"/>
  <c r="I67" i="3"/>
  <c r="H67" i="3"/>
  <c r="G67" i="3"/>
  <c r="D67" i="3"/>
  <c r="F67" i="3"/>
  <c r="D11" i="3"/>
  <c r="D19" i="3"/>
  <c r="D18" i="3"/>
  <c r="D28" i="3"/>
  <c r="E81" i="3"/>
  <c r="E95" i="3"/>
  <c r="E44" i="3"/>
  <c r="E49" i="3"/>
  <c r="F41" i="3"/>
  <c r="I60" i="3"/>
  <c r="G107" i="3"/>
  <c r="G65" i="3"/>
  <c r="G71" i="3"/>
  <c r="H52" i="3"/>
  <c r="H36" i="3"/>
  <c r="H21" i="3"/>
  <c r="V58" i="3"/>
  <c r="U58" i="3"/>
  <c r="Q58" i="3"/>
  <c r="P58" i="3"/>
  <c r="V55" i="3"/>
  <c r="U55" i="3"/>
  <c r="O55" i="3"/>
  <c r="Q55" i="3"/>
  <c r="U94" i="3"/>
  <c r="Q94" i="3"/>
  <c r="V94" i="3"/>
  <c r="P94" i="3"/>
  <c r="U35" i="3"/>
  <c r="N35" i="3"/>
  <c r="V35" i="3"/>
  <c r="Q35" i="3"/>
  <c r="P35" i="3"/>
  <c r="U38" i="3"/>
  <c r="V38" i="3"/>
  <c r="Q38" i="3"/>
  <c r="J38" i="3"/>
  <c r="V37" i="3"/>
  <c r="Q37" i="3"/>
  <c r="P37" i="3"/>
  <c r="U37" i="3"/>
  <c r="V10" i="3"/>
  <c r="M10" i="3"/>
  <c r="U10" i="3"/>
  <c r="Q10" i="3"/>
  <c r="P10" i="3"/>
  <c r="G10" i="3"/>
  <c r="V29" i="3"/>
  <c r="U29" i="3"/>
  <c r="Q29" i="3"/>
  <c r="G29" i="3"/>
  <c r="U9" i="3"/>
  <c r="Q9" i="3"/>
  <c r="V9" i="3"/>
  <c r="G9" i="3"/>
  <c r="P9" i="3"/>
  <c r="U83" i="3"/>
  <c r="V83" i="3"/>
  <c r="Q83" i="3"/>
  <c r="P83" i="3"/>
  <c r="G83" i="3"/>
  <c r="D102" i="3"/>
  <c r="D46" i="3"/>
  <c r="G109" i="3"/>
  <c r="G79" i="3"/>
  <c r="G46" i="3"/>
  <c r="H109" i="3"/>
  <c r="H74" i="3"/>
  <c r="P79" i="3"/>
  <c r="P55" i="3"/>
  <c r="U117" i="3"/>
  <c r="V117" i="3"/>
  <c r="P117" i="3"/>
  <c r="Q117" i="3"/>
  <c r="I117" i="3"/>
  <c r="U102" i="3"/>
  <c r="V102" i="3"/>
  <c r="P102" i="3"/>
  <c r="Q102" i="3"/>
  <c r="I102" i="3"/>
  <c r="U52" i="3"/>
  <c r="V52" i="3"/>
  <c r="S52" i="3"/>
  <c r="P52" i="3"/>
  <c r="Q52" i="3"/>
  <c r="I52" i="3"/>
  <c r="U89" i="3"/>
  <c r="V89" i="3"/>
  <c r="P89" i="3"/>
  <c r="Q89" i="3"/>
  <c r="T89" i="3"/>
  <c r="I89" i="3"/>
  <c r="U65" i="3"/>
  <c r="V65" i="3"/>
  <c r="P65" i="3"/>
  <c r="Q65" i="3"/>
  <c r="I65" i="3"/>
  <c r="U43" i="3"/>
  <c r="V43" i="3"/>
  <c r="P43" i="3"/>
  <c r="Q43" i="3"/>
  <c r="I43" i="3"/>
  <c r="U36" i="3"/>
  <c r="V36" i="3"/>
  <c r="N36" i="3"/>
  <c r="P36" i="3"/>
  <c r="Q36" i="3"/>
  <c r="I36" i="3"/>
  <c r="U78" i="3"/>
  <c r="V78" i="3"/>
  <c r="P78" i="3"/>
  <c r="Q78" i="3"/>
  <c r="I78" i="3"/>
  <c r="U46" i="3"/>
  <c r="V46" i="3"/>
  <c r="P46" i="3"/>
  <c r="Q46" i="3"/>
  <c r="I46" i="3"/>
  <c r="U21" i="3"/>
  <c r="V21" i="3"/>
  <c r="P21" i="3"/>
  <c r="Q21" i="3"/>
  <c r="I21" i="3"/>
  <c r="F109" i="3"/>
  <c r="F107" i="3"/>
  <c r="F13" i="3"/>
  <c r="F69" i="3"/>
  <c r="F74" i="3"/>
  <c r="F45" i="3"/>
  <c r="F75" i="3"/>
  <c r="F90" i="3"/>
  <c r="F20" i="3"/>
  <c r="F12" i="3"/>
  <c r="G59" i="3"/>
  <c r="G31" i="3"/>
  <c r="H102" i="3"/>
  <c r="H43" i="3"/>
  <c r="I109" i="3"/>
  <c r="I13" i="3"/>
  <c r="I74" i="3"/>
  <c r="I75" i="3"/>
  <c r="I20" i="3"/>
  <c r="P97" i="3"/>
  <c r="E74" i="3"/>
  <c r="E45" i="3"/>
  <c r="E75" i="3"/>
  <c r="E90" i="3"/>
  <c r="E20" i="3"/>
  <c r="E12" i="3"/>
  <c r="F5" i="3"/>
  <c r="G55" i="3"/>
  <c r="G52" i="3"/>
  <c r="G45" i="3"/>
  <c r="G78" i="3"/>
  <c r="H69" i="3"/>
  <c r="H90" i="3"/>
  <c r="H9" i="3"/>
  <c r="I115" i="3"/>
  <c r="I54" i="3"/>
  <c r="I34" i="3"/>
  <c r="I92" i="3"/>
  <c r="I7" i="3"/>
  <c r="P38" i="3"/>
  <c r="D107" i="3"/>
  <c r="D74" i="3"/>
  <c r="D90" i="3"/>
  <c r="D12" i="3"/>
  <c r="F115" i="3"/>
  <c r="F105" i="3"/>
  <c r="F54" i="3"/>
  <c r="F113" i="3"/>
  <c r="F34" i="3"/>
  <c r="F98" i="3"/>
  <c r="F92" i="3"/>
  <c r="F27" i="3"/>
  <c r="F7" i="3"/>
  <c r="F23" i="3"/>
  <c r="G85" i="3"/>
  <c r="H58" i="3"/>
  <c r="H38" i="3"/>
  <c r="H46" i="3"/>
  <c r="I58" i="3"/>
  <c r="I94" i="3"/>
  <c r="I38" i="3"/>
  <c r="I10" i="3"/>
  <c r="I9" i="3"/>
  <c r="P71" i="3"/>
  <c r="P29" i="3"/>
  <c r="U109" i="3"/>
  <c r="V109" i="3"/>
  <c r="O109" i="3"/>
  <c r="Q109" i="3"/>
  <c r="P109" i="3"/>
  <c r="U107" i="3"/>
  <c r="V107" i="3"/>
  <c r="Q107" i="3"/>
  <c r="P107" i="3"/>
  <c r="U13" i="3"/>
  <c r="V13" i="3"/>
  <c r="Q13" i="3"/>
  <c r="P13" i="3"/>
  <c r="U69" i="3"/>
  <c r="V69" i="3"/>
  <c r="Q69" i="3"/>
  <c r="P69" i="3"/>
  <c r="U74" i="3"/>
  <c r="V74" i="3"/>
  <c r="Q74" i="3"/>
  <c r="P74" i="3"/>
  <c r="U45" i="3"/>
  <c r="V45" i="3"/>
  <c r="N45" i="3"/>
  <c r="Q45" i="3"/>
  <c r="P45" i="3"/>
  <c r="U75" i="3"/>
  <c r="V75" i="3"/>
  <c r="Q75" i="3"/>
  <c r="P75" i="3"/>
  <c r="U90" i="3"/>
  <c r="V90" i="3"/>
  <c r="Q90" i="3"/>
  <c r="P90" i="3"/>
  <c r="U20" i="3"/>
  <c r="V20" i="3"/>
  <c r="Q20" i="3"/>
  <c r="P20" i="3"/>
  <c r="H20" i="3"/>
  <c r="U12" i="3"/>
  <c r="V12" i="3"/>
  <c r="Q12" i="3"/>
  <c r="P12" i="3"/>
  <c r="H12" i="3"/>
  <c r="D105" i="3"/>
  <c r="D34" i="3"/>
  <c r="D27" i="3"/>
  <c r="E59" i="3"/>
  <c r="E79" i="3"/>
  <c r="E53" i="3"/>
  <c r="E64" i="3"/>
  <c r="E97" i="3"/>
  <c r="E85" i="3"/>
  <c r="E31" i="3"/>
  <c r="E71" i="3"/>
  <c r="E48" i="3"/>
  <c r="E23" i="3"/>
  <c r="G97" i="3"/>
  <c r="G36" i="3"/>
  <c r="H13" i="3"/>
  <c r="H75" i="3"/>
  <c r="H35" i="3"/>
  <c r="H29" i="3"/>
  <c r="G37" i="3"/>
  <c r="U115" i="3"/>
  <c r="V115" i="3"/>
  <c r="P115" i="3"/>
  <c r="Q115" i="3"/>
  <c r="G115" i="3"/>
  <c r="H115" i="3"/>
  <c r="U54" i="3"/>
  <c r="V54" i="3"/>
  <c r="P54" i="3"/>
  <c r="Q54" i="3"/>
  <c r="G54" i="3"/>
  <c r="H54" i="3"/>
  <c r="U113" i="3"/>
  <c r="V113" i="3"/>
  <c r="P113" i="3"/>
  <c r="Q113" i="3"/>
  <c r="G113" i="3"/>
  <c r="H113" i="3"/>
  <c r="U34" i="3"/>
  <c r="V34" i="3"/>
  <c r="P34" i="3"/>
  <c r="Q34" i="3"/>
  <c r="G34" i="3"/>
  <c r="H34" i="3"/>
  <c r="U98" i="3"/>
  <c r="V98" i="3"/>
  <c r="P98" i="3"/>
  <c r="Q98" i="3"/>
  <c r="G98" i="3"/>
  <c r="H98" i="3"/>
  <c r="U92" i="3"/>
  <c r="V92" i="3"/>
  <c r="P92" i="3"/>
  <c r="Q92" i="3"/>
  <c r="O92" i="3"/>
  <c r="G92" i="3"/>
  <c r="H92" i="3"/>
  <c r="U27" i="3"/>
  <c r="V27" i="3"/>
  <c r="P27" i="3"/>
  <c r="Q27" i="3"/>
  <c r="G27" i="3"/>
  <c r="H27" i="3"/>
  <c r="U7" i="3"/>
  <c r="V7" i="3"/>
  <c r="P7" i="3"/>
  <c r="Q7" i="3"/>
  <c r="G7" i="3"/>
  <c r="H7" i="3"/>
  <c r="U5" i="3"/>
  <c r="V5" i="3"/>
  <c r="P5" i="3"/>
  <c r="Q5" i="3"/>
  <c r="G5" i="3"/>
  <c r="H5" i="3"/>
  <c r="F58" i="3"/>
  <c r="F55" i="3"/>
  <c r="F94" i="3"/>
  <c r="F35" i="3"/>
  <c r="F38" i="3"/>
  <c r="F37" i="3"/>
  <c r="F10" i="3"/>
  <c r="F29" i="3"/>
  <c r="F9" i="3"/>
  <c r="H89" i="3"/>
  <c r="H78" i="3"/>
  <c r="I107" i="3"/>
  <c r="I69" i="3"/>
  <c r="I45" i="3"/>
  <c r="I90" i="3"/>
  <c r="I12" i="3"/>
  <c r="U105" i="3"/>
  <c r="V105" i="3"/>
  <c r="P105" i="3"/>
  <c r="Q105" i="3"/>
  <c r="L105" i="3"/>
  <c r="G105" i="3"/>
  <c r="H105" i="3"/>
  <c r="V59" i="3"/>
  <c r="Q59" i="3"/>
  <c r="O59" i="3"/>
  <c r="P59" i="3"/>
  <c r="H59" i="3"/>
  <c r="U59" i="3"/>
  <c r="I59" i="3"/>
  <c r="U79" i="3"/>
  <c r="V79" i="3"/>
  <c r="Q79" i="3"/>
  <c r="H79" i="3"/>
  <c r="I79" i="3"/>
  <c r="U53" i="3"/>
  <c r="V53" i="3"/>
  <c r="Q53" i="3"/>
  <c r="P53" i="3"/>
  <c r="H53" i="3"/>
  <c r="I53" i="3"/>
  <c r="U64" i="3"/>
  <c r="V64" i="3"/>
  <c r="Q64" i="3"/>
  <c r="R64" i="3"/>
  <c r="P64" i="3"/>
  <c r="H64" i="3"/>
  <c r="I64" i="3"/>
  <c r="U97" i="3"/>
  <c r="V97" i="3"/>
  <c r="Q97" i="3"/>
  <c r="H97" i="3"/>
  <c r="I97" i="3"/>
  <c r="U85" i="3"/>
  <c r="V85" i="3"/>
  <c r="Q85" i="3"/>
  <c r="S85" i="3"/>
  <c r="P85" i="3"/>
  <c r="H85" i="3"/>
  <c r="I85" i="3"/>
  <c r="U31" i="3"/>
  <c r="V31" i="3"/>
  <c r="Q31" i="3"/>
  <c r="P31" i="3"/>
  <c r="H31" i="3"/>
  <c r="I31" i="3"/>
  <c r="U71" i="3"/>
  <c r="V71" i="3"/>
  <c r="Q71" i="3"/>
  <c r="H71" i="3"/>
  <c r="I71" i="3"/>
  <c r="U48" i="3"/>
  <c r="V48" i="3"/>
  <c r="Q48" i="3"/>
  <c r="P48" i="3"/>
  <c r="H48" i="3"/>
  <c r="I48" i="3"/>
  <c r="U23" i="3"/>
  <c r="V23" i="3"/>
  <c r="Q23" i="3"/>
  <c r="P23" i="3"/>
  <c r="H23" i="3"/>
  <c r="I23" i="3"/>
  <c r="E58" i="3"/>
  <c r="E55" i="3"/>
  <c r="E94" i="3"/>
  <c r="E35" i="3"/>
  <c r="E38" i="3"/>
  <c r="E37" i="3"/>
  <c r="E10" i="3"/>
  <c r="E29" i="3"/>
  <c r="E9" i="3"/>
  <c r="E83" i="3"/>
  <c r="F21" i="3"/>
  <c r="G13" i="3"/>
  <c r="G38" i="3"/>
  <c r="G43" i="3"/>
  <c r="G21" i="3"/>
  <c r="H107" i="3"/>
  <c r="H45" i="3"/>
  <c r="I105" i="3"/>
  <c r="I113" i="3"/>
  <c r="I98" i="3"/>
  <c r="I27" i="3"/>
  <c r="I5" i="3"/>
  <c r="J79" i="3"/>
  <c r="H94" i="3"/>
  <c r="H10" i="3"/>
  <c r="H83" i="3"/>
  <c r="I55" i="3"/>
  <c r="I35" i="3"/>
  <c r="I37" i="3"/>
  <c r="I29" i="3"/>
  <c r="I83" i="3"/>
  <c r="AQ648" i="2"/>
  <c r="AQ446" i="2"/>
  <c r="AQ493" i="2"/>
  <c r="AQ100" i="2"/>
  <c r="AQ231" i="2"/>
  <c r="AQ376" i="2"/>
  <c r="AQ342" i="2"/>
  <c r="AQ525" i="2"/>
  <c r="AQ303" i="2"/>
  <c r="AQ595" i="2"/>
  <c r="AQ373" i="2"/>
  <c r="AQ217" i="2"/>
  <c r="AQ115" i="2"/>
  <c r="AQ683" i="2"/>
  <c r="AQ72" i="2"/>
  <c r="AQ289" i="2"/>
  <c r="AQ524" i="2"/>
  <c r="AQ629" i="2"/>
  <c r="AQ566" i="2"/>
  <c r="AQ449" i="2"/>
  <c r="AQ405" i="2"/>
  <c r="AQ269" i="2"/>
  <c r="AQ368" i="2"/>
  <c r="AQ198" i="2"/>
  <c r="AQ548" i="2"/>
  <c r="AQ563" i="2"/>
  <c r="AQ631" i="2"/>
  <c r="AQ97" i="2"/>
  <c r="AQ500" i="2"/>
  <c r="AQ63" i="2"/>
  <c r="AQ443" i="2"/>
  <c r="AQ235" i="2"/>
  <c r="AQ641" i="2"/>
  <c r="AQ17" i="2"/>
  <c r="AQ704" i="2"/>
  <c r="AQ719" i="2"/>
  <c r="AQ410" i="2"/>
  <c r="AQ117" i="2"/>
  <c r="AQ657" i="2"/>
  <c r="AQ439" i="2"/>
  <c r="AQ464" i="2"/>
  <c r="AQ126" i="2"/>
  <c r="AQ602" i="2"/>
  <c r="AQ483" i="2"/>
  <c r="AQ336" i="2"/>
  <c r="AQ531" i="2"/>
  <c r="AQ239" i="2"/>
  <c r="AQ459" i="2"/>
  <c r="AQ605" i="2"/>
  <c r="AQ310" i="2"/>
  <c r="AQ324" i="2"/>
  <c r="AQ223" i="2"/>
  <c r="AQ314" i="2"/>
  <c r="AQ199" i="2"/>
  <c r="AQ284" i="2"/>
  <c r="AQ266" i="2"/>
  <c r="AQ455" i="2"/>
  <c r="AQ452" i="2"/>
  <c r="AQ579" i="2"/>
  <c r="AQ545" i="2"/>
  <c r="AQ281" i="2"/>
  <c r="AQ346" i="2"/>
  <c r="AQ348" i="2"/>
  <c r="AQ351" i="2"/>
  <c r="AQ586" i="2"/>
  <c r="AQ413" i="2"/>
  <c r="AQ505" i="2"/>
  <c r="AQ494" i="2"/>
  <c r="AQ435" i="2"/>
  <c r="AQ343" i="2"/>
  <c r="AQ423" i="2"/>
  <c r="AQ570" i="2"/>
  <c r="AQ206" i="2"/>
  <c r="AQ183" i="2"/>
  <c r="AQ263" i="2"/>
  <c r="AQ294" i="2"/>
  <c r="AQ193" i="2"/>
  <c r="AQ34" i="2"/>
  <c r="AQ118" i="2"/>
  <c r="AQ123" i="2"/>
  <c r="AQ207" i="2"/>
  <c r="AQ209" i="2"/>
  <c r="AQ539" i="2"/>
  <c r="AQ149" i="2"/>
  <c r="AQ430" i="2"/>
  <c r="AQ119" i="2"/>
  <c r="AQ335" i="2"/>
  <c r="AQ453" i="2"/>
  <c r="AQ36" i="2"/>
  <c r="AQ388" i="2"/>
  <c r="AQ714" i="2"/>
  <c r="AQ540" i="2"/>
  <c r="AQ414" i="2"/>
  <c r="AQ320" i="2"/>
  <c r="AQ110" i="2"/>
  <c r="AQ170" i="2"/>
  <c r="AQ161" i="2"/>
  <c r="AQ406" i="2"/>
  <c r="AQ33" i="2"/>
  <c r="AQ628" i="2"/>
  <c r="AQ613" i="2"/>
  <c r="AQ92" i="2"/>
  <c r="AQ659" i="2"/>
  <c r="AQ520" i="2"/>
  <c r="AQ21" i="2"/>
  <c r="AQ451" i="2"/>
  <c r="AQ399" i="2"/>
  <c r="AQ329" i="2"/>
  <c r="AQ361" i="2"/>
  <c r="AQ59" i="2"/>
  <c r="AQ39" i="2"/>
  <c r="AQ322" i="2"/>
  <c r="AQ669" i="2"/>
  <c r="AQ447" i="2"/>
  <c r="AQ339" i="2"/>
  <c r="AQ313" i="2"/>
  <c r="AQ105" i="2"/>
  <c r="AQ61" i="2"/>
  <c r="AQ469" i="2"/>
  <c r="AQ404" i="2"/>
  <c r="AQ306" i="2"/>
  <c r="AQ102" i="2"/>
  <c r="AQ293" i="2"/>
  <c r="AQ726" i="2"/>
  <c r="AQ249" i="2"/>
  <c r="AQ411" i="2"/>
  <c r="AQ365" i="2"/>
  <c r="AQ9" i="2"/>
  <c r="AQ366" i="2"/>
  <c r="AQ233" i="2"/>
  <c r="AQ225" i="2"/>
  <c r="AQ218" i="2"/>
  <c r="AQ243" i="2"/>
  <c r="AQ465" i="2"/>
  <c r="AQ332" i="2"/>
  <c r="AQ316" i="2"/>
  <c r="AQ428" i="2"/>
  <c r="AQ625" i="2"/>
  <c r="AQ665" i="2"/>
  <c r="AQ270" i="2"/>
  <c r="AQ675" i="2"/>
  <c r="AQ98" i="2"/>
  <c r="AQ383" i="2"/>
  <c r="AQ25" i="2"/>
  <c r="AQ573" i="2"/>
  <c r="AQ502" i="2"/>
  <c r="AQ444" i="2"/>
  <c r="AQ152" i="2"/>
  <c r="AQ236" i="2"/>
  <c r="AQ555" i="2"/>
  <c r="AQ474" i="2"/>
  <c r="AQ416" i="2"/>
  <c r="AQ732" i="2"/>
  <c r="AQ147" i="2"/>
  <c r="AQ644" i="2"/>
  <c r="AQ379" i="2"/>
  <c r="AQ396" i="2"/>
  <c r="AQ323" i="2"/>
  <c r="AQ475" i="2"/>
  <c r="AQ489" i="2"/>
  <c r="AQ259" i="2"/>
  <c r="AQ32" i="2"/>
  <c r="AQ212" i="2"/>
  <c r="AQ581" i="2"/>
  <c r="AQ491" i="2"/>
  <c r="AQ454" i="2"/>
  <c r="AQ86" i="2"/>
  <c r="AQ139" i="2"/>
  <c r="AQ315" i="2"/>
  <c r="AQ652" i="2"/>
  <c r="AQ499" i="2"/>
  <c r="AQ85" i="2"/>
  <c r="AQ537" i="2"/>
  <c r="AQ649" i="2"/>
  <c r="AQ550" i="2"/>
  <c r="AQ526" i="2"/>
  <c r="AQ290" i="2"/>
  <c r="AQ421" i="2"/>
  <c r="AQ74" i="2"/>
  <c r="AQ191" i="2"/>
  <c r="AQ610" i="2"/>
  <c r="AQ490" i="2"/>
  <c r="AQ623" i="2"/>
  <c r="AQ700" i="2"/>
  <c r="AQ196" i="2"/>
  <c r="AQ678" i="2"/>
  <c r="AQ593" i="2"/>
  <c r="AQ340" i="2"/>
  <c r="AQ29" i="2"/>
  <c r="AQ71" i="2"/>
  <c r="AQ408" i="2"/>
  <c r="AQ334" i="2"/>
  <c r="AQ501" i="2"/>
  <c r="AQ242" i="2"/>
  <c r="AQ224" i="2"/>
  <c r="AQ701" i="2"/>
  <c r="AQ40" i="2"/>
  <c r="AQ46" i="2"/>
  <c r="AQ456" i="2"/>
  <c r="AQ260" i="2"/>
  <c r="AQ536" i="2"/>
  <c r="AQ666" i="2"/>
  <c r="AQ553" i="2"/>
  <c r="AQ656" i="2"/>
  <c r="AQ197" i="2"/>
  <c r="AQ389" i="2"/>
  <c r="AQ185" i="2"/>
  <c r="AQ691" i="2"/>
  <c r="AQ38" i="2"/>
  <c r="AQ241" i="2"/>
  <c r="AQ253" i="2"/>
  <c r="AQ448" i="2"/>
  <c r="AQ488" i="2"/>
  <c r="AQ277" i="2"/>
  <c r="AQ6" i="2"/>
  <c r="AQ69" i="2"/>
  <c r="AQ670" i="2"/>
  <c r="AQ140" i="2"/>
  <c r="AQ254" i="2"/>
  <c r="AQ401" i="2"/>
  <c r="AQ471" i="2"/>
  <c r="AQ571" i="2"/>
  <c r="AQ132" i="2"/>
  <c r="AQ673" i="2"/>
  <c r="AQ178" i="2"/>
  <c r="AQ557" i="2"/>
  <c r="AQ77" i="2"/>
  <c r="AQ440" i="2"/>
  <c r="AQ331" i="2"/>
  <c r="AQ83" i="2"/>
  <c r="AQ671" i="2"/>
  <c r="AQ492" i="2"/>
  <c r="AQ400" i="2"/>
  <c r="AQ177" i="2"/>
  <c r="AQ412" i="2"/>
  <c r="AQ305" i="2"/>
  <c r="AQ35" i="2"/>
  <c r="AQ457" i="2"/>
  <c r="AQ377" i="2"/>
  <c r="AQ679" i="2"/>
  <c r="AQ104" i="2"/>
  <c r="AQ511" i="2"/>
  <c r="AQ295" i="2"/>
  <c r="AQ425" i="2"/>
  <c r="AQ667" i="2"/>
  <c r="AQ168" i="2"/>
  <c r="AQ52" i="2"/>
  <c r="AQ28" i="2"/>
  <c r="AQ95" i="2"/>
  <c r="AQ299" i="2"/>
  <c r="AQ50" i="2"/>
  <c r="AQ304" i="2"/>
  <c r="AQ403" i="2"/>
  <c r="AQ382" i="2"/>
  <c r="AQ30" i="2"/>
  <c r="AQ364" i="2"/>
  <c r="AQ677" i="2"/>
  <c r="AQ426" i="2"/>
  <c r="AQ473" i="2"/>
  <c r="AQ547" i="2"/>
  <c r="AQ201" i="2"/>
  <c r="AQ68" i="2"/>
  <c r="AQ88" i="2"/>
  <c r="AQ503" i="2"/>
  <c r="AQ706" i="2"/>
  <c r="AQ476" i="2"/>
  <c r="AQ301" i="2"/>
  <c r="AQ639" i="2"/>
  <c r="AQ717" i="2"/>
  <c r="AQ460" i="2"/>
  <c r="AQ393" i="2"/>
  <c r="AQ186" i="2"/>
  <c r="AQ380" i="2"/>
  <c r="AQ353" i="2"/>
  <c r="AQ468" i="2"/>
  <c r="AQ349" i="2"/>
  <c r="AQ89" i="2"/>
  <c r="AQ22" i="2"/>
  <c r="AQ356" i="2"/>
  <c r="AQ506" i="2"/>
  <c r="AQ564" i="2"/>
  <c r="AQ53" i="2"/>
  <c r="AQ514" i="2"/>
  <c r="AQ130" i="2"/>
  <c r="AQ711" i="2"/>
  <c r="AQ44" i="2"/>
  <c r="AQ137" i="2"/>
  <c r="AQ618" i="2"/>
  <c r="AQ158" i="2"/>
  <c r="AQ56" i="2"/>
  <c r="AQ146" i="2"/>
  <c r="AQ450" i="2"/>
  <c r="AQ616" i="2"/>
  <c r="AQ437" i="2"/>
  <c r="AQ487" i="2"/>
  <c r="AQ262" i="2"/>
  <c r="AQ690" i="2"/>
  <c r="AQ103" i="2"/>
  <c r="AQ200" i="2"/>
  <c r="AQ397" i="2"/>
  <c r="AQ202" i="2"/>
  <c r="AQ647" i="2"/>
  <c r="AQ66" i="2"/>
  <c r="AQ162" i="2"/>
  <c r="AQ311" i="2"/>
  <c r="AQ192" i="2"/>
  <c r="AQ8" i="2"/>
  <c r="AQ729" i="2"/>
  <c r="AQ24" i="2"/>
  <c r="AQ221" i="2"/>
  <c r="AQ645" i="2"/>
  <c r="AQ215" i="2"/>
  <c r="AQ495" i="2"/>
  <c r="AQ288" i="2"/>
  <c r="AQ3" i="2"/>
  <c r="AQ297" i="2"/>
  <c r="AQ238" i="2"/>
  <c r="AQ87" i="2"/>
  <c r="AQ477" i="2"/>
  <c r="AQ78" i="2"/>
  <c r="AQ321" i="2"/>
  <c r="AQ79" i="2"/>
  <c r="AQ157" i="2"/>
  <c r="AQ395" i="2"/>
  <c r="AQ572" i="2"/>
  <c r="AQ45" i="2"/>
  <c r="AQ325" i="2"/>
  <c r="AQ432" i="2"/>
  <c r="AQ171" i="2"/>
  <c r="AQ94" i="2"/>
  <c r="AQ54" i="2"/>
  <c r="AQ150" i="2"/>
  <c r="AQ108" i="2"/>
  <c r="AQ535" i="2"/>
  <c r="AQ57" i="2"/>
  <c r="AQ638" i="2"/>
  <c r="AQ627" i="2"/>
  <c r="AQ205" i="2"/>
  <c r="AQ82" i="2"/>
  <c r="AQ344" i="2"/>
  <c r="AQ2" i="2"/>
  <c r="AQ141" i="2"/>
  <c r="AQ415" i="2"/>
  <c r="AQ226" i="2"/>
  <c r="AQ542" i="2"/>
  <c r="AQ154" i="2"/>
  <c r="AQ276" i="2"/>
  <c r="AQ658" i="2"/>
  <c r="AQ37" i="2"/>
  <c r="AQ433" i="2"/>
  <c r="AQ559" i="2"/>
  <c r="AQ554" i="2"/>
  <c r="AQ278" i="2"/>
  <c r="AQ523" i="2"/>
  <c r="AQ216" i="2"/>
  <c r="AQ114" i="2"/>
  <c r="AQ614" i="2"/>
  <c r="AQ607" i="2"/>
  <c r="AQ369" i="2"/>
  <c r="AQ390" i="2"/>
  <c r="AQ31" i="2"/>
  <c r="AQ62" i="2"/>
  <c r="AQ136" i="2"/>
  <c r="AQ504" i="2"/>
  <c r="AQ237" i="2"/>
  <c r="AQ113" i="2"/>
  <c r="AQ680" i="2"/>
  <c r="AQ5" i="2"/>
  <c r="AQ75" i="2"/>
  <c r="AQ308" i="2"/>
  <c r="AQ51" i="2"/>
  <c r="AQ111" i="2"/>
  <c r="AQ362" i="2"/>
  <c r="AQ532" i="2"/>
  <c r="AQ219" i="2"/>
  <c r="AQ156" i="2"/>
  <c r="AQ67" i="2"/>
  <c r="AQ264" i="2"/>
  <c r="AQ134" i="2"/>
  <c r="AQ49" i="2"/>
  <c r="AQ592" i="2"/>
  <c r="AQ204" i="2"/>
  <c r="AQ681" i="2"/>
  <c r="AQ733" i="2"/>
  <c r="AQ337" i="2"/>
  <c r="AQ112" i="2"/>
  <c r="AQ513" i="2"/>
  <c r="AQ568" i="2"/>
  <c r="AQ101" i="2"/>
  <c r="AQ341" i="2"/>
  <c r="AQ458" i="2"/>
  <c r="AQ26" i="2"/>
  <c r="AQ250" i="2"/>
  <c r="AQ496" i="2"/>
  <c r="AQ208" i="2"/>
  <c r="AQ12" i="2"/>
  <c r="AQ229" i="2"/>
  <c r="AQ485" i="2"/>
  <c r="AQ357" i="2"/>
  <c r="AQ606" i="2"/>
  <c r="AQ4" i="2"/>
  <c r="AQ187" i="2"/>
  <c r="AQ148" i="2"/>
  <c r="AQ569" i="2"/>
  <c r="AQ18" i="2"/>
  <c r="AQ13" i="2"/>
  <c r="AQ333" i="2"/>
  <c r="AQ370" i="2"/>
  <c r="AQ533" i="2"/>
  <c r="AQ210" i="2"/>
  <c r="AQ689" i="2"/>
  <c r="AQ179" i="2"/>
  <c r="AQ175" i="2"/>
  <c r="AQ684" i="2"/>
  <c r="AQ409" i="2"/>
  <c r="AQ23" i="2"/>
  <c r="AQ478" i="2"/>
  <c r="AQ507" i="2"/>
  <c r="AQ685" i="2"/>
  <c r="AQ664" i="2"/>
  <c r="AQ286" i="2"/>
  <c r="AQ372" i="2"/>
  <c r="AQ166" i="2"/>
  <c r="AQ577" i="2"/>
  <c r="AQ674" i="2"/>
  <c r="AQ287" i="2"/>
  <c r="AQ251" i="2"/>
  <c r="AQ438" i="2"/>
  <c r="AQ109" i="2"/>
  <c r="AQ424" i="2"/>
  <c r="AQ298" i="2"/>
  <c r="AQ131" i="2"/>
  <c r="AQ14" i="2"/>
  <c r="AQ285" i="2"/>
  <c r="AQ619" i="2"/>
  <c r="AQ165" i="2"/>
  <c r="AQ734" i="2"/>
  <c r="AQ144" i="2"/>
  <c r="AQ598" i="2"/>
  <c r="AQ318" i="2"/>
  <c r="AQ585" i="2"/>
  <c r="AQ106" i="2"/>
  <c r="AQ228" i="2"/>
  <c r="AQ256" i="2"/>
  <c r="AQ615" i="2"/>
  <c r="AQ591" i="2"/>
  <c r="AQ203" i="2"/>
  <c r="AQ273" i="2"/>
  <c r="AQ7" i="2"/>
  <c r="AQ124" i="2"/>
  <c r="AQ560" i="2"/>
  <c r="AQ133" i="2"/>
  <c r="AQ436" i="2"/>
  <c r="AQ55" i="2"/>
  <c r="AQ292" i="2"/>
  <c r="AQ160" i="2"/>
  <c r="AQ11" i="2"/>
  <c r="AQ60" i="2"/>
  <c r="AQ96" i="2"/>
  <c r="AQ10" i="2"/>
  <c r="AQ516" i="2"/>
  <c r="AQ481" i="2"/>
  <c r="AQ466" i="2"/>
  <c r="AQ347" i="2"/>
  <c r="AQ73" i="2"/>
  <c r="AQ227" i="2"/>
  <c r="AQ588" i="2"/>
  <c r="AQ705" i="2"/>
  <c r="AQ686" i="2"/>
  <c r="AQ590" i="2"/>
  <c r="AQ16" i="2"/>
  <c r="AQ232" i="2"/>
  <c r="AQ19" i="2"/>
  <c r="AQ626" i="2"/>
  <c r="AQ145" i="2"/>
  <c r="AQ354" i="2"/>
  <c r="AQ429" i="2"/>
  <c r="AQ374" i="2"/>
  <c r="AQ394" i="2"/>
  <c r="AQ565" i="2"/>
  <c r="AQ580" i="2"/>
  <c r="AQ244" i="2"/>
  <c r="AQ245" i="2"/>
  <c r="AQ20" i="2"/>
  <c r="AQ601" i="2"/>
  <c r="AQ384" i="2"/>
  <c r="AQ640" i="2"/>
  <c r="AQ567" i="2"/>
  <c r="AQ682" i="2"/>
  <c r="AQ309" i="2"/>
  <c r="AQ167" i="2"/>
  <c r="AQ257" i="2"/>
  <c r="AQ84" i="2"/>
  <c r="AQ312" i="2"/>
  <c r="AQ441" i="2"/>
  <c r="AQ271" i="2"/>
  <c r="AQ703" i="2"/>
  <c r="AQ541" i="2"/>
  <c r="AQ642" i="2"/>
  <c r="AQ76" i="2"/>
  <c r="AQ728" i="2"/>
  <c r="AQ282" i="2"/>
  <c r="AQ725" i="2"/>
  <c r="AQ261" i="2"/>
  <c r="AQ375" i="2"/>
  <c r="AQ546" i="2"/>
  <c r="AQ584" i="2"/>
  <c r="AQ518" i="2"/>
  <c r="AQ544" i="2"/>
  <c r="AQ247" i="2"/>
  <c r="AQ687" i="2"/>
  <c r="AQ300" i="2"/>
  <c r="AQ509" i="2"/>
  <c r="AQ561" i="2"/>
  <c r="AQ708" i="2"/>
  <c r="AQ617" i="2"/>
  <c r="AQ653" i="2"/>
  <c r="AQ417" i="2"/>
  <c r="AQ515" i="2"/>
  <c r="AQ90" i="2"/>
  <c r="AQ275" i="2"/>
  <c r="AQ252" i="2"/>
  <c r="AQ43" i="2"/>
  <c r="AQ41" i="2"/>
  <c r="AQ222" i="2"/>
  <c r="AQ153" i="2"/>
  <c r="AQ274" i="2"/>
  <c r="AQ445" i="2"/>
  <c r="AQ721" i="2"/>
  <c r="AQ80" i="2"/>
  <c r="AQ360" i="2"/>
  <c r="AQ81" i="2"/>
  <c r="AQ58" i="2"/>
  <c r="AQ350" i="2"/>
  <c r="AQ258" i="2"/>
  <c r="AQ391" i="2"/>
  <c r="AQ600" i="2"/>
  <c r="AQ327" i="2"/>
  <c r="AQ522" i="2"/>
  <c r="AQ575" i="2"/>
  <c r="AQ715" i="2"/>
  <c r="AQ392" i="2"/>
  <c r="AQ480" i="2"/>
  <c r="AQ188" i="2"/>
  <c r="AQ27" i="2"/>
  <c r="AQ283" i="2"/>
  <c r="AQ15" i="2"/>
  <c r="AQ419" i="2"/>
  <c r="AQ385" i="2"/>
  <c r="AQ296" i="2"/>
  <c r="AQ363" i="2"/>
  <c r="AQ280" i="2"/>
  <c r="AQ190" i="2"/>
  <c r="AQ696" i="2"/>
  <c r="AQ48" i="2"/>
  <c r="AQ418" i="2"/>
  <c r="AQ338" i="2"/>
  <c r="AQ562" i="2"/>
  <c r="AQ587" i="2"/>
  <c r="AQ42" i="2"/>
  <c r="AQ184" i="2"/>
  <c r="AQ594" i="2"/>
  <c r="AQ578" i="2"/>
  <c r="AQ716" i="2"/>
  <c r="AQ328" i="2"/>
  <c r="AQ213" i="2"/>
  <c r="AQ482" i="2"/>
  <c r="AQ427" i="2"/>
  <c r="AQ549" i="2"/>
  <c r="AQ291" i="2"/>
  <c r="AQ120" i="2"/>
  <c r="AQ534" i="2"/>
  <c r="AQ93" i="2"/>
  <c r="AQ633" i="2"/>
  <c r="AQ91" i="2"/>
  <c r="AQ599" i="2"/>
  <c r="AQ99" i="2"/>
  <c r="AQ180" i="2"/>
  <c r="AQ326" i="2"/>
  <c r="AQ724" i="2"/>
  <c r="AQ497" i="2"/>
  <c r="AQ461" i="2"/>
  <c r="AQ630" i="2"/>
  <c r="AQ159" i="2"/>
  <c r="AQ730" i="2"/>
  <c r="AQ107" i="2"/>
  <c r="AQ181" i="2"/>
  <c r="AQ576" i="2"/>
  <c r="AQ467" i="2"/>
  <c r="AQ662" i="2"/>
  <c r="AQ307" i="2"/>
  <c r="AQ182" i="2"/>
  <c r="AQ620" i="2"/>
  <c r="AQ65" i="2"/>
  <c r="AQ169" i="2"/>
  <c r="AQ151" i="2"/>
  <c r="AQ603" i="2"/>
  <c r="AQ462" i="2"/>
  <c r="AQ634" i="2"/>
  <c r="AQ621" i="2"/>
  <c r="AQ47" i="2"/>
  <c r="AQ279" i="2"/>
  <c r="AQ529" i="2"/>
  <c r="AQ611" i="2"/>
  <c r="AQ255" i="2"/>
  <c r="AQ128" i="2"/>
  <c r="AQ422" i="2"/>
  <c r="AQ155" i="2"/>
  <c r="AQ635" i="2"/>
  <c r="AQ556" i="2"/>
  <c r="AQ246" i="2"/>
  <c r="AQ486" i="2"/>
  <c r="AQ431" i="2"/>
  <c r="AQ470" i="2"/>
  <c r="AQ583" i="2"/>
  <c r="AQ70" i="2"/>
  <c r="AQ472" i="2"/>
  <c r="AQ211" i="2"/>
  <c r="AQ604" i="2"/>
  <c r="AQ173" i="2"/>
  <c r="AQ64" i="2"/>
  <c r="AQ163" i="2"/>
  <c r="AQ127" i="2"/>
  <c r="AQ352" i="2"/>
  <c r="AQ358" i="2"/>
  <c r="AQ538" i="2"/>
  <c r="AQ661" i="2"/>
  <c r="AQ378" i="2"/>
  <c r="AQ707" i="2"/>
  <c r="AQ381" i="2"/>
  <c r="AQ172" i="2"/>
  <c r="AQ636" i="2"/>
  <c r="AQ512" i="2"/>
  <c r="AQ272" i="2"/>
  <c r="AQ609" i="2"/>
  <c r="AQ676" i="2"/>
  <c r="AQ672" i="2"/>
  <c r="AQ624" i="2"/>
  <c r="AQ234" i="2"/>
  <c r="AQ121" i="2"/>
  <c r="AQ176" i="2"/>
  <c r="AQ718" i="2"/>
  <c r="AQ189" i="2"/>
  <c r="AQ695" i="2"/>
  <c r="AQ632" i="2"/>
  <c r="AQ596" i="2"/>
  <c r="AQ240" i="2"/>
  <c r="AQ359" i="2"/>
  <c r="AQ143" i="2"/>
  <c r="AQ302" i="2"/>
  <c r="AQ367" i="2"/>
  <c r="AQ612" i="2"/>
  <c r="AQ528" i="2"/>
  <c r="AQ551" i="2"/>
  <c r="AQ398" i="2"/>
  <c r="AQ582" i="2"/>
  <c r="AQ736" i="2"/>
  <c r="AQ214" i="2"/>
  <c r="AQ402" i="2"/>
  <c r="AQ720" i="2"/>
  <c r="AQ608" i="2"/>
  <c r="AQ519" i="2"/>
  <c r="AQ174" i="2"/>
  <c r="AQ122" i="2"/>
  <c r="AQ142" i="2"/>
  <c r="AQ543" i="2"/>
  <c r="AQ195" i="2"/>
  <c r="AQ330" i="2"/>
  <c r="AQ552" i="2"/>
  <c r="AQ355" i="2"/>
  <c r="AQ230" i="2"/>
  <c r="AQ194" i="2"/>
  <c r="AQ248" i="2"/>
  <c r="AQ268" i="2"/>
  <c r="AQ722" i="2"/>
  <c r="AQ508" i="2"/>
  <c r="AQ317" i="2"/>
  <c r="AQ135" i="2"/>
  <c r="AQ420" i="2"/>
  <c r="AQ527" i="2"/>
  <c r="AQ498" i="2"/>
  <c r="AQ650" i="2"/>
  <c r="AQ164" i="2"/>
  <c r="AQ702" i="2"/>
  <c r="AQ697" i="2"/>
  <c r="AQ319" i="2"/>
  <c r="AQ407" i="2"/>
  <c r="AQ386" i="2"/>
  <c r="AQ558" i="2"/>
  <c r="AQ138" i="2"/>
  <c r="AQ574" i="2"/>
  <c r="AQ710" i="2"/>
  <c r="AQ265" i="2"/>
  <c r="AQ129" i="2"/>
  <c r="AQ125" i="2"/>
  <c r="AQ434" i="2"/>
  <c r="AQ521" i="2"/>
  <c r="AQ387" i="2"/>
  <c r="AQ116" i="2"/>
  <c r="AQ220" i="2"/>
  <c r="AQ517" i="2"/>
  <c r="AQ530" i="2"/>
  <c r="AQ660" i="2"/>
  <c r="AQ597" i="2"/>
  <c r="AQ479" i="2"/>
  <c r="AQ345" i="2"/>
  <c r="AQ735" i="2"/>
  <c r="AQ371" i="2"/>
  <c r="AQ637" i="2"/>
  <c r="AQ463" i="2"/>
  <c r="AQ267" i="2"/>
  <c r="AQ654" i="2"/>
  <c r="AQ693" i="2"/>
  <c r="AQ646" i="2"/>
  <c r="AQ712" i="2"/>
  <c r="AQ651" i="2"/>
  <c r="AQ589" i="2"/>
  <c r="AQ510" i="2"/>
  <c r="AQ442" i="2"/>
  <c r="AQ727" i="2"/>
  <c r="AQ694" i="2"/>
  <c r="AQ692" i="2"/>
  <c r="AQ622" i="2"/>
  <c r="AQ484" i="2"/>
  <c r="AQ655" i="2"/>
  <c r="AQ663" i="2"/>
  <c r="AQ668" i="2"/>
  <c r="AQ699" i="2"/>
  <c r="AQ723" i="2"/>
  <c r="AQ698" i="2"/>
  <c r="AQ713" i="2"/>
  <c r="AQ688" i="2"/>
  <c r="AQ643" i="2"/>
  <c r="AQ709" i="2"/>
  <c r="AQ731" i="2"/>
  <c r="AQ737" i="2"/>
  <c r="AK648" i="2"/>
  <c r="AR648" i="2" s="1"/>
  <c r="AK446" i="2"/>
  <c r="AK493" i="2"/>
  <c r="AK100" i="2"/>
  <c r="AK231" i="2"/>
  <c r="AK376" i="2"/>
  <c r="AK342" i="2"/>
  <c r="AK525" i="2"/>
  <c r="AR525" i="2" s="1"/>
  <c r="AK303" i="2"/>
  <c r="AR303" i="2" s="1"/>
  <c r="AK595" i="2"/>
  <c r="AR595" i="2" s="1"/>
  <c r="AK373" i="2"/>
  <c r="AK217" i="2"/>
  <c r="AK115" i="2"/>
  <c r="AR115" i="2" s="1"/>
  <c r="AK683" i="2"/>
  <c r="AR683" i="2" s="1"/>
  <c r="AK72" i="2"/>
  <c r="AK289" i="2"/>
  <c r="AR289" i="2" s="1"/>
  <c r="AK524" i="2"/>
  <c r="AR524" i="2" s="1"/>
  <c r="AK629" i="2"/>
  <c r="AR629" i="2" s="1"/>
  <c r="AK566" i="2"/>
  <c r="AR566" i="2" s="1"/>
  <c r="AK449" i="2"/>
  <c r="AR449" i="2" s="1"/>
  <c r="AK405" i="2"/>
  <c r="AR405" i="2" s="1"/>
  <c r="AK269" i="2"/>
  <c r="AR269" i="2" s="1"/>
  <c r="AK368" i="2"/>
  <c r="AK198" i="2"/>
  <c r="AK548" i="2"/>
  <c r="AR548" i="2" s="1"/>
  <c r="AK563" i="2"/>
  <c r="AR563" i="2" s="1"/>
  <c r="AK631" i="2"/>
  <c r="AR631" i="2" s="1"/>
  <c r="AK97" i="2"/>
  <c r="AK500" i="2"/>
  <c r="AR500" i="2" s="1"/>
  <c r="AK63" i="2"/>
  <c r="AK443" i="2"/>
  <c r="AK235" i="2"/>
  <c r="AR235" i="2" s="1"/>
  <c r="AK641" i="2"/>
  <c r="AR641" i="2" s="1"/>
  <c r="AK17" i="2"/>
  <c r="AK704" i="2"/>
  <c r="AR704" i="2" s="1"/>
  <c r="AK719" i="2"/>
  <c r="AR719" i="2" s="1"/>
  <c r="AK410" i="2"/>
  <c r="AK117" i="2"/>
  <c r="AK657" i="2"/>
  <c r="AR657" i="2" s="1"/>
  <c r="AK439" i="2"/>
  <c r="AR439" i="2" s="1"/>
  <c r="AK464" i="2"/>
  <c r="AR464" i="2" s="1"/>
  <c r="AK126" i="2"/>
  <c r="C8" i="3" s="1"/>
  <c r="AK602" i="2"/>
  <c r="AR602" i="2" s="1"/>
  <c r="AK483" i="2"/>
  <c r="AR483" i="2" s="1"/>
  <c r="AK336" i="2"/>
  <c r="AR336" i="2" s="1"/>
  <c r="AK531" i="2"/>
  <c r="AR531" i="2" s="1"/>
  <c r="AK239" i="2"/>
  <c r="AR239" i="2" s="1"/>
  <c r="AK459" i="2"/>
  <c r="AK605" i="2"/>
  <c r="AR605" i="2" s="1"/>
  <c r="AK310" i="2"/>
  <c r="AR310" i="2" s="1"/>
  <c r="AK324" i="2"/>
  <c r="AR324" i="2" s="1"/>
  <c r="AK223" i="2"/>
  <c r="AK314" i="2"/>
  <c r="AK199" i="2"/>
  <c r="AK284" i="2"/>
  <c r="AR284" i="2" s="1"/>
  <c r="AK266" i="2"/>
  <c r="AR266" i="2" s="1"/>
  <c r="AK455" i="2"/>
  <c r="AR455" i="2" s="1"/>
  <c r="AK452" i="2"/>
  <c r="AR452" i="2" s="1"/>
  <c r="AK579" i="2"/>
  <c r="AR579" i="2" s="1"/>
  <c r="AK545" i="2"/>
  <c r="AR545" i="2" s="1"/>
  <c r="AK281" i="2"/>
  <c r="AR281" i="2" s="1"/>
  <c r="AK346" i="2"/>
  <c r="AK348" i="2"/>
  <c r="AR348" i="2" s="1"/>
  <c r="AK351" i="2"/>
  <c r="AK586" i="2"/>
  <c r="AR586" i="2" s="1"/>
  <c r="AK413" i="2"/>
  <c r="AR413" i="2" s="1"/>
  <c r="AK505" i="2"/>
  <c r="AR505" i="2" s="1"/>
  <c r="AK494" i="2"/>
  <c r="AR494" i="2" s="1"/>
  <c r="AK435" i="2"/>
  <c r="AK343" i="2"/>
  <c r="AR343" i="2" s="1"/>
  <c r="AK423" i="2"/>
  <c r="AR423" i="2" s="1"/>
  <c r="AK570" i="2"/>
  <c r="AR570" i="2" s="1"/>
  <c r="AK206" i="2"/>
  <c r="AK183" i="2"/>
  <c r="AK263" i="2"/>
  <c r="AR263" i="2" s="1"/>
  <c r="AK294" i="2"/>
  <c r="AR294" i="2" s="1"/>
  <c r="AK193" i="2"/>
  <c r="AR193" i="2" s="1"/>
  <c r="AK34" i="2"/>
  <c r="AK118" i="2"/>
  <c r="AR118" i="2" s="1"/>
  <c r="AK123" i="2"/>
  <c r="AR123" i="2" s="1"/>
  <c r="AK207" i="2"/>
  <c r="AK209" i="2"/>
  <c r="AK539" i="2"/>
  <c r="AR539" i="2" s="1"/>
  <c r="AK149" i="2"/>
  <c r="AK430" i="2"/>
  <c r="AR430" i="2" s="1"/>
  <c r="AK119" i="2"/>
  <c r="AR119" i="2" s="1"/>
  <c r="AK335" i="2"/>
  <c r="AK453" i="2"/>
  <c r="AR453" i="2" s="1"/>
  <c r="AK36" i="2"/>
  <c r="AK388" i="2"/>
  <c r="AR388" i="2" s="1"/>
  <c r="AK714" i="2"/>
  <c r="AR714" i="2" s="1"/>
  <c r="AK540" i="2"/>
  <c r="AR540" i="2" s="1"/>
  <c r="AK414" i="2"/>
  <c r="AK320" i="2"/>
  <c r="AR320" i="2" s="1"/>
  <c r="AK110" i="2"/>
  <c r="AR110" i="2" s="1"/>
  <c r="AK170" i="2"/>
  <c r="AR170" i="2" s="1"/>
  <c r="AK161" i="2"/>
  <c r="AK406" i="2"/>
  <c r="AR406" i="2" s="1"/>
  <c r="AK33" i="2"/>
  <c r="AK628" i="2"/>
  <c r="AR628" i="2" s="1"/>
  <c r="AK613" i="2"/>
  <c r="AR613" i="2" s="1"/>
  <c r="AK92" i="2"/>
  <c r="AR92" i="2" s="1"/>
  <c r="AK659" i="2"/>
  <c r="AR659" i="2" s="1"/>
  <c r="AK520" i="2"/>
  <c r="AR520" i="2" s="1"/>
  <c r="AK21" i="2"/>
  <c r="AK451" i="2"/>
  <c r="AR451" i="2" s="1"/>
  <c r="AK399" i="2"/>
  <c r="AR399" i="2" s="1"/>
  <c r="AK329" i="2"/>
  <c r="AK361" i="2"/>
  <c r="AR361" i="2" s="1"/>
  <c r="AK59" i="2"/>
  <c r="AK39" i="2"/>
  <c r="AK322" i="2"/>
  <c r="AR322" i="2" s="1"/>
  <c r="AK669" i="2"/>
  <c r="AR669" i="2" s="1"/>
  <c r="AK447" i="2"/>
  <c r="AR447" i="2" s="1"/>
  <c r="AK339" i="2"/>
  <c r="AR339" i="2" s="1"/>
  <c r="AK313" i="2"/>
  <c r="AR313" i="2" s="1"/>
  <c r="AK105" i="2"/>
  <c r="AK61" i="2"/>
  <c r="AK469" i="2"/>
  <c r="AR469" i="2" s="1"/>
  <c r="AK404" i="2"/>
  <c r="AR404" i="2" s="1"/>
  <c r="AK306" i="2"/>
  <c r="AK102" i="2"/>
  <c r="AK293" i="2"/>
  <c r="AR293" i="2" s="1"/>
  <c r="AK726" i="2"/>
  <c r="AR726" i="2" s="1"/>
  <c r="AK249" i="2"/>
  <c r="AK411" i="2"/>
  <c r="AR411" i="2" s="1"/>
  <c r="AK365" i="2"/>
  <c r="AR365" i="2" s="1"/>
  <c r="AK9" i="2"/>
  <c r="AK366" i="2"/>
  <c r="AR366" i="2" s="1"/>
  <c r="AK233" i="2"/>
  <c r="AK225" i="2"/>
  <c r="AR225" i="2" s="1"/>
  <c r="AK218" i="2"/>
  <c r="AR218" i="2" s="1"/>
  <c r="AK243" i="2"/>
  <c r="AK465" i="2"/>
  <c r="AK332" i="2"/>
  <c r="AK316" i="2"/>
  <c r="AR316" i="2" s="1"/>
  <c r="AK428" i="2"/>
  <c r="AK625" i="2"/>
  <c r="AR625" i="2" s="1"/>
  <c r="AK665" i="2"/>
  <c r="AK270" i="2"/>
  <c r="AK675" i="2"/>
  <c r="AR675" i="2" s="1"/>
  <c r="AK98" i="2"/>
  <c r="AR98" i="2" s="1"/>
  <c r="AK383" i="2"/>
  <c r="AK25" i="2"/>
  <c r="C48" i="3" s="1"/>
  <c r="AK573" i="2"/>
  <c r="AR573" i="2" s="1"/>
  <c r="AK502" i="2"/>
  <c r="AR502" i="2" s="1"/>
  <c r="AK444" i="2"/>
  <c r="AR444" i="2" s="1"/>
  <c r="AK152" i="2"/>
  <c r="AK236" i="2"/>
  <c r="AR236" i="2" s="1"/>
  <c r="AK555" i="2"/>
  <c r="AR555" i="2" s="1"/>
  <c r="AK474" i="2"/>
  <c r="AR474" i="2" s="1"/>
  <c r="AK416" i="2"/>
  <c r="AR416" i="2" s="1"/>
  <c r="AK732" i="2"/>
  <c r="AR732" i="2" s="1"/>
  <c r="AK147" i="2"/>
  <c r="AK644" i="2"/>
  <c r="AR644" i="2" s="1"/>
  <c r="AK379" i="2"/>
  <c r="AK396" i="2"/>
  <c r="AK323" i="2"/>
  <c r="AR323" i="2" s="1"/>
  <c r="AK475" i="2"/>
  <c r="AR475" i="2" s="1"/>
  <c r="AK489" i="2"/>
  <c r="AK259" i="2"/>
  <c r="AR259" i="2" s="1"/>
  <c r="AK32" i="2"/>
  <c r="AK212" i="2"/>
  <c r="AR212" i="2" s="1"/>
  <c r="AK581" i="2"/>
  <c r="AR581" i="2" s="1"/>
  <c r="AK491" i="2"/>
  <c r="AR491" i="2" s="1"/>
  <c r="AK454" i="2"/>
  <c r="AR454" i="2" s="1"/>
  <c r="AK86" i="2"/>
  <c r="AK139" i="2"/>
  <c r="AK315" i="2"/>
  <c r="AR315" i="2" s="1"/>
  <c r="AK652" i="2"/>
  <c r="AR652" i="2" s="1"/>
  <c r="AK499" i="2"/>
  <c r="AR499" i="2" s="1"/>
  <c r="AK85" i="2"/>
  <c r="AR85" i="2" s="1"/>
  <c r="AK537" i="2"/>
  <c r="AR537" i="2" s="1"/>
  <c r="AK649" i="2"/>
  <c r="AR649" i="2" s="1"/>
  <c r="AK550" i="2"/>
  <c r="AR550" i="2" s="1"/>
  <c r="AK526" i="2"/>
  <c r="AR526" i="2" s="1"/>
  <c r="AK290" i="2"/>
  <c r="AR290" i="2" s="1"/>
  <c r="AK421" i="2"/>
  <c r="AK74" i="2"/>
  <c r="AK191" i="2"/>
  <c r="AK610" i="2"/>
  <c r="AK490" i="2"/>
  <c r="AR490" i="2" s="1"/>
  <c r="AK623" i="2"/>
  <c r="AR623" i="2" s="1"/>
  <c r="AK700" i="2"/>
  <c r="AR700" i="2" s="1"/>
  <c r="AK196" i="2"/>
  <c r="AR196" i="2" s="1"/>
  <c r="AK678" i="2"/>
  <c r="AR678" i="2" s="1"/>
  <c r="AK593" i="2"/>
  <c r="AR593" i="2" s="1"/>
  <c r="AK340" i="2"/>
  <c r="AR340" i="2" s="1"/>
  <c r="AK29" i="2"/>
  <c r="AK71" i="2"/>
  <c r="C10" i="3" s="1"/>
  <c r="AK408" i="2"/>
  <c r="AR408" i="2" s="1"/>
  <c r="AK334" i="2"/>
  <c r="C13" i="3" s="1"/>
  <c r="AK501" i="2"/>
  <c r="AR501" i="2" s="1"/>
  <c r="AK242" i="2"/>
  <c r="AR242" i="2" s="1"/>
  <c r="AK224" i="2"/>
  <c r="AK701" i="2"/>
  <c r="AR701" i="2" s="1"/>
  <c r="AK40" i="2"/>
  <c r="AK46" i="2"/>
  <c r="AR46" i="2" s="1"/>
  <c r="AK456" i="2"/>
  <c r="AK260" i="2"/>
  <c r="AR260" i="2" s="1"/>
  <c r="AK536" i="2"/>
  <c r="AR536" i="2" s="1"/>
  <c r="AK666" i="2"/>
  <c r="AR666" i="2" s="1"/>
  <c r="AK553" i="2"/>
  <c r="AR553" i="2" s="1"/>
  <c r="AK656" i="2"/>
  <c r="AR656" i="2" s="1"/>
  <c r="AK197" i="2"/>
  <c r="AR197" i="2" s="1"/>
  <c r="AK389" i="2"/>
  <c r="AR389" i="2" s="1"/>
  <c r="AK185" i="2"/>
  <c r="AK691" i="2"/>
  <c r="AR691" i="2" s="1"/>
  <c r="AK38" i="2"/>
  <c r="AK241" i="2"/>
  <c r="AK253" i="2"/>
  <c r="AK448" i="2"/>
  <c r="AK488" i="2"/>
  <c r="AK277" i="2"/>
  <c r="AR277" i="2" s="1"/>
  <c r="AK6" i="2"/>
  <c r="AK69" i="2"/>
  <c r="AR69" i="2" s="1"/>
  <c r="AK670" i="2"/>
  <c r="AR670" i="2" s="1"/>
  <c r="AK140" i="2"/>
  <c r="AR140" i="2" s="1"/>
  <c r="AK254" i="2"/>
  <c r="AK401" i="2"/>
  <c r="AR401" i="2" s="1"/>
  <c r="AK471" i="2"/>
  <c r="AR471" i="2" s="1"/>
  <c r="AK571" i="2"/>
  <c r="AR571" i="2" s="1"/>
  <c r="AK132" i="2"/>
  <c r="AR132" i="2" s="1"/>
  <c r="AK673" i="2"/>
  <c r="AR673" i="2" s="1"/>
  <c r="AK178" i="2"/>
  <c r="AK557" i="2"/>
  <c r="AR557" i="2" s="1"/>
  <c r="AK77" i="2"/>
  <c r="AK440" i="2"/>
  <c r="AR440" i="2" s="1"/>
  <c r="AK331" i="2"/>
  <c r="AK83" i="2"/>
  <c r="AK671" i="2"/>
  <c r="AR671" i="2" s="1"/>
  <c r="AK492" i="2"/>
  <c r="AR492" i="2" s="1"/>
  <c r="AK400" i="2"/>
  <c r="AK177" i="2"/>
  <c r="AR177" i="2" s="1"/>
  <c r="AK412" i="2"/>
  <c r="AR412" i="2" s="1"/>
  <c r="AK305" i="2"/>
  <c r="AK35" i="2"/>
  <c r="AK457" i="2"/>
  <c r="AR457" i="2" s="1"/>
  <c r="AK377" i="2"/>
  <c r="AR377" i="2" s="1"/>
  <c r="AK679" i="2"/>
  <c r="AR679" i="2" s="1"/>
  <c r="AK104" i="2"/>
  <c r="AK511" i="2"/>
  <c r="AR511" i="2" s="1"/>
  <c r="AK295" i="2"/>
  <c r="AR295" i="2" s="1"/>
  <c r="AK425" i="2"/>
  <c r="AR425" i="2" s="1"/>
  <c r="AK667" i="2"/>
  <c r="AR667" i="2" s="1"/>
  <c r="AK168" i="2"/>
  <c r="AK52" i="2"/>
  <c r="C71" i="3" s="1"/>
  <c r="AK28" i="2"/>
  <c r="AK95" i="2"/>
  <c r="AR95" i="2" s="1"/>
  <c r="AK299" i="2"/>
  <c r="AK50" i="2"/>
  <c r="AK304" i="2"/>
  <c r="AR304" i="2" s="1"/>
  <c r="AK403" i="2"/>
  <c r="AK382" i="2"/>
  <c r="AR382" i="2" s="1"/>
  <c r="AK30" i="2"/>
  <c r="AK364" i="2"/>
  <c r="AR364" i="2" s="1"/>
  <c r="AK677" i="2"/>
  <c r="AR677" i="2" s="1"/>
  <c r="AK426" i="2"/>
  <c r="AK473" i="2"/>
  <c r="AK547" i="2"/>
  <c r="AR547" i="2" s="1"/>
  <c r="AK201" i="2"/>
  <c r="AK68" i="2"/>
  <c r="C2" i="3" s="1"/>
  <c r="AK88" i="2"/>
  <c r="AK503" i="2"/>
  <c r="AR503" i="2" s="1"/>
  <c r="AK706" i="2"/>
  <c r="AR706" i="2" s="1"/>
  <c r="AK476" i="2"/>
  <c r="AR476" i="2" s="1"/>
  <c r="AK301" i="2"/>
  <c r="AR301" i="2" s="1"/>
  <c r="AK639" i="2"/>
  <c r="AR639" i="2" s="1"/>
  <c r="AK717" i="2"/>
  <c r="AR717" i="2" s="1"/>
  <c r="AK460" i="2"/>
  <c r="AR460" i="2" s="1"/>
  <c r="AK393" i="2"/>
  <c r="AR393" i="2" s="1"/>
  <c r="AK186" i="2"/>
  <c r="AR186" i="2" s="1"/>
  <c r="AK380" i="2"/>
  <c r="AK353" i="2"/>
  <c r="AK468" i="2"/>
  <c r="AR468" i="2" s="1"/>
  <c r="AK349" i="2"/>
  <c r="AK89" i="2"/>
  <c r="AK22" i="2"/>
  <c r="AR22" i="2" s="1"/>
  <c r="AK356" i="2"/>
  <c r="AK506" i="2"/>
  <c r="AR506" i="2" s="1"/>
  <c r="AK564" i="2"/>
  <c r="AR564" i="2" s="1"/>
  <c r="AK53" i="2"/>
  <c r="AK514" i="2"/>
  <c r="AR514" i="2" s="1"/>
  <c r="AK130" i="2"/>
  <c r="AK711" i="2"/>
  <c r="AR711" i="2" s="1"/>
  <c r="AK44" i="2"/>
  <c r="AR44" i="2" s="1"/>
  <c r="AK137" i="2"/>
  <c r="AK618" i="2"/>
  <c r="AR618" i="2" s="1"/>
  <c r="AK158" i="2"/>
  <c r="AR158" i="2" s="1"/>
  <c r="AK56" i="2"/>
  <c r="AK146" i="2"/>
  <c r="AK450" i="2"/>
  <c r="AR450" i="2" s="1"/>
  <c r="AK616" i="2"/>
  <c r="AR616" i="2" s="1"/>
  <c r="AK437" i="2"/>
  <c r="AR437" i="2" s="1"/>
  <c r="AK487" i="2"/>
  <c r="AK262" i="2"/>
  <c r="AR262" i="2" s="1"/>
  <c r="AK690" i="2"/>
  <c r="AR690" i="2" s="1"/>
  <c r="AK103" i="2"/>
  <c r="AK200" i="2"/>
  <c r="AK397" i="2"/>
  <c r="AR397" i="2" s="1"/>
  <c r="AK202" i="2"/>
  <c r="AR202" i="2" s="1"/>
  <c r="AK647" i="2"/>
  <c r="AR647" i="2" s="1"/>
  <c r="AK66" i="2"/>
  <c r="AR66" i="2" s="1"/>
  <c r="AK162" i="2"/>
  <c r="AK311" i="2"/>
  <c r="AK192" i="2"/>
  <c r="AK8" i="2"/>
  <c r="C23" i="3" s="1"/>
  <c r="AK729" i="2"/>
  <c r="AR729" i="2" s="1"/>
  <c r="AK24" i="2"/>
  <c r="AK221" i="2"/>
  <c r="C3" i="3" s="1"/>
  <c r="AK645" i="2"/>
  <c r="AR645" i="2" s="1"/>
  <c r="AK215" i="2"/>
  <c r="AK495" i="2"/>
  <c r="AR495" i="2" s="1"/>
  <c r="AK288" i="2"/>
  <c r="AR288" i="2" s="1"/>
  <c r="AK3" i="2"/>
  <c r="AK297" i="2"/>
  <c r="AR297" i="2" s="1"/>
  <c r="AK238" i="2"/>
  <c r="AR238" i="2" s="1"/>
  <c r="AK87" i="2"/>
  <c r="AK477" i="2"/>
  <c r="AR477" i="2" s="1"/>
  <c r="AK78" i="2"/>
  <c r="AK321" i="2"/>
  <c r="AR321" i="2" s="1"/>
  <c r="AK79" i="2"/>
  <c r="AR79" i="2" s="1"/>
  <c r="AK157" i="2"/>
  <c r="C62" i="3" s="1"/>
  <c r="AK395" i="2"/>
  <c r="AR395" i="2" s="1"/>
  <c r="AK572" i="2"/>
  <c r="AR572" i="2" s="1"/>
  <c r="AK45" i="2"/>
  <c r="AR45" i="2" s="1"/>
  <c r="AK325" i="2"/>
  <c r="AR325" i="2" s="1"/>
  <c r="AK432" i="2"/>
  <c r="AR432" i="2" s="1"/>
  <c r="AK171" i="2"/>
  <c r="AK94" i="2"/>
  <c r="AK54" i="2"/>
  <c r="AK150" i="2"/>
  <c r="AR150" i="2" s="1"/>
  <c r="AK108" i="2"/>
  <c r="AK535" i="2"/>
  <c r="AR535" i="2" s="1"/>
  <c r="AK57" i="2"/>
  <c r="AR57" i="2" s="1"/>
  <c r="AK638" i="2"/>
  <c r="AR638" i="2" s="1"/>
  <c r="AK627" i="2"/>
  <c r="AR627" i="2" s="1"/>
  <c r="AK205" i="2"/>
  <c r="AR205" i="2" s="1"/>
  <c r="AK82" i="2"/>
  <c r="C96" i="3" s="1"/>
  <c r="AK344" i="2"/>
  <c r="AR344" i="2" s="1"/>
  <c r="AK2" i="2"/>
  <c r="AK141" i="2"/>
  <c r="AK415" i="2"/>
  <c r="AR415" i="2" s="1"/>
  <c r="AK226" i="2"/>
  <c r="AR226" i="2" s="1"/>
  <c r="AK542" i="2"/>
  <c r="AR542" i="2" s="1"/>
  <c r="AK154" i="2"/>
  <c r="C25" i="3" s="1"/>
  <c r="AK276" i="2"/>
  <c r="AR276" i="2" s="1"/>
  <c r="AK658" i="2"/>
  <c r="AR658" i="2" s="1"/>
  <c r="AK37" i="2"/>
  <c r="AK433" i="2"/>
  <c r="AR433" i="2" s="1"/>
  <c r="AK559" i="2"/>
  <c r="AR559" i="2" s="1"/>
  <c r="AK554" i="2"/>
  <c r="AR554" i="2" s="1"/>
  <c r="AK278" i="2"/>
  <c r="AK523" i="2"/>
  <c r="AR523" i="2" s="1"/>
  <c r="AK216" i="2"/>
  <c r="AR216" i="2" s="1"/>
  <c r="AK114" i="2"/>
  <c r="AK614" i="2"/>
  <c r="AR614" i="2" s="1"/>
  <c r="AK607" i="2"/>
  <c r="AR607" i="2" s="1"/>
  <c r="AK369" i="2"/>
  <c r="AR369" i="2" s="1"/>
  <c r="AK390" i="2"/>
  <c r="AR390" i="2" s="1"/>
  <c r="AK31" i="2"/>
  <c r="AK62" i="2"/>
  <c r="AK136" i="2"/>
  <c r="AK504" i="2"/>
  <c r="AR504" i="2" s="1"/>
  <c r="AK237" i="2"/>
  <c r="AK113" i="2"/>
  <c r="AR113" i="2" s="1"/>
  <c r="AK680" i="2"/>
  <c r="AR680" i="2" s="1"/>
  <c r="AK5" i="2"/>
  <c r="AK75" i="2"/>
  <c r="AK308" i="2"/>
  <c r="AR308" i="2" s="1"/>
  <c r="AK51" i="2"/>
  <c r="AK111" i="2"/>
  <c r="AR111" i="2" s="1"/>
  <c r="AK362" i="2"/>
  <c r="AR362" i="2" s="1"/>
  <c r="AK532" i="2"/>
  <c r="AR532" i="2" s="1"/>
  <c r="AK219" i="2"/>
  <c r="AK156" i="2"/>
  <c r="AR156" i="2" s="1"/>
  <c r="AK67" i="2"/>
  <c r="AR67" i="2" s="1"/>
  <c r="AK264" i="2"/>
  <c r="AR264" i="2" s="1"/>
  <c r="AK134" i="2"/>
  <c r="AK49" i="2"/>
  <c r="AR49" i="2" s="1"/>
  <c r="AK592" i="2"/>
  <c r="AR592" i="2" s="1"/>
  <c r="AK204" i="2"/>
  <c r="AR204" i="2" s="1"/>
  <c r="AK681" i="2"/>
  <c r="AR681" i="2" s="1"/>
  <c r="AK733" i="2"/>
  <c r="AR733" i="2" s="1"/>
  <c r="AK337" i="2"/>
  <c r="AR337" i="2" s="1"/>
  <c r="AK112" i="2"/>
  <c r="AK513" i="2"/>
  <c r="AR513" i="2" s="1"/>
  <c r="AK568" i="2"/>
  <c r="AR568" i="2" s="1"/>
  <c r="AK101" i="2"/>
  <c r="AK341" i="2"/>
  <c r="AR341" i="2" s="1"/>
  <c r="AK458" i="2"/>
  <c r="AR458" i="2" s="1"/>
  <c r="AK26" i="2"/>
  <c r="AK250" i="2"/>
  <c r="AR250" i="2" s="1"/>
  <c r="AK496" i="2"/>
  <c r="AK208" i="2"/>
  <c r="AR208" i="2" s="1"/>
  <c r="AK12" i="2"/>
  <c r="AK229" i="2"/>
  <c r="AK485" i="2"/>
  <c r="AR485" i="2" s="1"/>
  <c r="AK357" i="2"/>
  <c r="AK606" i="2"/>
  <c r="AR606" i="2" s="1"/>
  <c r="AK4" i="2"/>
  <c r="AK187" i="2"/>
  <c r="AK148" i="2"/>
  <c r="AK569" i="2"/>
  <c r="AK18" i="2"/>
  <c r="AK13" i="2"/>
  <c r="AK333" i="2"/>
  <c r="AR333" i="2" s="1"/>
  <c r="AK370" i="2"/>
  <c r="AR370" i="2" s="1"/>
  <c r="AK533" i="2"/>
  <c r="AR533" i="2" s="1"/>
  <c r="AK210" i="2"/>
  <c r="AK689" i="2"/>
  <c r="AR689" i="2" s="1"/>
  <c r="AK179" i="2"/>
  <c r="AK175" i="2"/>
  <c r="AR175" i="2" s="1"/>
  <c r="AK684" i="2"/>
  <c r="AR684" i="2" s="1"/>
  <c r="AK409" i="2"/>
  <c r="AR409" i="2" s="1"/>
  <c r="AK23" i="2"/>
  <c r="AR23" i="2" s="1"/>
  <c r="AK478" i="2"/>
  <c r="AR478" i="2" s="1"/>
  <c r="AK507" i="2"/>
  <c r="AR507" i="2" s="1"/>
  <c r="AK685" i="2"/>
  <c r="AR685" i="2" s="1"/>
  <c r="AK664" i="2"/>
  <c r="AR664" i="2" s="1"/>
  <c r="AK286" i="2"/>
  <c r="AR286" i="2" s="1"/>
  <c r="AK372" i="2"/>
  <c r="AK166" i="2"/>
  <c r="AR166" i="2" s="1"/>
  <c r="AK577" i="2"/>
  <c r="AR577" i="2" s="1"/>
  <c r="AK674" i="2"/>
  <c r="AR674" i="2" s="1"/>
  <c r="AK287" i="2"/>
  <c r="AK251" i="2"/>
  <c r="AR251" i="2" s="1"/>
  <c r="AK438" i="2"/>
  <c r="AR438" i="2" s="1"/>
  <c r="AK109" i="2"/>
  <c r="AK424" i="2"/>
  <c r="AR424" i="2" s="1"/>
  <c r="AK298" i="2"/>
  <c r="AK131" i="2"/>
  <c r="AK14" i="2"/>
  <c r="AK285" i="2"/>
  <c r="AR285" i="2" s="1"/>
  <c r="AK619" i="2"/>
  <c r="AR619" i="2" s="1"/>
  <c r="AK165" i="2"/>
  <c r="AK734" i="2"/>
  <c r="AR734" i="2" s="1"/>
  <c r="AK144" i="2"/>
  <c r="AK598" i="2"/>
  <c r="AR598" i="2" s="1"/>
  <c r="AK318" i="2"/>
  <c r="AR318" i="2" s="1"/>
  <c r="AK585" i="2"/>
  <c r="AR585" i="2" s="1"/>
  <c r="AK106" i="2"/>
  <c r="AK228" i="2"/>
  <c r="AR228" i="2" s="1"/>
  <c r="AK256" i="2"/>
  <c r="AK615" i="2"/>
  <c r="AR615" i="2" s="1"/>
  <c r="AK591" i="2"/>
  <c r="AR591" i="2" s="1"/>
  <c r="AK203" i="2"/>
  <c r="AR203" i="2" s="1"/>
  <c r="AK273" i="2"/>
  <c r="AK7" i="2"/>
  <c r="AK124" i="2"/>
  <c r="AR124" i="2" s="1"/>
  <c r="AK560" i="2"/>
  <c r="AR560" i="2" s="1"/>
  <c r="AK133" i="2"/>
  <c r="AK436" i="2"/>
  <c r="AR436" i="2" s="1"/>
  <c r="AK55" i="2"/>
  <c r="AK292" i="2"/>
  <c r="AK160" i="2"/>
  <c r="AK11" i="2"/>
  <c r="C12" i="3" s="1"/>
  <c r="AK60" i="2"/>
  <c r="AK96" i="2"/>
  <c r="AK10" i="2"/>
  <c r="AK516" i="2"/>
  <c r="AR516" i="2" s="1"/>
  <c r="AK481" i="2"/>
  <c r="AR481" i="2" s="1"/>
  <c r="AK466" i="2"/>
  <c r="AR466" i="2" s="1"/>
  <c r="AK347" i="2"/>
  <c r="AK73" i="2"/>
  <c r="AK227" i="2"/>
  <c r="AR227" i="2" s="1"/>
  <c r="AK588" i="2"/>
  <c r="AR588" i="2" s="1"/>
  <c r="AK705" i="2"/>
  <c r="AR705" i="2" s="1"/>
  <c r="AK686" i="2"/>
  <c r="AR686" i="2" s="1"/>
  <c r="AK590" i="2"/>
  <c r="AR590" i="2" s="1"/>
  <c r="AK16" i="2"/>
  <c r="AK232" i="2"/>
  <c r="AK19" i="2"/>
  <c r="AK626" i="2"/>
  <c r="AR626" i="2" s="1"/>
  <c r="AK145" i="2"/>
  <c r="C16" i="3" s="1"/>
  <c r="AK354" i="2"/>
  <c r="AK429" i="2"/>
  <c r="AR429" i="2" s="1"/>
  <c r="AK374" i="2"/>
  <c r="AK394" i="2"/>
  <c r="AR394" i="2" s="1"/>
  <c r="AK565" i="2"/>
  <c r="AR565" i="2" s="1"/>
  <c r="AK580" i="2"/>
  <c r="AR580" i="2" s="1"/>
  <c r="AK244" i="2"/>
  <c r="AR244" i="2" s="1"/>
  <c r="AK245" i="2"/>
  <c r="AK20" i="2"/>
  <c r="C9" i="3" s="1"/>
  <c r="AK601" i="2"/>
  <c r="AR601" i="2" s="1"/>
  <c r="AK384" i="2"/>
  <c r="AK640" i="2"/>
  <c r="AR640" i="2" s="1"/>
  <c r="AK567" i="2"/>
  <c r="AR567" i="2" s="1"/>
  <c r="AK682" i="2"/>
  <c r="AR682" i="2" s="1"/>
  <c r="AK309" i="2"/>
  <c r="AK167" i="2"/>
  <c r="AR167" i="2" s="1"/>
  <c r="AK257" i="2"/>
  <c r="AR257" i="2" s="1"/>
  <c r="AK84" i="2"/>
  <c r="AK312" i="2"/>
  <c r="AK441" i="2"/>
  <c r="AR441" i="2" s="1"/>
  <c r="AK271" i="2"/>
  <c r="AK703" i="2"/>
  <c r="AR703" i="2" s="1"/>
  <c r="AK541" i="2"/>
  <c r="AK642" i="2"/>
  <c r="AR642" i="2" s="1"/>
  <c r="AK76" i="2"/>
  <c r="AR76" i="2" s="1"/>
  <c r="AK728" i="2"/>
  <c r="AR728" i="2" s="1"/>
  <c r="AK282" i="2"/>
  <c r="AR282" i="2" s="1"/>
  <c r="AK725" i="2"/>
  <c r="AR725" i="2" s="1"/>
  <c r="AK261" i="2"/>
  <c r="AR261" i="2" s="1"/>
  <c r="AK375" i="2"/>
  <c r="AR375" i="2" s="1"/>
  <c r="AK546" i="2"/>
  <c r="AR546" i="2" s="1"/>
  <c r="AK584" i="2"/>
  <c r="AK518" i="2"/>
  <c r="AR518" i="2" s="1"/>
  <c r="AK544" i="2"/>
  <c r="AR544" i="2" s="1"/>
  <c r="AK247" i="2"/>
  <c r="AR247" i="2" s="1"/>
  <c r="AK687" i="2"/>
  <c r="AR687" i="2" s="1"/>
  <c r="AK300" i="2"/>
  <c r="AR300" i="2" s="1"/>
  <c r="AK509" i="2"/>
  <c r="AR509" i="2" s="1"/>
  <c r="AK561" i="2"/>
  <c r="AR561" i="2" s="1"/>
  <c r="AK708" i="2"/>
  <c r="AK617" i="2"/>
  <c r="AR617" i="2" s="1"/>
  <c r="AK653" i="2"/>
  <c r="AR653" i="2" s="1"/>
  <c r="AK417" i="2"/>
  <c r="AR417" i="2" s="1"/>
  <c r="AK515" i="2"/>
  <c r="AR515" i="2" s="1"/>
  <c r="AK90" i="2"/>
  <c r="AK275" i="2"/>
  <c r="AK252" i="2"/>
  <c r="AR252" i="2" s="1"/>
  <c r="AK43" i="2"/>
  <c r="AK41" i="2"/>
  <c r="AK222" i="2"/>
  <c r="AK153" i="2"/>
  <c r="AR153" i="2" s="1"/>
  <c r="AK274" i="2"/>
  <c r="AR274" i="2" s="1"/>
  <c r="AK445" i="2"/>
  <c r="AR445" i="2" s="1"/>
  <c r="AK721" i="2"/>
  <c r="AR721" i="2" s="1"/>
  <c r="AK80" i="2"/>
  <c r="AR80" i="2" s="1"/>
  <c r="AK360" i="2"/>
  <c r="AK81" i="2"/>
  <c r="AK58" i="2"/>
  <c r="AK350" i="2"/>
  <c r="AR350" i="2" s="1"/>
  <c r="AK258" i="2"/>
  <c r="AK391" i="2"/>
  <c r="AK600" i="2"/>
  <c r="AR600" i="2" s="1"/>
  <c r="AK327" i="2"/>
  <c r="AR327" i="2" s="1"/>
  <c r="AK522" i="2"/>
  <c r="AR522" i="2" s="1"/>
  <c r="AK575" i="2"/>
  <c r="AR575" i="2" s="1"/>
  <c r="AK715" i="2"/>
  <c r="AR715" i="2" s="1"/>
  <c r="AK392" i="2"/>
  <c r="AK480" i="2"/>
  <c r="AR480" i="2" s="1"/>
  <c r="AK188" i="2"/>
  <c r="AR188" i="2" s="1"/>
  <c r="AK27" i="2"/>
  <c r="AK283" i="2"/>
  <c r="AR283" i="2" s="1"/>
  <c r="AK15" i="2"/>
  <c r="AK419" i="2"/>
  <c r="AR419" i="2" s="1"/>
  <c r="AK385" i="2"/>
  <c r="AR385" i="2" s="1"/>
  <c r="AK296" i="2"/>
  <c r="AK363" i="2"/>
  <c r="AK280" i="2"/>
  <c r="AR280" i="2" s="1"/>
  <c r="AK190" i="2"/>
  <c r="AR190" i="2" s="1"/>
  <c r="AK696" i="2"/>
  <c r="AR696" i="2" s="1"/>
  <c r="AK48" i="2"/>
  <c r="AK418" i="2"/>
  <c r="AR418" i="2" s="1"/>
  <c r="AK338" i="2"/>
  <c r="AR338" i="2" s="1"/>
  <c r="AK562" i="2"/>
  <c r="AR562" i="2" s="1"/>
  <c r="AK587" i="2"/>
  <c r="AR587" i="2" s="1"/>
  <c r="AK42" i="2"/>
  <c r="AK184" i="2"/>
  <c r="AK594" i="2"/>
  <c r="AR594" i="2" s="1"/>
  <c r="AK578" i="2"/>
  <c r="AR578" i="2" s="1"/>
  <c r="AK716" i="2"/>
  <c r="AR716" i="2" s="1"/>
  <c r="AK328" i="2"/>
  <c r="AR328" i="2" s="1"/>
  <c r="AK213" i="2"/>
  <c r="AK482" i="2"/>
  <c r="AR482" i="2" s="1"/>
  <c r="AK427" i="2"/>
  <c r="AR427" i="2" s="1"/>
  <c r="AK549" i="2"/>
  <c r="AR549" i="2" s="1"/>
  <c r="AK291" i="2"/>
  <c r="AK120" i="2"/>
  <c r="AK534" i="2"/>
  <c r="AR534" i="2" s="1"/>
  <c r="AK93" i="2"/>
  <c r="AR93" i="2" s="1"/>
  <c r="AK633" i="2"/>
  <c r="AR633" i="2" s="1"/>
  <c r="AK91" i="2"/>
  <c r="AK599" i="2"/>
  <c r="AR599" i="2" s="1"/>
  <c r="AK99" i="2"/>
  <c r="AR99" i="2" s="1"/>
  <c r="AK180" i="2"/>
  <c r="AR180" i="2" s="1"/>
  <c r="AK326" i="2"/>
  <c r="AK724" i="2"/>
  <c r="AR724" i="2" s="1"/>
  <c r="AK497" i="2"/>
  <c r="AR497" i="2" s="1"/>
  <c r="AK461" i="2"/>
  <c r="AR461" i="2" s="1"/>
  <c r="AK630" i="2"/>
  <c r="AR630" i="2" s="1"/>
  <c r="AK159" i="2"/>
  <c r="AK730" i="2"/>
  <c r="AR730" i="2" s="1"/>
  <c r="AK107" i="2"/>
  <c r="AK181" i="2"/>
  <c r="AK576" i="2"/>
  <c r="AR576" i="2" s="1"/>
  <c r="AK467" i="2"/>
  <c r="AR467" i="2" s="1"/>
  <c r="AK662" i="2"/>
  <c r="AR662" i="2" s="1"/>
  <c r="AK307" i="2"/>
  <c r="AR307" i="2" s="1"/>
  <c r="AK182" i="2"/>
  <c r="AR182" i="2" s="1"/>
  <c r="AK620" i="2"/>
  <c r="AK65" i="2"/>
  <c r="AK169" i="2"/>
  <c r="AR169" i="2" s="1"/>
  <c r="AK151" i="2"/>
  <c r="AK603" i="2"/>
  <c r="AR603" i="2" s="1"/>
  <c r="AK462" i="2"/>
  <c r="AR462" i="2" s="1"/>
  <c r="AK634" i="2"/>
  <c r="AR634" i="2" s="1"/>
  <c r="AK621" i="2"/>
  <c r="AR621" i="2" s="1"/>
  <c r="AK47" i="2"/>
  <c r="AR47" i="2" s="1"/>
  <c r="AK279" i="2"/>
  <c r="AR279" i="2" s="1"/>
  <c r="AK529" i="2"/>
  <c r="AR529" i="2" s="1"/>
  <c r="AK611" i="2"/>
  <c r="AK255" i="2"/>
  <c r="AR255" i="2" s="1"/>
  <c r="AK128" i="2"/>
  <c r="AK422" i="2"/>
  <c r="AR422" i="2" s="1"/>
  <c r="AK155" i="2"/>
  <c r="AK635" i="2"/>
  <c r="AR635" i="2" s="1"/>
  <c r="AK556" i="2"/>
  <c r="AR556" i="2" s="1"/>
  <c r="AK246" i="2"/>
  <c r="AR246" i="2" s="1"/>
  <c r="AK486" i="2"/>
  <c r="AR486" i="2" s="1"/>
  <c r="AK431" i="2"/>
  <c r="AR431" i="2" s="1"/>
  <c r="AK470" i="2"/>
  <c r="AR470" i="2" s="1"/>
  <c r="AK583" i="2"/>
  <c r="AR583" i="2" s="1"/>
  <c r="AK70" i="2"/>
  <c r="AK472" i="2"/>
  <c r="AR472" i="2" s="1"/>
  <c r="AK211" i="2"/>
  <c r="AK604" i="2"/>
  <c r="AR604" i="2" s="1"/>
  <c r="AK173" i="2"/>
  <c r="AR173" i="2" s="1"/>
  <c r="AK64" i="2"/>
  <c r="AK163" i="2"/>
  <c r="AR163" i="2" s="1"/>
  <c r="AK127" i="2"/>
  <c r="AR127" i="2" s="1"/>
  <c r="AK352" i="2"/>
  <c r="AR352" i="2" s="1"/>
  <c r="AK358" i="2"/>
  <c r="AR358" i="2" s="1"/>
  <c r="AK538" i="2"/>
  <c r="AR538" i="2" s="1"/>
  <c r="AK661" i="2"/>
  <c r="AR661" i="2" s="1"/>
  <c r="AK378" i="2"/>
  <c r="AR378" i="2" s="1"/>
  <c r="AK707" i="2"/>
  <c r="AR707" i="2" s="1"/>
  <c r="AK381" i="2"/>
  <c r="AK172" i="2"/>
  <c r="AR172" i="2" s="1"/>
  <c r="AK636" i="2"/>
  <c r="AR636" i="2" s="1"/>
  <c r="AK512" i="2"/>
  <c r="AR512" i="2" s="1"/>
  <c r="AK272" i="2"/>
  <c r="AK609" i="2"/>
  <c r="AR609" i="2" s="1"/>
  <c r="AK676" i="2"/>
  <c r="AR676" i="2" s="1"/>
  <c r="AK672" i="2"/>
  <c r="AR672" i="2" s="1"/>
  <c r="AK624" i="2"/>
  <c r="AR624" i="2" s="1"/>
  <c r="AK234" i="2"/>
  <c r="C113" i="3" s="1"/>
  <c r="AK121" i="2"/>
  <c r="AR121" i="2" s="1"/>
  <c r="AK176" i="2"/>
  <c r="AR176" i="2" s="1"/>
  <c r="AK718" i="2"/>
  <c r="AR718" i="2" s="1"/>
  <c r="AK189" i="2"/>
  <c r="AR189" i="2" s="1"/>
  <c r="AK695" i="2"/>
  <c r="AR695" i="2" s="1"/>
  <c r="AK632" i="2"/>
  <c r="AR632" i="2" s="1"/>
  <c r="AK596" i="2"/>
  <c r="AR596" i="2" s="1"/>
  <c r="AK240" i="2"/>
  <c r="AK359" i="2"/>
  <c r="AR359" i="2" s="1"/>
  <c r="AK143" i="2"/>
  <c r="AK302" i="2"/>
  <c r="AK367" i="2"/>
  <c r="AR367" i="2" s="1"/>
  <c r="AK612" i="2"/>
  <c r="AR612" i="2" s="1"/>
  <c r="AK528" i="2"/>
  <c r="AR528" i="2" s="1"/>
  <c r="AK551" i="2"/>
  <c r="AR551" i="2" s="1"/>
  <c r="AK398" i="2"/>
  <c r="C56" i="3" s="1"/>
  <c r="AK582" i="2"/>
  <c r="AR582" i="2" s="1"/>
  <c r="AK736" i="2"/>
  <c r="AR736" i="2" s="1"/>
  <c r="AK214" i="2"/>
  <c r="AK402" i="2"/>
  <c r="AR402" i="2" s="1"/>
  <c r="AK720" i="2"/>
  <c r="AR720" i="2" s="1"/>
  <c r="AK608" i="2"/>
  <c r="AR608" i="2" s="1"/>
  <c r="AK519" i="2"/>
  <c r="AR519" i="2" s="1"/>
  <c r="AK174" i="2"/>
  <c r="AK122" i="2"/>
  <c r="AK142" i="2"/>
  <c r="AR142" i="2" s="1"/>
  <c r="AK543" i="2"/>
  <c r="AR543" i="2" s="1"/>
  <c r="AK195" i="2"/>
  <c r="AK330" i="2"/>
  <c r="AK552" i="2"/>
  <c r="AR552" i="2" s="1"/>
  <c r="AK355" i="2"/>
  <c r="AR355" i="2" s="1"/>
  <c r="AK230" i="2"/>
  <c r="AR230" i="2" s="1"/>
  <c r="AK194" i="2"/>
  <c r="AR194" i="2" s="1"/>
  <c r="AK248" i="2"/>
  <c r="AK268" i="2"/>
  <c r="AR268" i="2" s="1"/>
  <c r="AK722" i="2"/>
  <c r="AR722" i="2" s="1"/>
  <c r="AK508" i="2"/>
  <c r="AR508" i="2" s="1"/>
  <c r="AK317" i="2"/>
  <c r="AR317" i="2" s="1"/>
  <c r="AK135" i="2"/>
  <c r="AK420" i="2"/>
  <c r="AR420" i="2" s="1"/>
  <c r="AK527" i="2"/>
  <c r="AR527" i="2" s="1"/>
  <c r="AK498" i="2"/>
  <c r="AR498" i="2" s="1"/>
  <c r="AK650" i="2"/>
  <c r="AR650" i="2" s="1"/>
  <c r="AK164" i="2"/>
  <c r="AK702" i="2"/>
  <c r="AR702" i="2" s="1"/>
  <c r="AK697" i="2"/>
  <c r="AR697" i="2" s="1"/>
  <c r="AK319" i="2"/>
  <c r="AR319" i="2" s="1"/>
  <c r="AK407" i="2"/>
  <c r="AR407" i="2" s="1"/>
  <c r="AK386" i="2"/>
  <c r="AK558" i="2"/>
  <c r="AR558" i="2" s="1"/>
  <c r="AK138" i="2"/>
  <c r="AR138" i="2" s="1"/>
  <c r="AK574" i="2"/>
  <c r="AR574" i="2" s="1"/>
  <c r="AK710" i="2"/>
  <c r="AR710" i="2" s="1"/>
  <c r="AK265" i="2"/>
  <c r="AK129" i="2"/>
  <c r="AR129" i="2" s="1"/>
  <c r="AK125" i="2"/>
  <c r="AK434" i="2"/>
  <c r="AR434" i="2" s="1"/>
  <c r="AK521" i="2"/>
  <c r="AR521" i="2" s="1"/>
  <c r="AK387" i="2"/>
  <c r="AR387" i="2" s="1"/>
  <c r="AK116" i="2"/>
  <c r="AK220" i="2"/>
  <c r="AK517" i="2"/>
  <c r="AR517" i="2" s="1"/>
  <c r="AK530" i="2"/>
  <c r="AR530" i="2" s="1"/>
  <c r="AK660" i="2"/>
  <c r="AR660" i="2" s="1"/>
  <c r="AK597" i="2"/>
  <c r="AR597" i="2" s="1"/>
  <c r="AK479" i="2"/>
  <c r="AR479" i="2" s="1"/>
  <c r="AK345" i="2"/>
  <c r="AR345" i="2" s="1"/>
  <c r="AK735" i="2"/>
  <c r="AR735" i="2" s="1"/>
  <c r="AK371" i="2"/>
  <c r="AR371" i="2" s="1"/>
  <c r="AK637" i="2"/>
  <c r="AR637" i="2" s="1"/>
  <c r="AK463" i="2"/>
  <c r="AR463" i="2" s="1"/>
  <c r="AK267" i="2"/>
  <c r="AR267" i="2" s="1"/>
  <c r="AK654" i="2"/>
  <c r="AR654" i="2" s="1"/>
  <c r="AK693" i="2"/>
  <c r="AR693" i="2" s="1"/>
  <c r="AK646" i="2"/>
  <c r="AR646" i="2" s="1"/>
  <c r="AK712" i="2"/>
  <c r="AR712" i="2" s="1"/>
  <c r="AK651" i="2"/>
  <c r="AR651" i="2" s="1"/>
  <c r="AK589" i="2"/>
  <c r="AR589" i="2" s="1"/>
  <c r="AK510" i="2"/>
  <c r="AR510" i="2" s="1"/>
  <c r="AK442" i="2"/>
  <c r="AR442" i="2" s="1"/>
  <c r="AK727" i="2"/>
  <c r="AR727" i="2" s="1"/>
  <c r="AK694" i="2"/>
  <c r="AR694" i="2" s="1"/>
  <c r="AK692" i="2"/>
  <c r="AR692" i="2" s="1"/>
  <c r="AK622" i="2"/>
  <c r="AK484" i="2"/>
  <c r="AR484" i="2" s="1"/>
  <c r="AK655" i="2"/>
  <c r="AR655" i="2" s="1"/>
  <c r="AK663" i="2"/>
  <c r="AR663" i="2" s="1"/>
  <c r="AK668" i="2"/>
  <c r="AR668" i="2" s="1"/>
  <c r="AK699" i="2"/>
  <c r="AR699" i="2" s="1"/>
  <c r="AK723" i="2"/>
  <c r="AR723" i="2" s="1"/>
  <c r="AK698" i="2"/>
  <c r="AR698" i="2" s="1"/>
  <c r="AK713" i="2"/>
  <c r="AR713" i="2" s="1"/>
  <c r="AK688" i="2"/>
  <c r="AR688" i="2" s="1"/>
  <c r="AK643" i="2"/>
  <c r="AR643" i="2" s="1"/>
  <c r="AK709" i="2"/>
  <c r="AR709" i="2" s="1"/>
  <c r="AK731" i="2"/>
  <c r="AR731" i="2" s="1"/>
  <c r="AK737" i="2"/>
  <c r="AR737" i="2" s="1"/>
  <c r="AH648" i="2"/>
  <c r="AH446" i="2"/>
  <c r="AH493" i="2"/>
  <c r="AH100" i="2"/>
  <c r="O43" i="3" s="1"/>
  <c r="AH231" i="2"/>
  <c r="AH376" i="2"/>
  <c r="AH342" i="2"/>
  <c r="AH525" i="2"/>
  <c r="AH303" i="2"/>
  <c r="AH595" i="2"/>
  <c r="AH373" i="2"/>
  <c r="AH217" i="2"/>
  <c r="AH115" i="2"/>
  <c r="AH683" i="2"/>
  <c r="AH72" i="2"/>
  <c r="O70" i="3" s="1"/>
  <c r="AH289" i="2"/>
  <c r="AH524" i="2"/>
  <c r="AH629" i="2"/>
  <c r="AH566" i="2"/>
  <c r="AH449" i="2"/>
  <c r="AH405" i="2"/>
  <c r="AH269" i="2"/>
  <c r="AH368" i="2"/>
  <c r="AH198" i="2"/>
  <c r="O44" i="3" s="1"/>
  <c r="AH548" i="2"/>
  <c r="AH563" i="2"/>
  <c r="AH631" i="2"/>
  <c r="AH97" i="2"/>
  <c r="O18" i="3" s="1"/>
  <c r="AH500" i="2"/>
  <c r="AH63" i="2"/>
  <c r="AH443" i="2"/>
  <c r="O57" i="3" s="1"/>
  <c r="AH235" i="2"/>
  <c r="AH641" i="2"/>
  <c r="AH17" i="2"/>
  <c r="AH704" i="2"/>
  <c r="AH719" i="2"/>
  <c r="AH410" i="2"/>
  <c r="AH117" i="2"/>
  <c r="AH657" i="2"/>
  <c r="AH439" i="2"/>
  <c r="AH464" i="2"/>
  <c r="AH126" i="2"/>
  <c r="O8" i="3" s="1"/>
  <c r="AH602" i="2"/>
  <c r="AH483" i="2"/>
  <c r="AH336" i="2"/>
  <c r="AH531" i="2"/>
  <c r="AH239" i="2"/>
  <c r="AH459" i="2"/>
  <c r="AH605" i="2"/>
  <c r="AH310" i="2"/>
  <c r="AH324" i="2"/>
  <c r="AH223" i="2"/>
  <c r="O51" i="3" s="1"/>
  <c r="AH314" i="2"/>
  <c r="AH199" i="2"/>
  <c r="AH284" i="2"/>
  <c r="AH266" i="2"/>
  <c r="AH455" i="2"/>
  <c r="AH452" i="2"/>
  <c r="AH579" i="2"/>
  <c r="AH545" i="2"/>
  <c r="AH281" i="2"/>
  <c r="AH346" i="2"/>
  <c r="AH348" i="2"/>
  <c r="AH351" i="2"/>
  <c r="O95" i="3" s="1"/>
  <c r="AH586" i="2"/>
  <c r="AH413" i="2"/>
  <c r="AH505" i="2"/>
  <c r="AH494" i="2"/>
  <c r="AH435" i="2"/>
  <c r="AH343" i="2"/>
  <c r="AH423" i="2"/>
  <c r="AH570" i="2"/>
  <c r="AH206" i="2"/>
  <c r="AH183" i="2"/>
  <c r="AH263" i="2"/>
  <c r="AH294" i="2"/>
  <c r="AH193" i="2"/>
  <c r="AH34" i="2"/>
  <c r="AH118" i="2"/>
  <c r="AH123" i="2"/>
  <c r="AH207" i="2"/>
  <c r="AH209" i="2"/>
  <c r="AH539" i="2"/>
  <c r="AH149" i="2"/>
  <c r="AH430" i="2"/>
  <c r="AH119" i="2"/>
  <c r="AH335" i="2"/>
  <c r="AH453" i="2"/>
  <c r="AH36" i="2"/>
  <c r="AH388" i="2"/>
  <c r="AH714" i="2"/>
  <c r="AH540" i="2"/>
  <c r="AH414" i="2"/>
  <c r="AH320" i="2"/>
  <c r="AH110" i="2"/>
  <c r="AH170" i="2"/>
  <c r="AH161" i="2"/>
  <c r="AH406" i="2"/>
  <c r="AH33" i="2"/>
  <c r="O60" i="3" s="1"/>
  <c r="AH628" i="2"/>
  <c r="AH613" i="2"/>
  <c r="AH92" i="2"/>
  <c r="AH659" i="2"/>
  <c r="AH520" i="2"/>
  <c r="AH21" i="2"/>
  <c r="AH451" i="2"/>
  <c r="AH399" i="2"/>
  <c r="AH329" i="2"/>
  <c r="O53" i="3" s="1"/>
  <c r="AH361" i="2"/>
  <c r="AH59" i="2"/>
  <c r="AH39" i="2"/>
  <c r="O78" i="3" s="1"/>
  <c r="AH322" i="2"/>
  <c r="AH669" i="2"/>
  <c r="AH447" i="2"/>
  <c r="AH339" i="2"/>
  <c r="AH313" i="2"/>
  <c r="AH105" i="2"/>
  <c r="AH61" i="2"/>
  <c r="AH469" i="2"/>
  <c r="AH404" i="2"/>
  <c r="AH306" i="2"/>
  <c r="AH102" i="2"/>
  <c r="AH293" i="2"/>
  <c r="AH726" i="2"/>
  <c r="AH249" i="2"/>
  <c r="O69" i="3" s="1"/>
  <c r="AH411" i="2"/>
  <c r="AH365" i="2"/>
  <c r="AH9" i="2"/>
  <c r="AH366" i="2"/>
  <c r="AH233" i="2"/>
  <c r="AH225" i="2"/>
  <c r="AH218" i="2"/>
  <c r="AH243" i="2"/>
  <c r="AH465" i="2"/>
  <c r="O100" i="3" s="1"/>
  <c r="AH332" i="2"/>
  <c r="O88" i="3" s="1"/>
  <c r="AH316" i="2"/>
  <c r="AH428" i="2"/>
  <c r="O107" i="3" s="1"/>
  <c r="AH625" i="2"/>
  <c r="AH665" i="2"/>
  <c r="AH270" i="2"/>
  <c r="AH675" i="2"/>
  <c r="AH98" i="2"/>
  <c r="AH383" i="2"/>
  <c r="O77" i="3" s="1"/>
  <c r="AH25" i="2"/>
  <c r="O48" i="3" s="1"/>
  <c r="AH573" i="2"/>
  <c r="AH502" i="2"/>
  <c r="AH444" i="2"/>
  <c r="AH152" i="2"/>
  <c r="AH236" i="2"/>
  <c r="AH555" i="2"/>
  <c r="AH474" i="2"/>
  <c r="AH416" i="2"/>
  <c r="AH732" i="2"/>
  <c r="AH147" i="2"/>
  <c r="AH644" i="2"/>
  <c r="AH379" i="2"/>
  <c r="AH396" i="2"/>
  <c r="AH323" i="2"/>
  <c r="AH475" i="2"/>
  <c r="AH489" i="2"/>
  <c r="AH259" i="2"/>
  <c r="AH32" i="2"/>
  <c r="AH212" i="2"/>
  <c r="AH581" i="2"/>
  <c r="AH491" i="2"/>
  <c r="AH454" i="2"/>
  <c r="AH86" i="2"/>
  <c r="AH139" i="2"/>
  <c r="AH315" i="2"/>
  <c r="AH652" i="2"/>
  <c r="AH499" i="2"/>
  <c r="AH85" i="2"/>
  <c r="AH537" i="2"/>
  <c r="AH649" i="2"/>
  <c r="AH550" i="2"/>
  <c r="AH526" i="2"/>
  <c r="AH290" i="2"/>
  <c r="AH421" i="2"/>
  <c r="AH74" i="2"/>
  <c r="AH191" i="2"/>
  <c r="AH610" i="2"/>
  <c r="O120" i="3" s="1"/>
  <c r="AH490" i="2"/>
  <c r="AH623" i="2"/>
  <c r="AH700" i="2"/>
  <c r="AH196" i="2"/>
  <c r="AH678" i="2"/>
  <c r="AH593" i="2"/>
  <c r="AH340" i="2"/>
  <c r="AH29" i="2"/>
  <c r="O7" i="3" s="1"/>
  <c r="AH71" i="2"/>
  <c r="O10" i="3" s="1"/>
  <c r="AH408" i="2"/>
  <c r="AH334" i="2"/>
  <c r="O13" i="3" s="1"/>
  <c r="AH501" i="2"/>
  <c r="AH242" i="2"/>
  <c r="AH224" i="2"/>
  <c r="AH701" i="2"/>
  <c r="AH40" i="2"/>
  <c r="AH46" i="2"/>
  <c r="AH456" i="2"/>
  <c r="AH260" i="2"/>
  <c r="AH536" i="2"/>
  <c r="AH666" i="2"/>
  <c r="AH553" i="2"/>
  <c r="AH656" i="2"/>
  <c r="AH197" i="2"/>
  <c r="AH389" i="2"/>
  <c r="AH185" i="2"/>
  <c r="O97" i="3" s="1"/>
  <c r="AH691" i="2"/>
  <c r="AH38" i="2"/>
  <c r="AH241" i="2"/>
  <c r="AH253" i="2"/>
  <c r="AH448" i="2"/>
  <c r="AH488" i="2"/>
  <c r="O118" i="3" s="1"/>
  <c r="AH277" i="2"/>
  <c r="AH6" i="2"/>
  <c r="AH69" i="2"/>
  <c r="AH670" i="2"/>
  <c r="AH140" i="2"/>
  <c r="AH254" i="2"/>
  <c r="AH401" i="2"/>
  <c r="AH471" i="2"/>
  <c r="AH571" i="2"/>
  <c r="AH132" i="2"/>
  <c r="AH673" i="2"/>
  <c r="AH178" i="2"/>
  <c r="O38" i="3" s="1"/>
  <c r="AH557" i="2"/>
  <c r="AH77" i="2"/>
  <c r="AH440" i="2"/>
  <c r="AH331" i="2"/>
  <c r="AH83" i="2"/>
  <c r="AH671" i="2"/>
  <c r="AH492" i="2"/>
  <c r="AH400" i="2"/>
  <c r="O79" i="3" s="1"/>
  <c r="AH177" i="2"/>
  <c r="AH412" i="2"/>
  <c r="AH305" i="2"/>
  <c r="AH35" i="2"/>
  <c r="AH457" i="2"/>
  <c r="AH377" i="2"/>
  <c r="AH679" i="2"/>
  <c r="AH104" i="2"/>
  <c r="AH511" i="2"/>
  <c r="AH295" i="2"/>
  <c r="AH425" i="2"/>
  <c r="AH667" i="2"/>
  <c r="AH168" i="2"/>
  <c r="AH52" i="2"/>
  <c r="O71" i="3" s="1"/>
  <c r="AH28" i="2"/>
  <c r="AH95" i="2"/>
  <c r="AH299" i="2"/>
  <c r="AH50" i="2"/>
  <c r="AH304" i="2"/>
  <c r="AH403" i="2"/>
  <c r="O105" i="3" s="1"/>
  <c r="AH382" i="2"/>
  <c r="AH30" i="2"/>
  <c r="O91" i="3" s="1"/>
  <c r="AH364" i="2"/>
  <c r="AH677" i="2"/>
  <c r="AH426" i="2"/>
  <c r="AH473" i="2"/>
  <c r="AH547" i="2"/>
  <c r="AH201" i="2"/>
  <c r="AH68" i="2"/>
  <c r="O2" i="3" s="1"/>
  <c r="AH88" i="2"/>
  <c r="AH503" i="2"/>
  <c r="AH706" i="2"/>
  <c r="AH476" i="2"/>
  <c r="AH301" i="2"/>
  <c r="AH639" i="2"/>
  <c r="AH717" i="2"/>
  <c r="AH460" i="2"/>
  <c r="AH393" i="2"/>
  <c r="AH186" i="2"/>
  <c r="AH380" i="2"/>
  <c r="AH353" i="2"/>
  <c r="AH468" i="2"/>
  <c r="AH349" i="2"/>
  <c r="AH89" i="2"/>
  <c r="AH22" i="2"/>
  <c r="AH356" i="2"/>
  <c r="AH506" i="2"/>
  <c r="AH564" i="2"/>
  <c r="AH53" i="2"/>
  <c r="O27" i="3" s="1"/>
  <c r="AH514" i="2"/>
  <c r="AH130" i="2"/>
  <c r="AH711" i="2"/>
  <c r="AH44" i="2"/>
  <c r="AH137" i="2"/>
  <c r="AH618" i="2"/>
  <c r="AH158" i="2"/>
  <c r="AH56" i="2"/>
  <c r="AH146" i="2"/>
  <c r="AH450" i="2"/>
  <c r="AH616" i="2"/>
  <c r="AH437" i="2"/>
  <c r="AH487" i="2"/>
  <c r="AH262" i="2"/>
  <c r="AH690" i="2"/>
  <c r="AH103" i="2"/>
  <c r="AH200" i="2"/>
  <c r="AH397" i="2"/>
  <c r="AH202" i="2"/>
  <c r="AH647" i="2"/>
  <c r="AH66" i="2"/>
  <c r="AH162" i="2"/>
  <c r="AH311" i="2"/>
  <c r="AH192" i="2"/>
  <c r="AH8" i="2"/>
  <c r="AH729" i="2"/>
  <c r="AH24" i="2"/>
  <c r="AH221" i="2"/>
  <c r="O3" i="3" s="1"/>
  <c r="AH645" i="2"/>
  <c r="AH215" i="2"/>
  <c r="AH495" i="2"/>
  <c r="AH288" i="2"/>
  <c r="AH3" i="2"/>
  <c r="AH297" i="2"/>
  <c r="AH238" i="2"/>
  <c r="AH87" i="2"/>
  <c r="AH477" i="2"/>
  <c r="AH78" i="2"/>
  <c r="AH321" i="2"/>
  <c r="AH79" i="2"/>
  <c r="AH157" i="2"/>
  <c r="O62" i="3" s="1"/>
  <c r="AH395" i="2"/>
  <c r="AH572" i="2"/>
  <c r="AH45" i="2"/>
  <c r="AH325" i="2"/>
  <c r="AH432" i="2"/>
  <c r="AH171" i="2"/>
  <c r="AH94" i="2"/>
  <c r="AH54" i="2"/>
  <c r="AH150" i="2"/>
  <c r="AH108" i="2"/>
  <c r="AH535" i="2"/>
  <c r="AH57" i="2"/>
  <c r="AH638" i="2"/>
  <c r="AH627" i="2"/>
  <c r="AH205" i="2"/>
  <c r="AH82" i="2"/>
  <c r="O96" i="3" s="1"/>
  <c r="AH344" i="2"/>
  <c r="AH2" i="2"/>
  <c r="AH141" i="2"/>
  <c r="O85" i="3" s="1"/>
  <c r="AH415" i="2"/>
  <c r="AH226" i="2"/>
  <c r="AH542" i="2"/>
  <c r="AH154" i="2"/>
  <c r="O25" i="3" s="1"/>
  <c r="AH276" i="2"/>
  <c r="AH658" i="2"/>
  <c r="AH37" i="2"/>
  <c r="AH433" i="2"/>
  <c r="AH559" i="2"/>
  <c r="AH554" i="2"/>
  <c r="AH278" i="2"/>
  <c r="AH523" i="2"/>
  <c r="AH216" i="2"/>
  <c r="AH114" i="2"/>
  <c r="AH614" i="2"/>
  <c r="AH607" i="2"/>
  <c r="AH369" i="2"/>
  <c r="AH390" i="2"/>
  <c r="AH31" i="2"/>
  <c r="AH62" i="2"/>
  <c r="AH136" i="2"/>
  <c r="AH504" i="2"/>
  <c r="AH237" i="2"/>
  <c r="AH113" i="2"/>
  <c r="AH680" i="2"/>
  <c r="AH5" i="2"/>
  <c r="AH75" i="2"/>
  <c r="AH308" i="2"/>
  <c r="AH51" i="2"/>
  <c r="AH111" i="2"/>
  <c r="AH362" i="2"/>
  <c r="AH532" i="2"/>
  <c r="AH219" i="2"/>
  <c r="AH156" i="2"/>
  <c r="AH67" i="2"/>
  <c r="AH264" i="2"/>
  <c r="AH134" i="2"/>
  <c r="AH49" i="2"/>
  <c r="AH592" i="2"/>
  <c r="AH204" i="2"/>
  <c r="AH681" i="2"/>
  <c r="AH733" i="2"/>
  <c r="AH337" i="2"/>
  <c r="AH112" i="2"/>
  <c r="AH513" i="2"/>
  <c r="AH568" i="2"/>
  <c r="AH101" i="2"/>
  <c r="AH341" i="2"/>
  <c r="AH458" i="2"/>
  <c r="AH26" i="2"/>
  <c r="AH250" i="2"/>
  <c r="AH496" i="2"/>
  <c r="O117" i="3" s="1"/>
  <c r="AH208" i="2"/>
  <c r="AH12" i="2"/>
  <c r="AH229" i="2"/>
  <c r="AH485" i="2"/>
  <c r="AH357" i="2"/>
  <c r="O102" i="3" s="1"/>
  <c r="AH606" i="2"/>
  <c r="AH4" i="2"/>
  <c r="AH187" i="2"/>
  <c r="AH148" i="2"/>
  <c r="AH569" i="2"/>
  <c r="O58" i="3" s="1"/>
  <c r="AH18" i="2"/>
  <c r="AH13" i="2"/>
  <c r="O61" i="3" s="1"/>
  <c r="AH333" i="2"/>
  <c r="AH370" i="2"/>
  <c r="AH533" i="2"/>
  <c r="AH210" i="2"/>
  <c r="O89" i="3" s="1"/>
  <c r="AH689" i="2"/>
  <c r="AH179" i="2"/>
  <c r="AH175" i="2"/>
  <c r="AH684" i="2"/>
  <c r="AH409" i="2"/>
  <c r="AH23" i="2"/>
  <c r="AH478" i="2"/>
  <c r="AH507" i="2"/>
  <c r="AH685" i="2"/>
  <c r="AH664" i="2"/>
  <c r="AH286" i="2"/>
  <c r="AH372" i="2"/>
  <c r="AH166" i="2"/>
  <c r="AH577" i="2"/>
  <c r="AH674" i="2"/>
  <c r="AH287" i="2"/>
  <c r="O52" i="3" s="1"/>
  <c r="AH251" i="2"/>
  <c r="AH438" i="2"/>
  <c r="AH109" i="2"/>
  <c r="AH424" i="2"/>
  <c r="AH298" i="2"/>
  <c r="O30" i="3" s="1"/>
  <c r="AH131" i="2"/>
  <c r="AH14" i="2"/>
  <c r="AH285" i="2"/>
  <c r="AH619" i="2"/>
  <c r="AH165" i="2"/>
  <c r="AH734" i="2"/>
  <c r="AH144" i="2"/>
  <c r="AH598" i="2"/>
  <c r="AH318" i="2"/>
  <c r="AH585" i="2"/>
  <c r="AH106" i="2"/>
  <c r="AH228" i="2"/>
  <c r="AH256" i="2"/>
  <c r="AH615" i="2"/>
  <c r="AH591" i="2"/>
  <c r="AH203" i="2"/>
  <c r="AH273" i="2"/>
  <c r="AH7" i="2"/>
  <c r="AH124" i="2"/>
  <c r="AH560" i="2"/>
  <c r="AH133" i="2"/>
  <c r="AH436" i="2"/>
  <c r="AH55" i="2"/>
  <c r="AH292" i="2"/>
  <c r="AH160" i="2"/>
  <c r="AH11" i="2"/>
  <c r="O12" i="3" s="1"/>
  <c r="AH60" i="2"/>
  <c r="AH96" i="2"/>
  <c r="O33" i="3" s="1"/>
  <c r="AH10" i="2"/>
  <c r="AH516" i="2"/>
  <c r="AH481" i="2"/>
  <c r="AH466" i="2"/>
  <c r="AH347" i="2"/>
  <c r="AH73" i="2"/>
  <c r="AH227" i="2"/>
  <c r="AH588" i="2"/>
  <c r="AH705" i="2"/>
  <c r="AH686" i="2"/>
  <c r="AH590" i="2"/>
  <c r="AH16" i="2"/>
  <c r="AH232" i="2"/>
  <c r="AH19" i="2"/>
  <c r="AH626" i="2"/>
  <c r="AH145" i="2"/>
  <c r="AH354" i="2"/>
  <c r="AH429" i="2"/>
  <c r="AH374" i="2"/>
  <c r="AH394" i="2"/>
  <c r="AH565" i="2"/>
  <c r="AH580" i="2"/>
  <c r="AH244" i="2"/>
  <c r="AH245" i="2"/>
  <c r="AH20" i="2"/>
  <c r="O9" i="3" s="1"/>
  <c r="AH601" i="2"/>
  <c r="AH384" i="2"/>
  <c r="AH640" i="2"/>
  <c r="AH567" i="2"/>
  <c r="AH682" i="2"/>
  <c r="AH309" i="2"/>
  <c r="AH167" i="2"/>
  <c r="AH257" i="2"/>
  <c r="AH84" i="2"/>
  <c r="AH312" i="2"/>
  <c r="AH441" i="2"/>
  <c r="AH271" i="2"/>
  <c r="AH703" i="2"/>
  <c r="AH541" i="2"/>
  <c r="O80" i="3" s="1"/>
  <c r="AH642" i="2"/>
  <c r="AH76" i="2"/>
  <c r="AH728" i="2"/>
  <c r="AH282" i="2"/>
  <c r="AH725" i="2"/>
  <c r="AH261" i="2"/>
  <c r="AH375" i="2"/>
  <c r="AH546" i="2"/>
  <c r="AH584" i="2"/>
  <c r="AH518" i="2"/>
  <c r="AH544" i="2"/>
  <c r="AH247" i="2"/>
  <c r="AH687" i="2"/>
  <c r="AH300" i="2"/>
  <c r="AH509" i="2"/>
  <c r="AH561" i="2"/>
  <c r="AH708" i="2"/>
  <c r="O81" i="3" s="1"/>
  <c r="AH617" i="2"/>
  <c r="AH653" i="2"/>
  <c r="AH417" i="2"/>
  <c r="AH515" i="2"/>
  <c r="AH90" i="2"/>
  <c r="AH275" i="2"/>
  <c r="AH252" i="2"/>
  <c r="AH43" i="2"/>
  <c r="AH41" i="2"/>
  <c r="AH222" i="2"/>
  <c r="AH153" i="2"/>
  <c r="AH274" i="2"/>
  <c r="AH445" i="2"/>
  <c r="AH721" i="2"/>
  <c r="AH80" i="2"/>
  <c r="AH360" i="2"/>
  <c r="AH81" i="2"/>
  <c r="AH58" i="2"/>
  <c r="AH350" i="2"/>
  <c r="AH258" i="2"/>
  <c r="AH391" i="2"/>
  <c r="AH600" i="2"/>
  <c r="AH327" i="2"/>
  <c r="AH522" i="2"/>
  <c r="AH575" i="2"/>
  <c r="AH715" i="2"/>
  <c r="AH392" i="2"/>
  <c r="AH480" i="2"/>
  <c r="AH188" i="2"/>
  <c r="AH27" i="2"/>
  <c r="AH283" i="2"/>
  <c r="AH15" i="2"/>
  <c r="AH419" i="2"/>
  <c r="AH385" i="2"/>
  <c r="AH296" i="2"/>
  <c r="AH363" i="2"/>
  <c r="AH280" i="2"/>
  <c r="AH190" i="2"/>
  <c r="O63" i="3" s="1"/>
  <c r="AH696" i="2"/>
  <c r="AH48" i="2"/>
  <c r="AH418" i="2"/>
  <c r="AH338" i="2"/>
  <c r="AH562" i="2"/>
  <c r="AH587" i="2"/>
  <c r="AH42" i="2"/>
  <c r="AH184" i="2"/>
  <c r="AH594" i="2"/>
  <c r="AH578" i="2"/>
  <c r="AH716" i="2"/>
  <c r="AH328" i="2"/>
  <c r="AH213" i="2"/>
  <c r="AH482" i="2"/>
  <c r="AH427" i="2"/>
  <c r="AH549" i="2"/>
  <c r="AH291" i="2"/>
  <c r="AH120" i="2"/>
  <c r="AH534" i="2"/>
  <c r="AH93" i="2"/>
  <c r="AH633" i="2"/>
  <c r="AH91" i="2"/>
  <c r="O42" i="3" s="1"/>
  <c r="AH599" i="2"/>
  <c r="AH99" i="2"/>
  <c r="AH180" i="2"/>
  <c r="AH326" i="2"/>
  <c r="O104" i="3" s="1"/>
  <c r="AH724" i="2"/>
  <c r="AH497" i="2"/>
  <c r="AH461" i="2"/>
  <c r="AH630" i="2"/>
  <c r="AH159" i="2"/>
  <c r="AH730" i="2"/>
  <c r="AH107" i="2"/>
  <c r="AH181" i="2"/>
  <c r="AH576" i="2"/>
  <c r="AH467" i="2"/>
  <c r="AH662" i="2"/>
  <c r="AH307" i="2"/>
  <c r="AH182" i="2"/>
  <c r="AH620" i="2"/>
  <c r="O115" i="3" s="1"/>
  <c r="AH65" i="2"/>
  <c r="AH169" i="2"/>
  <c r="AH151" i="2"/>
  <c r="AH603" i="2"/>
  <c r="O119" i="3" s="1"/>
  <c r="AH462" i="2"/>
  <c r="AH634" i="2"/>
  <c r="AH621" i="2"/>
  <c r="AH47" i="2"/>
  <c r="AH279" i="2"/>
  <c r="AH529" i="2"/>
  <c r="AH611" i="2"/>
  <c r="AH255" i="2"/>
  <c r="AH128" i="2"/>
  <c r="AH422" i="2"/>
  <c r="O106" i="3" s="1"/>
  <c r="AH155" i="2"/>
  <c r="AH635" i="2"/>
  <c r="AH556" i="2"/>
  <c r="AH246" i="2"/>
  <c r="AH486" i="2"/>
  <c r="AH431" i="2"/>
  <c r="AH470" i="2"/>
  <c r="AH583" i="2"/>
  <c r="AH70" i="2"/>
  <c r="AH472" i="2"/>
  <c r="AH211" i="2"/>
  <c r="O68" i="3" s="1"/>
  <c r="AH604" i="2"/>
  <c r="AH173" i="2"/>
  <c r="AH64" i="2"/>
  <c r="O36" i="3" s="1"/>
  <c r="AH163" i="2"/>
  <c r="AH127" i="2"/>
  <c r="AH352" i="2"/>
  <c r="AH358" i="2"/>
  <c r="AH538" i="2"/>
  <c r="AH661" i="2"/>
  <c r="AH378" i="2"/>
  <c r="AH707" i="2"/>
  <c r="AH381" i="2"/>
  <c r="AH172" i="2"/>
  <c r="AH636" i="2"/>
  <c r="AH512" i="2"/>
  <c r="AH272" i="2"/>
  <c r="AH609" i="2"/>
  <c r="AH676" i="2"/>
  <c r="AH672" i="2"/>
  <c r="AH624" i="2"/>
  <c r="AH234" i="2"/>
  <c r="O113" i="3" s="1"/>
  <c r="AH121" i="2"/>
  <c r="AH176" i="2"/>
  <c r="AH718" i="2"/>
  <c r="AH189" i="2"/>
  <c r="AH695" i="2"/>
  <c r="AH632" i="2"/>
  <c r="AH596" i="2"/>
  <c r="AH240" i="2"/>
  <c r="AH359" i="2"/>
  <c r="AH143" i="2"/>
  <c r="AH302" i="2"/>
  <c r="AH367" i="2"/>
  <c r="AH612" i="2"/>
  <c r="AH528" i="2"/>
  <c r="AH551" i="2"/>
  <c r="AH398" i="2"/>
  <c r="O56" i="3" s="1"/>
  <c r="AH582" i="2"/>
  <c r="AH736" i="2"/>
  <c r="AH214" i="2"/>
  <c r="AH402" i="2"/>
  <c r="AH720" i="2"/>
  <c r="AH608" i="2"/>
  <c r="AH519" i="2"/>
  <c r="AH174" i="2"/>
  <c r="AH122" i="2"/>
  <c r="AH142" i="2"/>
  <c r="AH543" i="2"/>
  <c r="AH195" i="2"/>
  <c r="AH330" i="2"/>
  <c r="O54" i="3" s="1"/>
  <c r="AH552" i="2"/>
  <c r="AH355" i="2"/>
  <c r="AH230" i="2"/>
  <c r="AH194" i="2"/>
  <c r="AH248" i="2"/>
  <c r="AH268" i="2"/>
  <c r="AH722" i="2"/>
  <c r="AH508" i="2"/>
  <c r="AH317" i="2"/>
  <c r="AH135" i="2"/>
  <c r="AH420" i="2"/>
  <c r="AH527" i="2"/>
  <c r="AH498" i="2"/>
  <c r="AH650" i="2"/>
  <c r="AH164" i="2"/>
  <c r="AH702" i="2"/>
  <c r="AH697" i="2"/>
  <c r="AH319" i="2"/>
  <c r="AH407" i="2"/>
  <c r="AH386" i="2"/>
  <c r="AH558" i="2"/>
  <c r="AH138" i="2"/>
  <c r="AH574" i="2"/>
  <c r="AH710" i="2"/>
  <c r="AH265" i="2"/>
  <c r="AH129" i="2"/>
  <c r="AH125" i="2"/>
  <c r="AH434" i="2"/>
  <c r="AH521" i="2"/>
  <c r="AH387" i="2"/>
  <c r="AH116" i="2"/>
  <c r="AH220" i="2"/>
  <c r="AH517" i="2"/>
  <c r="AH530" i="2"/>
  <c r="AH660" i="2"/>
  <c r="AH597" i="2"/>
  <c r="AH479" i="2"/>
  <c r="AH345" i="2"/>
  <c r="AH735" i="2"/>
  <c r="AH371" i="2"/>
  <c r="AH637" i="2"/>
  <c r="AH463" i="2"/>
  <c r="AH267" i="2"/>
  <c r="AH654" i="2"/>
  <c r="AH693" i="2"/>
  <c r="AH646" i="2"/>
  <c r="AH712" i="2"/>
  <c r="AH651" i="2"/>
  <c r="AH589" i="2"/>
  <c r="AH510" i="2"/>
  <c r="AH442" i="2"/>
  <c r="AH727" i="2"/>
  <c r="AH694" i="2"/>
  <c r="AH692" i="2"/>
  <c r="AH622" i="2"/>
  <c r="O108" i="3" s="1"/>
  <c r="AH484" i="2"/>
  <c r="AH655" i="2"/>
  <c r="AH663" i="2"/>
  <c r="AH668" i="2"/>
  <c r="AH699" i="2"/>
  <c r="AH723" i="2"/>
  <c r="AH698" i="2"/>
  <c r="AH713" i="2"/>
  <c r="AH688" i="2"/>
  <c r="AH643" i="2"/>
  <c r="AH709" i="2"/>
  <c r="AH731" i="2"/>
  <c r="AH737" i="2"/>
  <c r="AG648" i="2"/>
  <c r="AG446" i="2"/>
  <c r="AG493" i="2"/>
  <c r="AG100" i="2"/>
  <c r="N43" i="3" s="1"/>
  <c r="AG231" i="2"/>
  <c r="AG376" i="2"/>
  <c r="AG342" i="2"/>
  <c r="AG525" i="2"/>
  <c r="AG303" i="2"/>
  <c r="AG595" i="2"/>
  <c r="AG373" i="2"/>
  <c r="AG217" i="2"/>
  <c r="AG115" i="2"/>
  <c r="AG683" i="2"/>
  <c r="AG72" i="2"/>
  <c r="AG289" i="2"/>
  <c r="AG524" i="2"/>
  <c r="AG629" i="2"/>
  <c r="AG566" i="2"/>
  <c r="AG449" i="2"/>
  <c r="AG405" i="2"/>
  <c r="AG269" i="2"/>
  <c r="AG368" i="2"/>
  <c r="AG198" i="2"/>
  <c r="AG548" i="2"/>
  <c r="AG563" i="2"/>
  <c r="AG631" i="2"/>
  <c r="AG97" i="2"/>
  <c r="AG500" i="2"/>
  <c r="AG63" i="2"/>
  <c r="AG443" i="2"/>
  <c r="N57" i="3" s="1"/>
  <c r="AG235" i="2"/>
  <c r="AG641" i="2"/>
  <c r="AG17" i="2"/>
  <c r="AG704" i="2"/>
  <c r="AG719" i="2"/>
  <c r="AG410" i="2"/>
  <c r="AG117" i="2"/>
  <c r="AG657" i="2"/>
  <c r="AG439" i="2"/>
  <c r="AG464" i="2"/>
  <c r="AG126" i="2"/>
  <c r="N8" i="3" s="1"/>
  <c r="AG602" i="2"/>
  <c r="AG483" i="2"/>
  <c r="AG336" i="2"/>
  <c r="AG531" i="2"/>
  <c r="AG239" i="2"/>
  <c r="AG459" i="2"/>
  <c r="AG605" i="2"/>
  <c r="AG310" i="2"/>
  <c r="AG324" i="2"/>
  <c r="AG223" i="2"/>
  <c r="N51" i="3" s="1"/>
  <c r="AG314" i="2"/>
  <c r="AG199" i="2"/>
  <c r="AG284" i="2"/>
  <c r="AG266" i="2"/>
  <c r="AG455" i="2"/>
  <c r="AG452" i="2"/>
  <c r="AG579" i="2"/>
  <c r="AG545" i="2"/>
  <c r="AG281" i="2"/>
  <c r="AG346" i="2"/>
  <c r="AG348" i="2"/>
  <c r="AG351" i="2"/>
  <c r="N95" i="3" s="1"/>
  <c r="AG586" i="2"/>
  <c r="AG413" i="2"/>
  <c r="AG505" i="2"/>
  <c r="AG494" i="2"/>
  <c r="AG435" i="2"/>
  <c r="AG343" i="2"/>
  <c r="AG423" i="2"/>
  <c r="AG570" i="2"/>
  <c r="AG206" i="2"/>
  <c r="AG183" i="2"/>
  <c r="AG263" i="2"/>
  <c r="AG294" i="2"/>
  <c r="AG193" i="2"/>
  <c r="AG34" i="2"/>
  <c r="AG118" i="2"/>
  <c r="AG123" i="2"/>
  <c r="AG207" i="2"/>
  <c r="AG209" i="2"/>
  <c r="AG539" i="2"/>
  <c r="AG149" i="2"/>
  <c r="AG430" i="2"/>
  <c r="AG119" i="2"/>
  <c r="AG335" i="2"/>
  <c r="AG453" i="2"/>
  <c r="AG36" i="2"/>
  <c r="AG388" i="2"/>
  <c r="AG714" i="2"/>
  <c r="AG540" i="2"/>
  <c r="AG414" i="2"/>
  <c r="AG320" i="2"/>
  <c r="AG110" i="2"/>
  <c r="AG170" i="2"/>
  <c r="AG161" i="2"/>
  <c r="AG406" i="2"/>
  <c r="AG33" i="2"/>
  <c r="AG628" i="2"/>
  <c r="AG613" i="2"/>
  <c r="AG92" i="2"/>
  <c r="AG659" i="2"/>
  <c r="AG520" i="2"/>
  <c r="AG21" i="2"/>
  <c r="AG451" i="2"/>
  <c r="AG399" i="2"/>
  <c r="AG329" i="2"/>
  <c r="N53" i="3" s="1"/>
  <c r="AG361" i="2"/>
  <c r="AG59" i="2"/>
  <c r="AG39" i="2"/>
  <c r="AG322" i="2"/>
  <c r="AG669" i="2"/>
  <c r="AG447" i="2"/>
  <c r="AG339" i="2"/>
  <c r="AG313" i="2"/>
  <c r="AG105" i="2"/>
  <c r="AG61" i="2"/>
  <c r="AG469" i="2"/>
  <c r="AG404" i="2"/>
  <c r="AG306" i="2"/>
  <c r="AG102" i="2"/>
  <c r="AG293" i="2"/>
  <c r="AG726" i="2"/>
  <c r="AG249" i="2"/>
  <c r="AG411" i="2"/>
  <c r="AG365" i="2"/>
  <c r="AG9" i="2"/>
  <c r="AG366" i="2"/>
  <c r="AG233" i="2"/>
  <c r="AG225" i="2"/>
  <c r="N64" i="3" s="1"/>
  <c r="AG218" i="2"/>
  <c r="AG243" i="2"/>
  <c r="AG465" i="2"/>
  <c r="N100" i="3" s="1"/>
  <c r="AG332" i="2"/>
  <c r="N88" i="3" s="1"/>
  <c r="AG316" i="2"/>
  <c r="AG428" i="2"/>
  <c r="N107" i="3" s="1"/>
  <c r="AG625" i="2"/>
  <c r="AG665" i="2"/>
  <c r="N109" i="3" s="1"/>
  <c r="AG270" i="2"/>
  <c r="AG675" i="2"/>
  <c r="AG98" i="2"/>
  <c r="AG383" i="2"/>
  <c r="N77" i="3" s="1"/>
  <c r="AG25" i="2"/>
  <c r="N48" i="3" s="1"/>
  <c r="AG573" i="2"/>
  <c r="AG502" i="2"/>
  <c r="AG444" i="2"/>
  <c r="AG152" i="2"/>
  <c r="AG236" i="2"/>
  <c r="AG555" i="2"/>
  <c r="AG474" i="2"/>
  <c r="AG416" i="2"/>
  <c r="AG732" i="2"/>
  <c r="AG147" i="2"/>
  <c r="AG644" i="2"/>
  <c r="AG379" i="2"/>
  <c r="AG396" i="2"/>
  <c r="AG323" i="2"/>
  <c r="AG475" i="2"/>
  <c r="AG489" i="2"/>
  <c r="AG259" i="2"/>
  <c r="AG32" i="2"/>
  <c r="AG212" i="2"/>
  <c r="AG581" i="2"/>
  <c r="AG491" i="2"/>
  <c r="AG454" i="2"/>
  <c r="AG86" i="2"/>
  <c r="AG139" i="2"/>
  <c r="AG315" i="2"/>
  <c r="AG652" i="2"/>
  <c r="AG499" i="2"/>
  <c r="AG85" i="2"/>
  <c r="AG537" i="2"/>
  <c r="AG649" i="2"/>
  <c r="AG550" i="2"/>
  <c r="AG526" i="2"/>
  <c r="AG290" i="2"/>
  <c r="AG421" i="2"/>
  <c r="AG74" i="2"/>
  <c r="AG191" i="2"/>
  <c r="AG610" i="2"/>
  <c r="N120" i="3" s="1"/>
  <c r="AG490" i="2"/>
  <c r="AG623" i="2"/>
  <c r="AG700" i="2"/>
  <c r="AG196" i="2"/>
  <c r="AG678" i="2"/>
  <c r="AG593" i="2"/>
  <c r="AG340" i="2"/>
  <c r="AG29" i="2"/>
  <c r="AG71" i="2"/>
  <c r="N10" i="3" s="1"/>
  <c r="AG408" i="2"/>
  <c r="AG334" i="2"/>
  <c r="N13" i="3" s="1"/>
  <c r="AG501" i="2"/>
  <c r="AG242" i="2"/>
  <c r="AG224" i="2"/>
  <c r="AG701" i="2"/>
  <c r="AG40" i="2"/>
  <c r="AG46" i="2"/>
  <c r="AG456" i="2"/>
  <c r="AG260" i="2"/>
  <c r="AG536" i="2"/>
  <c r="AG666" i="2"/>
  <c r="AG553" i="2"/>
  <c r="AG656" i="2"/>
  <c r="AG197" i="2"/>
  <c r="AG389" i="2"/>
  <c r="AG185" i="2"/>
  <c r="AG691" i="2"/>
  <c r="AG38" i="2"/>
  <c r="AG241" i="2"/>
  <c r="AG253" i="2"/>
  <c r="AG448" i="2"/>
  <c r="AG488" i="2"/>
  <c r="N118" i="3" s="1"/>
  <c r="AG277" i="2"/>
  <c r="AG6" i="2"/>
  <c r="AG69" i="2"/>
  <c r="AG670" i="2"/>
  <c r="AG140" i="2"/>
  <c r="AG254" i="2"/>
  <c r="AG401" i="2"/>
  <c r="AG471" i="2"/>
  <c r="AG571" i="2"/>
  <c r="AG132" i="2"/>
  <c r="AG673" i="2"/>
  <c r="AG178" i="2"/>
  <c r="AG557" i="2"/>
  <c r="AG77" i="2"/>
  <c r="AG440" i="2"/>
  <c r="AG331" i="2"/>
  <c r="AG83" i="2"/>
  <c r="AG671" i="2"/>
  <c r="AG492" i="2"/>
  <c r="AG400" i="2"/>
  <c r="N79" i="3" s="1"/>
  <c r="AG177" i="2"/>
  <c r="AG412" i="2"/>
  <c r="AG305" i="2"/>
  <c r="AG35" i="2"/>
  <c r="AG457" i="2"/>
  <c r="AG377" i="2"/>
  <c r="AG679" i="2"/>
  <c r="AG104" i="2"/>
  <c r="AG511" i="2"/>
  <c r="AG295" i="2"/>
  <c r="AG425" i="2"/>
  <c r="AG667" i="2"/>
  <c r="AG168" i="2"/>
  <c r="AG52" i="2"/>
  <c r="N71" i="3" s="1"/>
  <c r="AG28" i="2"/>
  <c r="AG95" i="2"/>
  <c r="AG299" i="2"/>
  <c r="AG50" i="2"/>
  <c r="N47" i="3" s="1"/>
  <c r="AG304" i="2"/>
  <c r="AG403" i="2"/>
  <c r="N105" i="3" s="1"/>
  <c r="AG382" i="2"/>
  <c r="AG30" i="2"/>
  <c r="N91" i="3" s="1"/>
  <c r="AG364" i="2"/>
  <c r="AG677" i="2"/>
  <c r="AG426" i="2"/>
  <c r="AG473" i="2"/>
  <c r="AG547" i="2"/>
  <c r="AG201" i="2"/>
  <c r="AG68" i="2"/>
  <c r="N2" i="3" s="1"/>
  <c r="AG88" i="2"/>
  <c r="AG503" i="2"/>
  <c r="AG706" i="2"/>
  <c r="AG476" i="2"/>
  <c r="AG301" i="2"/>
  <c r="AG639" i="2"/>
  <c r="AG717" i="2"/>
  <c r="AG460" i="2"/>
  <c r="AG393" i="2"/>
  <c r="AG186" i="2"/>
  <c r="AG380" i="2"/>
  <c r="N55" i="3" s="1"/>
  <c r="AG353" i="2"/>
  <c r="AG468" i="2"/>
  <c r="AG349" i="2"/>
  <c r="AG89" i="2"/>
  <c r="AG22" i="2"/>
  <c r="AG356" i="2"/>
  <c r="AG506" i="2"/>
  <c r="AG564" i="2"/>
  <c r="AG53" i="2"/>
  <c r="AG514" i="2"/>
  <c r="AG130" i="2"/>
  <c r="AG711" i="2"/>
  <c r="AG44" i="2"/>
  <c r="AG137" i="2"/>
  <c r="AG618" i="2"/>
  <c r="AG158" i="2"/>
  <c r="AG56" i="2"/>
  <c r="AG146" i="2"/>
  <c r="AG450" i="2"/>
  <c r="AG616" i="2"/>
  <c r="AG437" i="2"/>
  <c r="AG487" i="2"/>
  <c r="AG262" i="2"/>
  <c r="AG690" i="2"/>
  <c r="AG103" i="2"/>
  <c r="AG200" i="2"/>
  <c r="AG397" i="2"/>
  <c r="AG202" i="2"/>
  <c r="AG647" i="2"/>
  <c r="AG66" i="2"/>
  <c r="AG162" i="2"/>
  <c r="AG311" i="2"/>
  <c r="AG192" i="2"/>
  <c r="N74" i="3" s="1"/>
  <c r="AG8" i="2"/>
  <c r="AG729" i="2"/>
  <c r="AG24" i="2"/>
  <c r="AG221" i="2"/>
  <c r="N3" i="3" s="1"/>
  <c r="AG645" i="2"/>
  <c r="AG215" i="2"/>
  <c r="AG495" i="2"/>
  <c r="AG288" i="2"/>
  <c r="AG3" i="2"/>
  <c r="AG297" i="2"/>
  <c r="AG238" i="2"/>
  <c r="AG87" i="2"/>
  <c r="AG477" i="2"/>
  <c r="AG78" i="2"/>
  <c r="AG321" i="2"/>
  <c r="AG79" i="2"/>
  <c r="AG157" i="2"/>
  <c r="N62" i="3" s="1"/>
  <c r="AG395" i="2"/>
  <c r="AG572" i="2"/>
  <c r="AG45" i="2"/>
  <c r="AG325" i="2"/>
  <c r="AG432" i="2"/>
  <c r="AG171" i="2"/>
  <c r="AG94" i="2"/>
  <c r="AG54" i="2"/>
  <c r="AG150" i="2"/>
  <c r="AG108" i="2"/>
  <c r="AG535" i="2"/>
  <c r="AG57" i="2"/>
  <c r="AG638" i="2"/>
  <c r="AG627" i="2"/>
  <c r="AG205" i="2"/>
  <c r="AG82" i="2"/>
  <c r="AG344" i="2"/>
  <c r="AG2" i="2"/>
  <c r="N21" i="3" s="1"/>
  <c r="AG141" i="2"/>
  <c r="N85" i="3" s="1"/>
  <c r="AG415" i="2"/>
  <c r="AG226" i="2"/>
  <c r="AG542" i="2"/>
  <c r="AG154" i="2"/>
  <c r="AG276" i="2"/>
  <c r="AG658" i="2"/>
  <c r="AG37" i="2"/>
  <c r="AG433" i="2"/>
  <c r="AG559" i="2"/>
  <c r="AG554" i="2"/>
  <c r="AG278" i="2"/>
  <c r="AG523" i="2"/>
  <c r="AG216" i="2"/>
  <c r="AG114" i="2"/>
  <c r="N37" i="3" s="1"/>
  <c r="AG614" i="2"/>
  <c r="AG607" i="2"/>
  <c r="AG369" i="2"/>
  <c r="AG390" i="2"/>
  <c r="AG31" i="2"/>
  <c r="N20" i="3" s="1"/>
  <c r="AG62" i="2"/>
  <c r="AG136" i="2"/>
  <c r="AG504" i="2"/>
  <c r="AG237" i="2"/>
  <c r="AG113" i="2"/>
  <c r="AG680" i="2"/>
  <c r="AG5" i="2"/>
  <c r="AG75" i="2"/>
  <c r="N92" i="3" s="1"/>
  <c r="AG308" i="2"/>
  <c r="AG51" i="2"/>
  <c r="AG111" i="2"/>
  <c r="AG362" i="2"/>
  <c r="AG532" i="2"/>
  <c r="AG219" i="2"/>
  <c r="AG156" i="2"/>
  <c r="AG67" i="2"/>
  <c r="AG264" i="2"/>
  <c r="AG134" i="2"/>
  <c r="N27" i="3" s="1"/>
  <c r="AG49" i="2"/>
  <c r="AG592" i="2"/>
  <c r="AG204" i="2"/>
  <c r="AG681" i="2"/>
  <c r="AG733" i="2"/>
  <c r="AG337" i="2"/>
  <c r="AG112" i="2"/>
  <c r="AG513" i="2"/>
  <c r="AG568" i="2"/>
  <c r="AG101" i="2"/>
  <c r="AG341" i="2"/>
  <c r="AG458" i="2"/>
  <c r="AG26" i="2"/>
  <c r="AG250" i="2"/>
  <c r="AG496" i="2"/>
  <c r="AG208" i="2"/>
  <c r="AG12" i="2"/>
  <c r="AG229" i="2"/>
  <c r="AG485" i="2"/>
  <c r="AG357" i="2"/>
  <c r="N102" i="3" s="1"/>
  <c r="AG606" i="2"/>
  <c r="AG4" i="2"/>
  <c r="AG187" i="2"/>
  <c r="AG148" i="2"/>
  <c r="AG569" i="2"/>
  <c r="N58" i="3" s="1"/>
  <c r="AG18" i="2"/>
  <c r="AG13" i="2"/>
  <c r="N61" i="3" s="1"/>
  <c r="AG333" i="2"/>
  <c r="AG370" i="2"/>
  <c r="AG533" i="2"/>
  <c r="AG210" i="2"/>
  <c r="N89" i="3" s="1"/>
  <c r="AG689" i="2"/>
  <c r="AG179" i="2"/>
  <c r="AG175" i="2"/>
  <c r="AG684" i="2"/>
  <c r="AG409" i="2"/>
  <c r="AG23" i="2"/>
  <c r="AG478" i="2"/>
  <c r="AG507" i="2"/>
  <c r="AG685" i="2"/>
  <c r="AG664" i="2"/>
  <c r="AG286" i="2"/>
  <c r="AG372" i="2"/>
  <c r="AG166" i="2"/>
  <c r="AG577" i="2"/>
  <c r="AG674" i="2"/>
  <c r="AG287" i="2"/>
  <c r="N52" i="3" s="1"/>
  <c r="AG251" i="2"/>
  <c r="AG438" i="2"/>
  <c r="AG109" i="2"/>
  <c r="AG424" i="2"/>
  <c r="AG298" i="2"/>
  <c r="N30" i="3" s="1"/>
  <c r="AG131" i="2"/>
  <c r="AG14" i="2"/>
  <c r="N67" i="3" s="1"/>
  <c r="AG285" i="2"/>
  <c r="AG619" i="2"/>
  <c r="AG165" i="2"/>
  <c r="AG734" i="2"/>
  <c r="AG144" i="2"/>
  <c r="AG598" i="2"/>
  <c r="AG318" i="2"/>
  <c r="AG585" i="2"/>
  <c r="AG106" i="2"/>
  <c r="AG228" i="2"/>
  <c r="AG256" i="2"/>
  <c r="N39" i="3" s="1"/>
  <c r="AG615" i="2"/>
  <c r="AG591" i="2"/>
  <c r="AG203" i="2"/>
  <c r="AG273" i="2"/>
  <c r="AG7" i="2"/>
  <c r="AG124" i="2"/>
  <c r="AG560" i="2"/>
  <c r="AG133" i="2"/>
  <c r="AG436" i="2"/>
  <c r="AG55" i="2"/>
  <c r="AG292" i="2"/>
  <c r="N50" i="3" s="1"/>
  <c r="AG160" i="2"/>
  <c r="AG11" i="2"/>
  <c r="N12" i="3" s="1"/>
  <c r="AG60" i="2"/>
  <c r="AG96" i="2"/>
  <c r="AG10" i="2"/>
  <c r="AG516" i="2"/>
  <c r="AG481" i="2"/>
  <c r="AG466" i="2"/>
  <c r="AG347" i="2"/>
  <c r="AG73" i="2"/>
  <c r="AG227" i="2"/>
  <c r="AG588" i="2"/>
  <c r="AG705" i="2"/>
  <c r="AG686" i="2"/>
  <c r="AG590" i="2"/>
  <c r="AG16" i="2"/>
  <c r="AG232" i="2"/>
  <c r="AG19" i="2"/>
  <c r="AG626" i="2"/>
  <c r="AG145" i="2"/>
  <c r="AG354" i="2"/>
  <c r="AG429" i="2"/>
  <c r="AG374" i="2"/>
  <c r="AG394" i="2"/>
  <c r="AG565" i="2"/>
  <c r="AG580" i="2"/>
  <c r="AG244" i="2"/>
  <c r="AG245" i="2"/>
  <c r="AG20" i="2"/>
  <c r="AG601" i="2"/>
  <c r="AG384" i="2"/>
  <c r="AG640" i="2"/>
  <c r="AG567" i="2"/>
  <c r="AG682" i="2"/>
  <c r="AG309" i="2"/>
  <c r="AG167" i="2"/>
  <c r="AG257" i="2"/>
  <c r="AG84" i="2"/>
  <c r="AG312" i="2"/>
  <c r="AG441" i="2"/>
  <c r="AG271" i="2"/>
  <c r="AG703" i="2"/>
  <c r="AG541" i="2"/>
  <c r="AG642" i="2"/>
  <c r="AG76" i="2"/>
  <c r="AG728" i="2"/>
  <c r="AG282" i="2"/>
  <c r="AG725" i="2"/>
  <c r="AG261" i="2"/>
  <c r="AG375" i="2"/>
  <c r="AG546" i="2"/>
  <c r="AG584" i="2"/>
  <c r="AG518" i="2"/>
  <c r="AG544" i="2"/>
  <c r="AG247" i="2"/>
  <c r="AG687" i="2"/>
  <c r="AG300" i="2"/>
  <c r="AG509" i="2"/>
  <c r="AG561" i="2"/>
  <c r="AG708" i="2"/>
  <c r="N81" i="3" s="1"/>
  <c r="AG617" i="2"/>
  <c r="AG653" i="2"/>
  <c r="AG417" i="2"/>
  <c r="AG515" i="2"/>
  <c r="AG90" i="2"/>
  <c r="AG275" i="2"/>
  <c r="AG252" i="2"/>
  <c r="AG43" i="2"/>
  <c r="AG41" i="2"/>
  <c r="AG222" i="2"/>
  <c r="AG153" i="2"/>
  <c r="AG274" i="2"/>
  <c r="AG445" i="2"/>
  <c r="AG721" i="2"/>
  <c r="AG80" i="2"/>
  <c r="AG360" i="2"/>
  <c r="AG81" i="2"/>
  <c r="AG58" i="2"/>
  <c r="AG350" i="2"/>
  <c r="AG258" i="2"/>
  <c r="AG391" i="2"/>
  <c r="AG600" i="2"/>
  <c r="AG327" i="2"/>
  <c r="AG522" i="2"/>
  <c r="AG575" i="2"/>
  <c r="AG715" i="2"/>
  <c r="AG392" i="2"/>
  <c r="AG480" i="2"/>
  <c r="AG188" i="2"/>
  <c r="AG27" i="2"/>
  <c r="AG283" i="2"/>
  <c r="AG15" i="2"/>
  <c r="AG419" i="2"/>
  <c r="AG385" i="2"/>
  <c r="AG296" i="2"/>
  <c r="AG363" i="2"/>
  <c r="AG280" i="2"/>
  <c r="AG190" i="2"/>
  <c r="N63" i="3" s="1"/>
  <c r="AG696" i="2"/>
  <c r="AG48" i="2"/>
  <c r="AG418" i="2"/>
  <c r="AG338" i="2"/>
  <c r="AG562" i="2"/>
  <c r="AG587" i="2"/>
  <c r="AG42" i="2"/>
  <c r="AG184" i="2"/>
  <c r="AG594" i="2"/>
  <c r="AG578" i="2"/>
  <c r="AG716" i="2"/>
  <c r="AG328" i="2"/>
  <c r="AG213" i="2"/>
  <c r="AG482" i="2"/>
  <c r="AG427" i="2"/>
  <c r="AG549" i="2"/>
  <c r="AG291" i="2"/>
  <c r="AG120" i="2"/>
  <c r="AG534" i="2"/>
  <c r="AG93" i="2"/>
  <c r="AG633" i="2"/>
  <c r="AG91" i="2"/>
  <c r="N42" i="3" s="1"/>
  <c r="AG599" i="2"/>
  <c r="AG99" i="2"/>
  <c r="AG180" i="2"/>
  <c r="AG326" i="2"/>
  <c r="AG724" i="2"/>
  <c r="AG497" i="2"/>
  <c r="AG461" i="2"/>
  <c r="AG630" i="2"/>
  <c r="AG159" i="2"/>
  <c r="AG730" i="2"/>
  <c r="AG107" i="2"/>
  <c r="AG181" i="2"/>
  <c r="AG576" i="2"/>
  <c r="AG467" i="2"/>
  <c r="AG662" i="2"/>
  <c r="AG307" i="2"/>
  <c r="AG182" i="2"/>
  <c r="AG620" i="2"/>
  <c r="AG65" i="2"/>
  <c r="AG169" i="2"/>
  <c r="AG151" i="2"/>
  <c r="AG603" i="2"/>
  <c r="N119" i="3" s="1"/>
  <c r="AG462" i="2"/>
  <c r="AG634" i="2"/>
  <c r="AG621" i="2"/>
  <c r="AG47" i="2"/>
  <c r="AG279" i="2"/>
  <c r="AG529" i="2"/>
  <c r="AG611" i="2"/>
  <c r="N59" i="3" s="1"/>
  <c r="AG255" i="2"/>
  <c r="AG128" i="2"/>
  <c r="AG422" i="2"/>
  <c r="N106" i="3" s="1"/>
  <c r="AG155" i="2"/>
  <c r="AG635" i="2"/>
  <c r="AG556" i="2"/>
  <c r="AG246" i="2"/>
  <c r="AG486" i="2"/>
  <c r="AG431" i="2"/>
  <c r="AG470" i="2"/>
  <c r="AG583" i="2"/>
  <c r="AG70" i="2"/>
  <c r="AG472" i="2"/>
  <c r="AG211" i="2"/>
  <c r="N68" i="3" s="1"/>
  <c r="AG604" i="2"/>
  <c r="AG173" i="2"/>
  <c r="AG64" i="2"/>
  <c r="AG163" i="2"/>
  <c r="AG127" i="2"/>
  <c r="AG352" i="2"/>
  <c r="AG358" i="2"/>
  <c r="AG538" i="2"/>
  <c r="AG661" i="2"/>
  <c r="AG378" i="2"/>
  <c r="AG707" i="2"/>
  <c r="AG381" i="2"/>
  <c r="AG172" i="2"/>
  <c r="AG636" i="2"/>
  <c r="AG512" i="2"/>
  <c r="AG272" i="2"/>
  <c r="AG609" i="2"/>
  <c r="AG676" i="2"/>
  <c r="AG672" i="2"/>
  <c r="AG624" i="2"/>
  <c r="AG234" i="2"/>
  <c r="N113" i="3" s="1"/>
  <c r="AG121" i="2"/>
  <c r="AG176" i="2"/>
  <c r="AG718" i="2"/>
  <c r="AG189" i="2"/>
  <c r="AG695" i="2"/>
  <c r="AG632" i="2"/>
  <c r="AG596" i="2"/>
  <c r="AG240" i="2"/>
  <c r="AG359" i="2"/>
  <c r="AG143" i="2"/>
  <c r="AG302" i="2"/>
  <c r="AG367" i="2"/>
  <c r="AG612" i="2"/>
  <c r="AG528" i="2"/>
  <c r="AG551" i="2"/>
  <c r="AG398" i="2"/>
  <c r="N56" i="3" s="1"/>
  <c r="AG582" i="2"/>
  <c r="AG736" i="2"/>
  <c r="AG214" i="2"/>
  <c r="AG402" i="2"/>
  <c r="AG720" i="2"/>
  <c r="AG608" i="2"/>
  <c r="AG519" i="2"/>
  <c r="AG174" i="2"/>
  <c r="AG122" i="2"/>
  <c r="AG142" i="2"/>
  <c r="AG543" i="2"/>
  <c r="AG195" i="2"/>
  <c r="AG330" i="2"/>
  <c r="N54" i="3" s="1"/>
  <c r="AG552" i="2"/>
  <c r="AG355" i="2"/>
  <c r="AG230" i="2"/>
  <c r="AG194" i="2"/>
  <c r="AG248" i="2"/>
  <c r="AG268" i="2"/>
  <c r="AG722" i="2"/>
  <c r="AG508" i="2"/>
  <c r="AG317" i="2"/>
  <c r="AG135" i="2"/>
  <c r="AG420" i="2"/>
  <c r="AG527" i="2"/>
  <c r="AG498" i="2"/>
  <c r="AG650" i="2"/>
  <c r="AG164" i="2"/>
  <c r="N93" i="3" s="1"/>
  <c r="AG702" i="2"/>
  <c r="AG697" i="2"/>
  <c r="AG319" i="2"/>
  <c r="AG407" i="2"/>
  <c r="AG386" i="2"/>
  <c r="AG558" i="2"/>
  <c r="AG138" i="2"/>
  <c r="AG574" i="2"/>
  <c r="AG710" i="2"/>
  <c r="AG265" i="2"/>
  <c r="AG129" i="2"/>
  <c r="AG125" i="2"/>
  <c r="AG434" i="2"/>
  <c r="AG521" i="2"/>
  <c r="AG387" i="2"/>
  <c r="AG116" i="2"/>
  <c r="AG220" i="2"/>
  <c r="AG517" i="2"/>
  <c r="AG530" i="2"/>
  <c r="AG660" i="2"/>
  <c r="AG597" i="2"/>
  <c r="AG479" i="2"/>
  <c r="AG345" i="2"/>
  <c r="AG735" i="2"/>
  <c r="AG371" i="2"/>
  <c r="AG637" i="2"/>
  <c r="AG463" i="2"/>
  <c r="AG267" i="2"/>
  <c r="AG654" i="2"/>
  <c r="AG693" i="2"/>
  <c r="AG646" i="2"/>
  <c r="AG712" i="2"/>
  <c r="AG651" i="2"/>
  <c r="AG589" i="2"/>
  <c r="AG510" i="2"/>
  <c r="AG442" i="2"/>
  <c r="AG727" i="2"/>
  <c r="AG694" i="2"/>
  <c r="AG692" i="2"/>
  <c r="AG622" i="2"/>
  <c r="N108" i="3" s="1"/>
  <c r="AG484" i="2"/>
  <c r="AG655" i="2"/>
  <c r="AG663" i="2"/>
  <c r="AG668" i="2"/>
  <c r="AG699" i="2"/>
  <c r="AG723" i="2"/>
  <c r="AG698" i="2"/>
  <c r="AG713" i="2"/>
  <c r="AG688" i="2"/>
  <c r="AG643" i="2"/>
  <c r="AG709" i="2"/>
  <c r="AG731" i="2"/>
  <c r="AG737" i="2"/>
  <c r="AF648" i="2"/>
  <c r="AF446" i="2"/>
  <c r="AF493" i="2"/>
  <c r="AF100" i="2"/>
  <c r="AF231" i="2"/>
  <c r="AF376" i="2"/>
  <c r="AF342" i="2"/>
  <c r="AF525" i="2"/>
  <c r="AF303" i="2"/>
  <c r="AF595" i="2"/>
  <c r="AF373" i="2"/>
  <c r="AF217" i="2"/>
  <c r="AF115" i="2"/>
  <c r="AF683" i="2"/>
  <c r="AF72" i="2"/>
  <c r="AF289" i="2"/>
  <c r="AF524" i="2"/>
  <c r="AF629" i="2"/>
  <c r="AF566" i="2"/>
  <c r="AF449" i="2"/>
  <c r="AF405" i="2"/>
  <c r="AF269" i="2"/>
  <c r="AF368" i="2"/>
  <c r="AF198" i="2"/>
  <c r="AF548" i="2"/>
  <c r="AF563" i="2"/>
  <c r="AF631" i="2"/>
  <c r="AF97" i="2"/>
  <c r="AF500" i="2"/>
  <c r="AF63" i="2"/>
  <c r="AF443" i="2"/>
  <c r="M57" i="3" s="1"/>
  <c r="AF235" i="2"/>
  <c r="AF641" i="2"/>
  <c r="AF17" i="2"/>
  <c r="AF704" i="2"/>
  <c r="AF719" i="2"/>
  <c r="AF410" i="2"/>
  <c r="AF117" i="2"/>
  <c r="AF657" i="2"/>
  <c r="AF439" i="2"/>
  <c r="AF464" i="2"/>
  <c r="AF126" i="2"/>
  <c r="M8" i="3" s="1"/>
  <c r="AF602" i="2"/>
  <c r="AF483" i="2"/>
  <c r="AF336" i="2"/>
  <c r="AF531" i="2"/>
  <c r="AF239" i="2"/>
  <c r="AF459" i="2"/>
  <c r="AF605" i="2"/>
  <c r="AF310" i="2"/>
  <c r="AF324" i="2"/>
  <c r="AF223" i="2"/>
  <c r="M51" i="3" s="1"/>
  <c r="AF314" i="2"/>
  <c r="AF199" i="2"/>
  <c r="AF284" i="2"/>
  <c r="AF266" i="2"/>
  <c r="AF455" i="2"/>
  <c r="AF452" i="2"/>
  <c r="AF579" i="2"/>
  <c r="AF545" i="2"/>
  <c r="AF281" i="2"/>
  <c r="AF346" i="2"/>
  <c r="AF348" i="2"/>
  <c r="AF351" i="2"/>
  <c r="M95" i="3" s="1"/>
  <c r="AF586" i="2"/>
  <c r="AF413" i="2"/>
  <c r="AF505" i="2"/>
  <c r="AF494" i="2"/>
  <c r="AF435" i="2"/>
  <c r="AF343" i="2"/>
  <c r="AF423" i="2"/>
  <c r="AF570" i="2"/>
  <c r="AF206" i="2"/>
  <c r="AF183" i="2"/>
  <c r="AF263" i="2"/>
  <c r="AF294" i="2"/>
  <c r="AF193" i="2"/>
  <c r="AF34" i="2"/>
  <c r="AF118" i="2"/>
  <c r="AF123" i="2"/>
  <c r="AF207" i="2"/>
  <c r="AF209" i="2"/>
  <c r="AF539" i="2"/>
  <c r="AF149" i="2"/>
  <c r="AF430" i="2"/>
  <c r="AF119" i="2"/>
  <c r="AF335" i="2"/>
  <c r="AF453" i="2"/>
  <c r="AF36" i="2"/>
  <c r="AF388" i="2"/>
  <c r="AF714" i="2"/>
  <c r="AF540" i="2"/>
  <c r="AF414" i="2"/>
  <c r="AF320" i="2"/>
  <c r="AF110" i="2"/>
  <c r="AF170" i="2"/>
  <c r="AF161" i="2"/>
  <c r="AF406" i="2"/>
  <c r="AF33" i="2"/>
  <c r="AF628" i="2"/>
  <c r="AF613" i="2"/>
  <c r="AF92" i="2"/>
  <c r="AF659" i="2"/>
  <c r="AF520" i="2"/>
  <c r="AF21" i="2"/>
  <c r="M15" i="3" s="1"/>
  <c r="AF451" i="2"/>
  <c r="AF399" i="2"/>
  <c r="AF329" i="2"/>
  <c r="M53" i="3" s="1"/>
  <c r="AF361" i="2"/>
  <c r="AF59" i="2"/>
  <c r="AF39" i="2"/>
  <c r="AF322" i="2"/>
  <c r="AF669" i="2"/>
  <c r="AF447" i="2"/>
  <c r="AF339" i="2"/>
  <c r="AF313" i="2"/>
  <c r="AF105" i="2"/>
  <c r="AF61" i="2"/>
  <c r="AF469" i="2"/>
  <c r="AF404" i="2"/>
  <c r="AF306" i="2"/>
  <c r="M94" i="3" s="1"/>
  <c r="AF102" i="2"/>
  <c r="M116" i="3" s="1"/>
  <c r="AF293" i="2"/>
  <c r="AF726" i="2"/>
  <c r="AF249" i="2"/>
  <c r="AF411" i="2"/>
  <c r="AF365" i="2"/>
  <c r="AF9" i="2"/>
  <c r="AF366" i="2"/>
  <c r="AF233" i="2"/>
  <c r="AF225" i="2"/>
  <c r="AF218" i="2"/>
  <c r="AF243" i="2"/>
  <c r="AF465" i="2"/>
  <c r="M100" i="3" s="1"/>
  <c r="AF332" i="2"/>
  <c r="M88" i="3" s="1"/>
  <c r="AF316" i="2"/>
  <c r="AF428" i="2"/>
  <c r="M107" i="3" s="1"/>
  <c r="AF625" i="2"/>
  <c r="AF665" i="2"/>
  <c r="M109" i="3" s="1"/>
  <c r="AF270" i="2"/>
  <c r="AF675" i="2"/>
  <c r="AF98" i="2"/>
  <c r="AF383" i="2"/>
  <c r="M77" i="3" s="1"/>
  <c r="AF25" i="2"/>
  <c r="M48" i="3" s="1"/>
  <c r="AF573" i="2"/>
  <c r="AF502" i="2"/>
  <c r="AF444" i="2"/>
  <c r="AF152" i="2"/>
  <c r="AF236" i="2"/>
  <c r="AF555" i="2"/>
  <c r="AF474" i="2"/>
  <c r="AF416" i="2"/>
  <c r="AF732" i="2"/>
  <c r="AF147" i="2"/>
  <c r="AF644" i="2"/>
  <c r="AF379" i="2"/>
  <c r="AF396" i="2"/>
  <c r="AF323" i="2"/>
  <c r="AF475" i="2"/>
  <c r="AF489" i="2"/>
  <c r="AF259" i="2"/>
  <c r="AF32" i="2"/>
  <c r="AF212" i="2"/>
  <c r="AF581" i="2"/>
  <c r="AF491" i="2"/>
  <c r="AF454" i="2"/>
  <c r="AF86" i="2"/>
  <c r="AF139" i="2"/>
  <c r="AF315" i="2"/>
  <c r="AF652" i="2"/>
  <c r="AF499" i="2"/>
  <c r="AF85" i="2"/>
  <c r="AF537" i="2"/>
  <c r="AF649" i="2"/>
  <c r="AF550" i="2"/>
  <c r="AF526" i="2"/>
  <c r="AF290" i="2"/>
  <c r="AF421" i="2"/>
  <c r="AF74" i="2"/>
  <c r="AF191" i="2"/>
  <c r="AF610" i="2"/>
  <c r="M120" i="3" s="1"/>
  <c r="AF490" i="2"/>
  <c r="AF623" i="2"/>
  <c r="AF700" i="2"/>
  <c r="AF196" i="2"/>
  <c r="AF678" i="2"/>
  <c r="AF593" i="2"/>
  <c r="M20" i="3" s="1"/>
  <c r="AF340" i="2"/>
  <c r="AF29" i="2"/>
  <c r="M7" i="3" s="1"/>
  <c r="AF71" i="2"/>
  <c r="AF408" i="2"/>
  <c r="AF334" i="2"/>
  <c r="M13" i="3" s="1"/>
  <c r="AF501" i="2"/>
  <c r="AF242" i="2"/>
  <c r="AF224" i="2"/>
  <c r="AF701" i="2"/>
  <c r="AF40" i="2"/>
  <c r="AF46" i="2"/>
  <c r="AF456" i="2"/>
  <c r="AF260" i="2"/>
  <c r="AF536" i="2"/>
  <c r="AF666" i="2"/>
  <c r="AF553" i="2"/>
  <c r="AF656" i="2"/>
  <c r="AF197" i="2"/>
  <c r="AF389" i="2"/>
  <c r="AF185" i="2"/>
  <c r="M97" i="3" s="1"/>
  <c r="AF691" i="2"/>
  <c r="AF38" i="2"/>
  <c r="AF241" i="2"/>
  <c r="AF253" i="2"/>
  <c r="AF448" i="2"/>
  <c r="AF488" i="2"/>
  <c r="M118" i="3" s="1"/>
  <c r="AF277" i="2"/>
  <c r="AF6" i="2"/>
  <c r="AF69" i="2"/>
  <c r="AF670" i="2"/>
  <c r="AF140" i="2"/>
  <c r="AF254" i="2"/>
  <c r="AF401" i="2"/>
  <c r="AF471" i="2"/>
  <c r="AF571" i="2"/>
  <c r="AF132" i="2"/>
  <c r="AF673" i="2"/>
  <c r="AF178" i="2"/>
  <c r="M38" i="3" s="1"/>
  <c r="AF557" i="2"/>
  <c r="AF77" i="2"/>
  <c r="AF440" i="2"/>
  <c r="AF331" i="2"/>
  <c r="AF83" i="2"/>
  <c r="AF671" i="2"/>
  <c r="AF492" i="2"/>
  <c r="AF400" i="2"/>
  <c r="M79" i="3" s="1"/>
  <c r="AF177" i="2"/>
  <c r="AF412" i="2"/>
  <c r="AF305" i="2"/>
  <c r="AF35" i="2"/>
  <c r="AF457" i="2"/>
  <c r="AF377" i="2"/>
  <c r="AF679" i="2"/>
  <c r="AF104" i="2"/>
  <c r="AF511" i="2"/>
  <c r="AF295" i="2"/>
  <c r="AF425" i="2"/>
  <c r="AF667" i="2"/>
  <c r="AF168" i="2"/>
  <c r="AF52" i="2"/>
  <c r="M71" i="3" s="1"/>
  <c r="AF28" i="2"/>
  <c r="AF95" i="2"/>
  <c r="AF299" i="2"/>
  <c r="AF50" i="2"/>
  <c r="AF304" i="2"/>
  <c r="AF403" i="2"/>
  <c r="M105" i="3" s="1"/>
  <c r="AF382" i="2"/>
  <c r="AF30" i="2"/>
  <c r="M91" i="3" s="1"/>
  <c r="AF364" i="2"/>
  <c r="AF677" i="2"/>
  <c r="AF426" i="2"/>
  <c r="AF473" i="2"/>
  <c r="AF547" i="2"/>
  <c r="AF201" i="2"/>
  <c r="AF68" i="2"/>
  <c r="M2" i="3" s="1"/>
  <c r="AF88" i="2"/>
  <c r="AF503" i="2"/>
  <c r="AF706" i="2"/>
  <c r="AF476" i="2"/>
  <c r="AF301" i="2"/>
  <c r="AF639" i="2"/>
  <c r="AF717" i="2"/>
  <c r="AF460" i="2"/>
  <c r="AF393" i="2"/>
  <c r="AF186" i="2"/>
  <c r="AF380" i="2"/>
  <c r="M55" i="3" s="1"/>
  <c r="AF353" i="2"/>
  <c r="AF468" i="2"/>
  <c r="AF349" i="2"/>
  <c r="AF89" i="2"/>
  <c r="AF22" i="2"/>
  <c r="AF356" i="2"/>
  <c r="AF506" i="2"/>
  <c r="AF564" i="2"/>
  <c r="AF53" i="2"/>
  <c r="AF514" i="2"/>
  <c r="AF130" i="2"/>
  <c r="AF711" i="2"/>
  <c r="AF44" i="2"/>
  <c r="AF137" i="2"/>
  <c r="AF618" i="2"/>
  <c r="AF158" i="2"/>
  <c r="AF56" i="2"/>
  <c r="AF146" i="2"/>
  <c r="AF450" i="2"/>
  <c r="AF616" i="2"/>
  <c r="AF437" i="2"/>
  <c r="AF487" i="2"/>
  <c r="AF262" i="2"/>
  <c r="AF690" i="2"/>
  <c r="AF103" i="2"/>
  <c r="AF200" i="2"/>
  <c r="AF397" i="2"/>
  <c r="AF202" i="2"/>
  <c r="AF647" i="2"/>
  <c r="AF66" i="2"/>
  <c r="AF162" i="2"/>
  <c r="AF311" i="2"/>
  <c r="AF192" i="2"/>
  <c r="M74" i="3" s="1"/>
  <c r="AF8" i="2"/>
  <c r="M23" i="3" s="1"/>
  <c r="AF729" i="2"/>
  <c r="AF24" i="2"/>
  <c r="AF221" i="2"/>
  <c r="M3" i="3" s="1"/>
  <c r="AF645" i="2"/>
  <c r="AF215" i="2"/>
  <c r="AF495" i="2"/>
  <c r="AF288" i="2"/>
  <c r="AF3" i="2"/>
  <c r="AF297" i="2"/>
  <c r="AF238" i="2"/>
  <c r="AF87" i="2"/>
  <c r="AF477" i="2"/>
  <c r="AF78" i="2"/>
  <c r="AF321" i="2"/>
  <c r="AF79" i="2"/>
  <c r="AF157" i="2"/>
  <c r="AF395" i="2"/>
  <c r="AF572" i="2"/>
  <c r="AF45" i="2"/>
  <c r="AF325" i="2"/>
  <c r="AF432" i="2"/>
  <c r="AF171" i="2"/>
  <c r="AF94" i="2"/>
  <c r="AF54" i="2"/>
  <c r="AF150" i="2"/>
  <c r="AF108" i="2"/>
  <c r="AF535" i="2"/>
  <c r="AF57" i="2"/>
  <c r="AF638" i="2"/>
  <c r="AF627" i="2"/>
  <c r="AF205" i="2"/>
  <c r="AF82" i="2"/>
  <c r="M96" i="3" s="1"/>
  <c r="AF344" i="2"/>
  <c r="AF2" i="2"/>
  <c r="AF141" i="2"/>
  <c r="M85" i="3" s="1"/>
  <c r="AF415" i="2"/>
  <c r="AF226" i="2"/>
  <c r="AF542" i="2"/>
  <c r="AF154" i="2"/>
  <c r="M25" i="3" s="1"/>
  <c r="AF276" i="2"/>
  <c r="AF658" i="2"/>
  <c r="AF37" i="2"/>
  <c r="AF433" i="2"/>
  <c r="AF559" i="2"/>
  <c r="AF554" i="2"/>
  <c r="AF278" i="2"/>
  <c r="AF523" i="2"/>
  <c r="AF216" i="2"/>
  <c r="AF114" i="2"/>
  <c r="M37" i="3" s="1"/>
  <c r="AF614" i="2"/>
  <c r="AF607" i="2"/>
  <c r="AF369" i="2"/>
  <c r="AF390" i="2"/>
  <c r="AF31" i="2"/>
  <c r="AF62" i="2"/>
  <c r="AF136" i="2"/>
  <c r="AF504" i="2"/>
  <c r="AF237" i="2"/>
  <c r="AF113" i="2"/>
  <c r="AF680" i="2"/>
  <c r="AF5" i="2"/>
  <c r="AF75" i="2"/>
  <c r="M92" i="3" s="1"/>
  <c r="AF308" i="2"/>
  <c r="AF51" i="2"/>
  <c r="AF111" i="2"/>
  <c r="AF362" i="2"/>
  <c r="AF532" i="2"/>
  <c r="AF219" i="2"/>
  <c r="AF156" i="2"/>
  <c r="AF67" i="2"/>
  <c r="AF264" i="2"/>
  <c r="AF134" i="2"/>
  <c r="AF49" i="2"/>
  <c r="AF592" i="2"/>
  <c r="AF204" i="2"/>
  <c r="AF681" i="2"/>
  <c r="AF733" i="2"/>
  <c r="AF337" i="2"/>
  <c r="AF112" i="2"/>
  <c r="AF513" i="2"/>
  <c r="AF568" i="2"/>
  <c r="AF101" i="2"/>
  <c r="AF341" i="2"/>
  <c r="AF458" i="2"/>
  <c r="AF26" i="2"/>
  <c r="AF250" i="2"/>
  <c r="AF496" i="2"/>
  <c r="M117" i="3" s="1"/>
  <c r="AF208" i="2"/>
  <c r="AF12" i="2"/>
  <c r="AF229" i="2"/>
  <c r="AF485" i="2"/>
  <c r="AF357" i="2"/>
  <c r="M102" i="3" s="1"/>
  <c r="AF606" i="2"/>
  <c r="AF4" i="2"/>
  <c r="AF187" i="2"/>
  <c r="AF148" i="2"/>
  <c r="AF569" i="2"/>
  <c r="M58" i="3" s="1"/>
  <c r="AF18" i="2"/>
  <c r="AF13" i="2"/>
  <c r="M61" i="3" s="1"/>
  <c r="AF333" i="2"/>
  <c r="AF370" i="2"/>
  <c r="AF533" i="2"/>
  <c r="AF210" i="2"/>
  <c r="AF689" i="2"/>
  <c r="AF179" i="2"/>
  <c r="AF175" i="2"/>
  <c r="AF684" i="2"/>
  <c r="AF409" i="2"/>
  <c r="AF23" i="2"/>
  <c r="AF478" i="2"/>
  <c r="AF507" i="2"/>
  <c r="AF685" i="2"/>
  <c r="AF664" i="2"/>
  <c r="AF286" i="2"/>
  <c r="AF372" i="2"/>
  <c r="AF166" i="2"/>
  <c r="AF577" i="2"/>
  <c r="AF674" i="2"/>
  <c r="AF287" i="2"/>
  <c r="AF251" i="2"/>
  <c r="AF438" i="2"/>
  <c r="AF109" i="2"/>
  <c r="AF424" i="2"/>
  <c r="AF298" i="2"/>
  <c r="AF131" i="2"/>
  <c r="AF14" i="2"/>
  <c r="AF285" i="2"/>
  <c r="AF619" i="2"/>
  <c r="AF165" i="2"/>
  <c r="AF734" i="2"/>
  <c r="AF144" i="2"/>
  <c r="AF598" i="2"/>
  <c r="AF318" i="2"/>
  <c r="AF585" i="2"/>
  <c r="AF106" i="2"/>
  <c r="AF228" i="2"/>
  <c r="AF256" i="2"/>
  <c r="AF615" i="2"/>
  <c r="AF591" i="2"/>
  <c r="AF203" i="2"/>
  <c r="AF273" i="2"/>
  <c r="AF7" i="2"/>
  <c r="AF124" i="2"/>
  <c r="AF560" i="2"/>
  <c r="AF133" i="2"/>
  <c r="AF436" i="2"/>
  <c r="AF55" i="2"/>
  <c r="AF292" i="2"/>
  <c r="AF160" i="2"/>
  <c r="AF11" i="2"/>
  <c r="M12" i="3" s="1"/>
  <c r="AF60" i="2"/>
  <c r="AF96" i="2"/>
  <c r="AF10" i="2"/>
  <c r="AF516" i="2"/>
  <c r="AF481" i="2"/>
  <c r="AF466" i="2"/>
  <c r="AF347" i="2"/>
  <c r="AF73" i="2"/>
  <c r="M49" i="3" s="1"/>
  <c r="AF227" i="2"/>
  <c r="AF588" i="2"/>
  <c r="AF705" i="2"/>
  <c r="AF686" i="2"/>
  <c r="AF590" i="2"/>
  <c r="AF16" i="2"/>
  <c r="AF232" i="2"/>
  <c r="AF19" i="2"/>
  <c r="AF626" i="2"/>
  <c r="AF145" i="2"/>
  <c r="M16" i="3" s="1"/>
  <c r="AF354" i="2"/>
  <c r="AF429" i="2"/>
  <c r="AF374" i="2"/>
  <c r="AF394" i="2"/>
  <c r="AF565" i="2"/>
  <c r="AF580" i="2"/>
  <c r="AF244" i="2"/>
  <c r="AF245" i="2"/>
  <c r="AF20" i="2"/>
  <c r="M9" i="3" s="1"/>
  <c r="AF601" i="2"/>
  <c r="AF384" i="2"/>
  <c r="AF640" i="2"/>
  <c r="AF567" i="2"/>
  <c r="AF682" i="2"/>
  <c r="AF309" i="2"/>
  <c r="AF167" i="2"/>
  <c r="AF257" i="2"/>
  <c r="AF84" i="2"/>
  <c r="AF312" i="2"/>
  <c r="AF441" i="2"/>
  <c r="AF271" i="2"/>
  <c r="AF703" i="2"/>
  <c r="AF541" i="2"/>
  <c r="M80" i="3" s="1"/>
  <c r="AF642" i="2"/>
  <c r="AF76" i="2"/>
  <c r="AF728" i="2"/>
  <c r="AF282" i="2"/>
  <c r="AF725" i="2"/>
  <c r="AF261" i="2"/>
  <c r="AF375" i="2"/>
  <c r="AF546" i="2"/>
  <c r="AF584" i="2"/>
  <c r="AF518" i="2"/>
  <c r="AF544" i="2"/>
  <c r="AF247" i="2"/>
  <c r="AF687" i="2"/>
  <c r="AF300" i="2"/>
  <c r="AF509" i="2"/>
  <c r="AF561" i="2"/>
  <c r="AF708" i="2"/>
  <c r="M81" i="3" s="1"/>
  <c r="AF617" i="2"/>
  <c r="AF653" i="2"/>
  <c r="AF417" i="2"/>
  <c r="AF515" i="2"/>
  <c r="AF90" i="2"/>
  <c r="AF275" i="2"/>
  <c r="AF252" i="2"/>
  <c r="AF43" i="2"/>
  <c r="AF41" i="2"/>
  <c r="AF222" i="2"/>
  <c r="AF153" i="2"/>
  <c r="AF274" i="2"/>
  <c r="AF445" i="2"/>
  <c r="AF721" i="2"/>
  <c r="AF80" i="2"/>
  <c r="AF360" i="2"/>
  <c r="AF81" i="2"/>
  <c r="AF58" i="2"/>
  <c r="AF350" i="2"/>
  <c r="AF258" i="2"/>
  <c r="AF391" i="2"/>
  <c r="AF600" i="2"/>
  <c r="AF327" i="2"/>
  <c r="AF522" i="2"/>
  <c r="AF575" i="2"/>
  <c r="AF715" i="2"/>
  <c r="AF392" i="2"/>
  <c r="AF480" i="2"/>
  <c r="AF188" i="2"/>
  <c r="AF27" i="2"/>
  <c r="AF283" i="2"/>
  <c r="AF15" i="2"/>
  <c r="AF419" i="2"/>
  <c r="AF385" i="2"/>
  <c r="AF296" i="2"/>
  <c r="AF363" i="2"/>
  <c r="AF280" i="2"/>
  <c r="AF190" i="2"/>
  <c r="M63" i="3" s="1"/>
  <c r="AF696" i="2"/>
  <c r="AF48" i="2"/>
  <c r="AF418" i="2"/>
  <c r="AF338" i="2"/>
  <c r="AF562" i="2"/>
  <c r="AF587" i="2"/>
  <c r="AF42" i="2"/>
  <c r="AF184" i="2"/>
  <c r="AF594" i="2"/>
  <c r="AF578" i="2"/>
  <c r="AF716" i="2"/>
  <c r="AF328" i="2"/>
  <c r="AF213" i="2"/>
  <c r="AF482" i="2"/>
  <c r="AF427" i="2"/>
  <c r="AF549" i="2"/>
  <c r="AF291" i="2"/>
  <c r="AF120" i="2"/>
  <c r="M90" i="3" s="1"/>
  <c r="AF534" i="2"/>
  <c r="AF93" i="2"/>
  <c r="AF633" i="2"/>
  <c r="AF91" i="2"/>
  <c r="AF599" i="2"/>
  <c r="AF99" i="2"/>
  <c r="AF180" i="2"/>
  <c r="AF326" i="2"/>
  <c r="M104" i="3" s="1"/>
  <c r="AF724" i="2"/>
  <c r="AF497" i="2"/>
  <c r="AF461" i="2"/>
  <c r="AF630" i="2"/>
  <c r="AF159" i="2"/>
  <c r="AF730" i="2"/>
  <c r="AF107" i="2"/>
  <c r="AF181" i="2"/>
  <c r="AF576" i="2"/>
  <c r="AF467" i="2"/>
  <c r="AF662" i="2"/>
  <c r="AF307" i="2"/>
  <c r="AF182" i="2"/>
  <c r="AF620" i="2"/>
  <c r="M115" i="3" s="1"/>
  <c r="AF65" i="2"/>
  <c r="AF169" i="2"/>
  <c r="AF151" i="2"/>
  <c r="AF603" i="2"/>
  <c r="M119" i="3" s="1"/>
  <c r="AF462" i="2"/>
  <c r="AF634" i="2"/>
  <c r="AF621" i="2"/>
  <c r="AF47" i="2"/>
  <c r="AF279" i="2"/>
  <c r="AF529" i="2"/>
  <c r="AF611" i="2"/>
  <c r="M59" i="3" s="1"/>
  <c r="AF255" i="2"/>
  <c r="AF128" i="2"/>
  <c r="AF422" i="2"/>
  <c r="M106" i="3" s="1"/>
  <c r="AF155" i="2"/>
  <c r="AF635" i="2"/>
  <c r="AF556" i="2"/>
  <c r="AF246" i="2"/>
  <c r="AF486" i="2"/>
  <c r="AF431" i="2"/>
  <c r="AF470" i="2"/>
  <c r="AF583" i="2"/>
  <c r="AF70" i="2"/>
  <c r="AF472" i="2"/>
  <c r="AF211" i="2"/>
  <c r="AF604" i="2"/>
  <c r="AF173" i="2"/>
  <c r="AF64" i="2"/>
  <c r="M36" i="3" s="1"/>
  <c r="AF163" i="2"/>
  <c r="AF127" i="2"/>
  <c r="AF352" i="2"/>
  <c r="AF358" i="2"/>
  <c r="AF538" i="2"/>
  <c r="AF661" i="2"/>
  <c r="AF378" i="2"/>
  <c r="AF707" i="2"/>
  <c r="AF381" i="2"/>
  <c r="AF172" i="2"/>
  <c r="AF636" i="2"/>
  <c r="AF512" i="2"/>
  <c r="AF272" i="2"/>
  <c r="AF609" i="2"/>
  <c r="AF676" i="2"/>
  <c r="AF672" i="2"/>
  <c r="AF624" i="2"/>
  <c r="AF234" i="2"/>
  <c r="M113" i="3" s="1"/>
  <c r="AF121" i="2"/>
  <c r="AF176" i="2"/>
  <c r="AF718" i="2"/>
  <c r="AF189" i="2"/>
  <c r="AF695" i="2"/>
  <c r="AF632" i="2"/>
  <c r="AF596" i="2"/>
  <c r="AF240" i="2"/>
  <c r="AF359" i="2"/>
  <c r="AF143" i="2"/>
  <c r="AF302" i="2"/>
  <c r="AF367" i="2"/>
  <c r="AF612" i="2"/>
  <c r="AF528" i="2"/>
  <c r="AF551" i="2"/>
  <c r="AF398" i="2"/>
  <c r="M56" i="3" s="1"/>
  <c r="AF582" i="2"/>
  <c r="AF736" i="2"/>
  <c r="AF214" i="2"/>
  <c r="AF402" i="2"/>
  <c r="AF720" i="2"/>
  <c r="AF608" i="2"/>
  <c r="AF519" i="2"/>
  <c r="AF174" i="2"/>
  <c r="AF122" i="2"/>
  <c r="AF142" i="2"/>
  <c r="AF543" i="2"/>
  <c r="AF195" i="2"/>
  <c r="AF330" i="2"/>
  <c r="M54" i="3" s="1"/>
  <c r="AF552" i="2"/>
  <c r="AF355" i="2"/>
  <c r="AF230" i="2"/>
  <c r="AF194" i="2"/>
  <c r="AF248" i="2"/>
  <c r="AF268" i="2"/>
  <c r="AF722" i="2"/>
  <c r="AF508" i="2"/>
  <c r="AF317" i="2"/>
  <c r="AF135" i="2"/>
  <c r="AF420" i="2"/>
  <c r="AF527" i="2"/>
  <c r="AF498" i="2"/>
  <c r="AF650" i="2"/>
  <c r="AF164" i="2"/>
  <c r="AF702" i="2"/>
  <c r="AF697" i="2"/>
  <c r="AF319" i="2"/>
  <c r="AF407" i="2"/>
  <c r="AF386" i="2"/>
  <c r="AF558" i="2"/>
  <c r="AF138" i="2"/>
  <c r="AF574" i="2"/>
  <c r="AF710" i="2"/>
  <c r="AF265" i="2"/>
  <c r="AF129" i="2"/>
  <c r="AF125" i="2"/>
  <c r="AF434" i="2"/>
  <c r="AF521" i="2"/>
  <c r="AF387" i="2"/>
  <c r="AF116" i="2"/>
  <c r="AF220" i="2"/>
  <c r="AF517" i="2"/>
  <c r="AF530" i="2"/>
  <c r="AF660" i="2"/>
  <c r="AF597" i="2"/>
  <c r="AF479" i="2"/>
  <c r="AF345" i="2"/>
  <c r="AF735" i="2"/>
  <c r="AF371" i="2"/>
  <c r="AF637" i="2"/>
  <c r="AF463" i="2"/>
  <c r="AF267" i="2"/>
  <c r="AF654" i="2"/>
  <c r="AF693" i="2"/>
  <c r="AF646" i="2"/>
  <c r="AF712" i="2"/>
  <c r="AF651" i="2"/>
  <c r="AF589" i="2"/>
  <c r="AF510" i="2"/>
  <c r="AF442" i="2"/>
  <c r="AF727" i="2"/>
  <c r="AF694" i="2"/>
  <c r="AF692" i="2"/>
  <c r="AF622" i="2"/>
  <c r="M108" i="3" s="1"/>
  <c r="AF484" i="2"/>
  <c r="AF655" i="2"/>
  <c r="AF663" i="2"/>
  <c r="AF668" i="2"/>
  <c r="AF699" i="2"/>
  <c r="AF723" i="2"/>
  <c r="AF698" i="2"/>
  <c r="AF713" i="2"/>
  <c r="AF688" i="2"/>
  <c r="AF643" i="2"/>
  <c r="AF709" i="2"/>
  <c r="AF731" i="2"/>
  <c r="AF737" i="2"/>
  <c r="AE648" i="2"/>
  <c r="AE446" i="2"/>
  <c r="AE493" i="2"/>
  <c r="AE100" i="2"/>
  <c r="AE231" i="2"/>
  <c r="AE376" i="2"/>
  <c r="AE342" i="2"/>
  <c r="AE525" i="2"/>
  <c r="AE303" i="2"/>
  <c r="AE595" i="2"/>
  <c r="AE373" i="2"/>
  <c r="AE217" i="2"/>
  <c r="AE115" i="2"/>
  <c r="AE683" i="2"/>
  <c r="AE72" i="2"/>
  <c r="L70" i="3" s="1"/>
  <c r="AE289" i="2"/>
  <c r="AE524" i="2"/>
  <c r="AE629" i="2"/>
  <c r="AE566" i="2"/>
  <c r="AE449" i="2"/>
  <c r="AE405" i="2"/>
  <c r="AE269" i="2"/>
  <c r="AE368" i="2"/>
  <c r="AE198" i="2"/>
  <c r="L44" i="3" s="1"/>
  <c r="AE548" i="2"/>
  <c r="AE563" i="2"/>
  <c r="AE631" i="2"/>
  <c r="AE97" i="2"/>
  <c r="L18" i="3" s="1"/>
  <c r="AE500" i="2"/>
  <c r="AE63" i="2"/>
  <c r="AE443" i="2"/>
  <c r="L57" i="3" s="1"/>
  <c r="AE235" i="2"/>
  <c r="AE641" i="2"/>
  <c r="AE17" i="2"/>
  <c r="AE704" i="2"/>
  <c r="AE719" i="2"/>
  <c r="AE410" i="2"/>
  <c r="AE117" i="2"/>
  <c r="AE657" i="2"/>
  <c r="AE439" i="2"/>
  <c r="AE464" i="2"/>
  <c r="AE126" i="2"/>
  <c r="L8" i="3" s="1"/>
  <c r="AE602" i="2"/>
  <c r="AE483" i="2"/>
  <c r="AE336" i="2"/>
  <c r="AE531" i="2"/>
  <c r="AE239" i="2"/>
  <c r="AE459" i="2"/>
  <c r="AE605" i="2"/>
  <c r="AE310" i="2"/>
  <c r="AE324" i="2"/>
  <c r="AE223" i="2"/>
  <c r="L51" i="3" s="1"/>
  <c r="AE314" i="2"/>
  <c r="AE199" i="2"/>
  <c r="AE284" i="2"/>
  <c r="AE266" i="2"/>
  <c r="AE455" i="2"/>
  <c r="AE452" i="2"/>
  <c r="AE579" i="2"/>
  <c r="AE545" i="2"/>
  <c r="AE281" i="2"/>
  <c r="AE346" i="2"/>
  <c r="AE348" i="2"/>
  <c r="AE351" i="2"/>
  <c r="L95" i="3" s="1"/>
  <c r="AE586" i="2"/>
  <c r="AE413" i="2"/>
  <c r="AE505" i="2"/>
  <c r="AE494" i="2"/>
  <c r="AE435" i="2"/>
  <c r="AE343" i="2"/>
  <c r="AE423" i="2"/>
  <c r="AE570" i="2"/>
  <c r="AE206" i="2"/>
  <c r="AE183" i="2"/>
  <c r="AE263" i="2"/>
  <c r="AE294" i="2"/>
  <c r="AE193" i="2"/>
  <c r="AE34" i="2"/>
  <c r="AE118" i="2"/>
  <c r="AE123" i="2"/>
  <c r="AE207" i="2"/>
  <c r="AE209" i="2"/>
  <c r="AE539" i="2"/>
  <c r="AE149" i="2"/>
  <c r="AE430" i="2"/>
  <c r="AE119" i="2"/>
  <c r="AE335" i="2"/>
  <c r="AE453" i="2"/>
  <c r="AE36" i="2"/>
  <c r="AE388" i="2"/>
  <c r="AE714" i="2"/>
  <c r="AE540" i="2"/>
  <c r="AE414" i="2"/>
  <c r="AE320" i="2"/>
  <c r="AE110" i="2"/>
  <c r="AE170" i="2"/>
  <c r="AE161" i="2"/>
  <c r="AE406" i="2"/>
  <c r="AE33" i="2"/>
  <c r="L60" i="3" s="1"/>
  <c r="AE628" i="2"/>
  <c r="AE613" i="2"/>
  <c r="AE92" i="2"/>
  <c r="AE659" i="2"/>
  <c r="AE520" i="2"/>
  <c r="AE21" i="2"/>
  <c r="AE451" i="2"/>
  <c r="AE399" i="2"/>
  <c r="L86" i="3" s="1"/>
  <c r="AE329" i="2"/>
  <c r="L53" i="3" s="1"/>
  <c r="AE361" i="2"/>
  <c r="AE59" i="2"/>
  <c r="AE39" i="2"/>
  <c r="AE322" i="2"/>
  <c r="AE669" i="2"/>
  <c r="AE447" i="2"/>
  <c r="AE339" i="2"/>
  <c r="AE313" i="2"/>
  <c r="AE105" i="2"/>
  <c r="AE61" i="2"/>
  <c r="AE469" i="2"/>
  <c r="AE404" i="2"/>
  <c r="AE306" i="2"/>
  <c r="AE102" i="2"/>
  <c r="AE293" i="2"/>
  <c r="AE726" i="2"/>
  <c r="AE249" i="2"/>
  <c r="AE411" i="2"/>
  <c r="AE365" i="2"/>
  <c r="AE9" i="2"/>
  <c r="AE366" i="2"/>
  <c r="AE233" i="2"/>
  <c r="AE225" i="2"/>
  <c r="AE218" i="2"/>
  <c r="AE243" i="2"/>
  <c r="AE465" i="2"/>
  <c r="L100" i="3" s="1"/>
  <c r="AE332" i="2"/>
  <c r="L88" i="3" s="1"/>
  <c r="AE316" i="2"/>
  <c r="AE428" i="2"/>
  <c r="L107" i="3" s="1"/>
  <c r="AE625" i="2"/>
  <c r="AE665" i="2"/>
  <c r="L109" i="3" s="1"/>
  <c r="AE270" i="2"/>
  <c r="AE675" i="2"/>
  <c r="AE98" i="2"/>
  <c r="AE383" i="2"/>
  <c r="L77" i="3" s="1"/>
  <c r="AE25" i="2"/>
  <c r="L48" i="3" s="1"/>
  <c r="AE573" i="2"/>
  <c r="AE502" i="2"/>
  <c r="AE444" i="2"/>
  <c r="AE152" i="2"/>
  <c r="AE236" i="2"/>
  <c r="AE555" i="2"/>
  <c r="AE474" i="2"/>
  <c r="AE416" i="2"/>
  <c r="AE732" i="2"/>
  <c r="AE147" i="2"/>
  <c r="AE644" i="2"/>
  <c r="AE379" i="2"/>
  <c r="AE396" i="2"/>
  <c r="AE323" i="2"/>
  <c r="AE475" i="2"/>
  <c r="AE489" i="2"/>
  <c r="AE259" i="2"/>
  <c r="AE32" i="2"/>
  <c r="AE212" i="2"/>
  <c r="AE581" i="2"/>
  <c r="AE491" i="2"/>
  <c r="AE454" i="2"/>
  <c r="AE86" i="2"/>
  <c r="AE139" i="2"/>
  <c r="AE315" i="2"/>
  <c r="AE652" i="2"/>
  <c r="AE499" i="2"/>
  <c r="AE85" i="2"/>
  <c r="AE537" i="2"/>
  <c r="AE649" i="2"/>
  <c r="AE550" i="2"/>
  <c r="AE526" i="2"/>
  <c r="AE290" i="2"/>
  <c r="AE421" i="2"/>
  <c r="AE74" i="2"/>
  <c r="AE191" i="2"/>
  <c r="AE610" i="2"/>
  <c r="L120" i="3" s="1"/>
  <c r="AE490" i="2"/>
  <c r="AE623" i="2"/>
  <c r="AE700" i="2"/>
  <c r="AE196" i="2"/>
  <c r="AE678" i="2"/>
  <c r="AE593" i="2"/>
  <c r="AE340" i="2"/>
  <c r="AE29" i="2"/>
  <c r="AE71" i="2"/>
  <c r="L10" i="3" s="1"/>
  <c r="AE408" i="2"/>
  <c r="AE334" i="2"/>
  <c r="L13" i="3" s="1"/>
  <c r="AE501" i="2"/>
  <c r="AE242" i="2"/>
  <c r="AE224" i="2"/>
  <c r="AE701" i="2"/>
  <c r="AE40" i="2"/>
  <c r="AE46" i="2"/>
  <c r="AE456" i="2"/>
  <c r="AE260" i="2"/>
  <c r="AE536" i="2"/>
  <c r="AE666" i="2"/>
  <c r="AE553" i="2"/>
  <c r="AE656" i="2"/>
  <c r="AE197" i="2"/>
  <c r="AE389" i="2"/>
  <c r="AE185" i="2"/>
  <c r="L97" i="3" s="1"/>
  <c r="AE691" i="2"/>
  <c r="AE38" i="2"/>
  <c r="AE241" i="2"/>
  <c r="AE253" i="2"/>
  <c r="AE448" i="2"/>
  <c r="AE488" i="2"/>
  <c r="L118" i="3" s="1"/>
  <c r="AE277" i="2"/>
  <c r="AE6" i="2"/>
  <c r="AE69" i="2"/>
  <c r="AE670" i="2"/>
  <c r="AE140" i="2"/>
  <c r="AE254" i="2"/>
  <c r="AE401" i="2"/>
  <c r="AE471" i="2"/>
  <c r="AE571" i="2"/>
  <c r="AE132" i="2"/>
  <c r="AE673" i="2"/>
  <c r="AE178" i="2"/>
  <c r="L38" i="3" s="1"/>
  <c r="AE557" i="2"/>
  <c r="AE77" i="2"/>
  <c r="AE440" i="2"/>
  <c r="AE331" i="2"/>
  <c r="AE83" i="2"/>
  <c r="AE671" i="2"/>
  <c r="AE492" i="2"/>
  <c r="AE400" i="2"/>
  <c r="L79" i="3" s="1"/>
  <c r="AE177" i="2"/>
  <c r="AE412" i="2"/>
  <c r="AE305" i="2"/>
  <c r="AE35" i="2"/>
  <c r="AE457" i="2"/>
  <c r="AE377" i="2"/>
  <c r="AE679" i="2"/>
  <c r="AE104" i="2"/>
  <c r="AE511" i="2"/>
  <c r="AE295" i="2"/>
  <c r="AE425" i="2"/>
  <c r="AE667" i="2"/>
  <c r="AE168" i="2"/>
  <c r="AE52" i="2"/>
  <c r="AE28" i="2"/>
  <c r="AE95" i="2"/>
  <c r="AE299" i="2"/>
  <c r="AE50" i="2"/>
  <c r="AE304" i="2"/>
  <c r="AE403" i="2"/>
  <c r="AE382" i="2"/>
  <c r="AE30" i="2"/>
  <c r="L91" i="3" s="1"/>
  <c r="AE364" i="2"/>
  <c r="AE677" i="2"/>
  <c r="AE426" i="2"/>
  <c r="AE473" i="2"/>
  <c r="AE547" i="2"/>
  <c r="AE201" i="2"/>
  <c r="AE68" i="2"/>
  <c r="AE88" i="2"/>
  <c r="AE503" i="2"/>
  <c r="AE706" i="2"/>
  <c r="AE476" i="2"/>
  <c r="AE301" i="2"/>
  <c r="AE639" i="2"/>
  <c r="AE717" i="2"/>
  <c r="AE460" i="2"/>
  <c r="AE393" i="2"/>
  <c r="AE186" i="2"/>
  <c r="AE380" i="2"/>
  <c r="L55" i="3" s="1"/>
  <c r="AE353" i="2"/>
  <c r="AE468" i="2"/>
  <c r="AE349" i="2"/>
  <c r="AE89" i="2"/>
  <c r="AE22" i="2"/>
  <c r="AE356" i="2"/>
  <c r="AE506" i="2"/>
  <c r="AE564" i="2"/>
  <c r="AE53" i="2"/>
  <c r="L27" i="3" s="1"/>
  <c r="AE514" i="2"/>
  <c r="AE130" i="2"/>
  <c r="AE711" i="2"/>
  <c r="AE44" i="2"/>
  <c r="AE137" i="2"/>
  <c r="AE618" i="2"/>
  <c r="AE158" i="2"/>
  <c r="AE56" i="2"/>
  <c r="AE146" i="2"/>
  <c r="AE450" i="2"/>
  <c r="AE616" i="2"/>
  <c r="AE437" i="2"/>
  <c r="AE487" i="2"/>
  <c r="AE262" i="2"/>
  <c r="AE690" i="2"/>
  <c r="AE103" i="2"/>
  <c r="AE200" i="2"/>
  <c r="AE397" i="2"/>
  <c r="AE202" i="2"/>
  <c r="AE647" i="2"/>
  <c r="AE66" i="2"/>
  <c r="AE162" i="2"/>
  <c r="AE311" i="2"/>
  <c r="AE192" i="2"/>
  <c r="AE8" i="2"/>
  <c r="AE729" i="2"/>
  <c r="AE24" i="2"/>
  <c r="AE221" i="2"/>
  <c r="L3" i="3" s="1"/>
  <c r="AE645" i="2"/>
  <c r="AE215" i="2"/>
  <c r="AE495" i="2"/>
  <c r="AE288" i="2"/>
  <c r="AE3" i="2"/>
  <c r="AE297" i="2"/>
  <c r="AE238" i="2"/>
  <c r="AE87" i="2"/>
  <c r="AE477" i="2"/>
  <c r="AE78" i="2"/>
  <c r="AE321" i="2"/>
  <c r="AE79" i="2"/>
  <c r="AE157" i="2"/>
  <c r="L62" i="3" s="1"/>
  <c r="AE395" i="2"/>
  <c r="AE572" i="2"/>
  <c r="AE45" i="2"/>
  <c r="AE325" i="2"/>
  <c r="AE432" i="2"/>
  <c r="AE171" i="2"/>
  <c r="AE94" i="2"/>
  <c r="AE54" i="2"/>
  <c r="AE150" i="2"/>
  <c r="AE108" i="2"/>
  <c r="AE535" i="2"/>
  <c r="AE57" i="2"/>
  <c r="AE638" i="2"/>
  <c r="AE627" i="2"/>
  <c r="AE205" i="2"/>
  <c r="AE82" i="2"/>
  <c r="L96" i="3" s="1"/>
  <c r="AE344" i="2"/>
  <c r="AE2" i="2"/>
  <c r="L21" i="3" s="1"/>
  <c r="AE141" i="2"/>
  <c r="L85" i="3" s="1"/>
  <c r="AE415" i="2"/>
  <c r="AE226" i="2"/>
  <c r="AE542" i="2"/>
  <c r="AE154" i="2"/>
  <c r="L25" i="3" s="1"/>
  <c r="AE276" i="2"/>
  <c r="AE658" i="2"/>
  <c r="AE37" i="2"/>
  <c r="AE433" i="2"/>
  <c r="AE559" i="2"/>
  <c r="AE554" i="2"/>
  <c r="AE278" i="2"/>
  <c r="AE523" i="2"/>
  <c r="AE216" i="2"/>
  <c r="AE114" i="2"/>
  <c r="AE614" i="2"/>
  <c r="AE607" i="2"/>
  <c r="AE369" i="2"/>
  <c r="AE390" i="2"/>
  <c r="AE31" i="2"/>
  <c r="AE62" i="2"/>
  <c r="AE136" i="2"/>
  <c r="AE504" i="2"/>
  <c r="AE237" i="2"/>
  <c r="AE113" i="2"/>
  <c r="AE680" i="2"/>
  <c r="AE5" i="2"/>
  <c r="AE75" i="2"/>
  <c r="L92" i="3" s="1"/>
  <c r="AE308" i="2"/>
  <c r="AE51" i="2"/>
  <c r="AE111" i="2"/>
  <c r="AE362" i="2"/>
  <c r="AE532" i="2"/>
  <c r="AE219" i="2"/>
  <c r="AE156" i="2"/>
  <c r="AE67" i="2"/>
  <c r="AE264" i="2"/>
  <c r="AE134" i="2"/>
  <c r="AE49" i="2"/>
  <c r="AE592" i="2"/>
  <c r="AE204" i="2"/>
  <c r="AE681" i="2"/>
  <c r="AE733" i="2"/>
  <c r="AE337" i="2"/>
  <c r="AE112" i="2"/>
  <c r="AE513" i="2"/>
  <c r="AE568" i="2"/>
  <c r="AE101" i="2"/>
  <c r="AE341" i="2"/>
  <c r="AE458" i="2"/>
  <c r="AE26" i="2"/>
  <c r="AE250" i="2"/>
  <c r="AE496" i="2"/>
  <c r="AE208" i="2"/>
  <c r="AE12" i="2"/>
  <c r="AE229" i="2"/>
  <c r="AE485" i="2"/>
  <c r="AE357" i="2"/>
  <c r="L102" i="3" s="1"/>
  <c r="AE606" i="2"/>
  <c r="AE4" i="2"/>
  <c r="L83" i="3" s="1"/>
  <c r="AE187" i="2"/>
  <c r="AE148" i="2"/>
  <c r="AE569" i="2"/>
  <c r="L58" i="3" s="1"/>
  <c r="AE18" i="2"/>
  <c r="AE13" i="2"/>
  <c r="L61" i="3" s="1"/>
  <c r="AE333" i="2"/>
  <c r="AE370" i="2"/>
  <c r="AE533" i="2"/>
  <c r="AE210" i="2"/>
  <c r="L89" i="3" s="1"/>
  <c r="AE689" i="2"/>
  <c r="AE179" i="2"/>
  <c r="AE175" i="2"/>
  <c r="AE684" i="2"/>
  <c r="AE409" i="2"/>
  <c r="AE23" i="2"/>
  <c r="AE478" i="2"/>
  <c r="AE507" i="2"/>
  <c r="AE685" i="2"/>
  <c r="AE664" i="2"/>
  <c r="AE286" i="2"/>
  <c r="AE372" i="2"/>
  <c r="AE166" i="2"/>
  <c r="AE577" i="2"/>
  <c r="AE674" i="2"/>
  <c r="AE287" i="2"/>
  <c r="AE251" i="2"/>
  <c r="AE438" i="2"/>
  <c r="AE109" i="2"/>
  <c r="AE424" i="2"/>
  <c r="AE298" i="2"/>
  <c r="L30" i="3" s="1"/>
  <c r="AE131" i="2"/>
  <c r="AE14" i="2"/>
  <c r="AE285" i="2"/>
  <c r="AE619" i="2"/>
  <c r="AE165" i="2"/>
  <c r="AE734" i="2"/>
  <c r="AE144" i="2"/>
  <c r="AE598" i="2"/>
  <c r="AE318" i="2"/>
  <c r="AE585" i="2"/>
  <c r="AE106" i="2"/>
  <c r="AE228" i="2"/>
  <c r="AE256" i="2"/>
  <c r="AE615" i="2"/>
  <c r="AE591" i="2"/>
  <c r="AE203" i="2"/>
  <c r="AE273" i="2"/>
  <c r="AE7" i="2"/>
  <c r="AE124" i="2"/>
  <c r="AE560" i="2"/>
  <c r="AE133" i="2"/>
  <c r="AE436" i="2"/>
  <c r="AE55" i="2"/>
  <c r="AE292" i="2"/>
  <c r="AE160" i="2"/>
  <c r="AE11" i="2"/>
  <c r="L12" i="3" s="1"/>
  <c r="AE60" i="2"/>
  <c r="AE96" i="2"/>
  <c r="L33" i="3" s="1"/>
  <c r="AE10" i="2"/>
  <c r="AE516" i="2"/>
  <c r="AE481" i="2"/>
  <c r="AE466" i="2"/>
  <c r="AE347" i="2"/>
  <c r="AE73" i="2"/>
  <c r="AE227" i="2"/>
  <c r="AE588" i="2"/>
  <c r="AE705" i="2"/>
  <c r="AE686" i="2"/>
  <c r="AE590" i="2"/>
  <c r="AE16" i="2"/>
  <c r="AE232" i="2"/>
  <c r="AE19" i="2"/>
  <c r="AE626" i="2"/>
  <c r="AE145" i="2"/>
  <c r="AE354" i="2"/>
  <c r="AE429" i="2"/>
  <c r="AE374" i="2"/>
  <c r="AE394" i="2"/>
  <c r="AE565" i="2"/>
  <c r="AE580" i="2"/>
  <c r="AE244" i="2"/>
  <c r="AE245" i="2"/>
  <c r="AE20" i="2"/>
  <c r="L9" i="3" s="1"/>
  <c r="AE601" i="2"/>
  <c r="AE384" i="2"/>
  <c r="AE640" i="2"/>
  <c r="AE567" i="2"/>
  <c r="AE682" i="2"/>
  <c r="AE309" i="2"/>
  <c r="AE167" i="2"/>
  <c r="AE257" i="2"/>
  <c r="AE84" i="2"/>
  <c r="AE312" i="2"/>
  <c r="AE441" i="2"/>
  <c r="AE271" i="2"/>
  <c r="AE703" i="2"/>
  <c r="AE541" i="2"/>
  <c r="L80" i="3" s="1"/>
  <c r="AE642" i="2"/>
  <c r="AE76" i="2"/>
  <c r="AE728" i="2"/>
  <c r="AE282" i="2"/>
  <c r="AE725" i="2"/>
  <c r="AE261" i="2"/>
  <c r="AE375" i="2"/>
  <c r="AE546" i="2"/>
  <c r="AE584" i="2"/>
  <c r="AE518" i="2"/>
  <c r="AE544" i="2"/>
  <c r="AE247" i="2"/>
  <c r="AE687" i="2"/>
  <c r="AE300" i="2"/>
  <c r="AE509" i="2"/>
  <c r="AE561" i="2"/>
  <c r="AE708" i="2"/>
  <c r="L81" i="3" s="1"/>
  <c r="AE617" i="2"/>
  <c r="AE653" i="2"/>
  <c r="AE417" i="2"/>
  <c r="AE515" i="2"/>
  <c r="AE90" i="2"/>
  <c r="AE275" i="2"/>
  <c r="AE252" i="2"/>
  <c r="AE43" i="2"/>
  <c r="AE41" i="2"/>
  <c r="AE222" i="2"/>
  <c r="AE153" i="2"/>
  <c r="AE274" i="2"/>
  <c r="AE445" i="2"/>
  <c r="AE721" i="2"/>
  <c r="AE80" i="2"/>
  <c r="AE360" i="2"/>
  <c r="AE81" i="2"/>
  <c r="AE58" i="2"/>
  <c r="AE350" i="2"/>
  <c r="AE258" i="2"/>
  <c r="AE391" i="2"/>
  <c r="AE600" i="2"/>
  <c r="AE327" i="2"/>
  <c r="AE522" i="2"/>
  <c r="AE575" i="2"/>
  <c r="AE715" i="2"/>
  <c r="AE392" i="2"/>
  <c r="AE480" i="2"/>
  <c r="AE188" i="2"/>
  <c r="AE27" i="2"/>
  <c r="AE283" i="2"/>
  <c r="AE15" i="2"/>
  <c r="AE419" i="2"/>
  <c r="AE385" i="2"/>
  <c r="AE296" i="2"/>
  <c r="AE363" i="2"/>
  <c r="AE280" i="2"/>
  <c r="AE190" i="2"/>
  <c r="L63" i="3" s="1"/>
  <c r="AE696" i="2"/>
  <c r="AE48" i="2"/>
  <c r="AE418" i="2"/>
  <c r="AE338" i="2"/>
  <c r="AE562" i="2"/>
  <c r="AE587" i="2"/>
  <c r="AE42" i="2"/>
  <c r="AE184" i="2"/>
  <c r="AE594" i="2"/>
  <c r="AE578" i="2"/>
  <c r="AE716" i="2"/>
  <c r="AE328" i="2"/>
  <c r="AE213" i="2"/>
  <c r="AE482" i="2"/>
  <c r="AE427" i="2"/>
  <c r="AE549" i="2"/>
  <c r="AE291" i="2"/>
  <c r="AE120" i="2"/>
  <c r="AE534" i="2"/>
  <c r="AE93" i="2"/>
  <c r="AE633" i="2"/>
  <c r="AE91" i="2"/>
  <c r="L42" i="3" s="1"/>
  <c r="AE599" i="2"/>
  <c r="AE99" i="2"/>
  <c r="AE180" i="2"/>
  <c r="AE326" i="2"/>
  <c r="L104" i="3" s="1"/>
  <c r="AE724" i="2"/>
  <c r="AE497" i="2"/>
  <c r="AE461" i="2"/>
  <c r="AE630" i="2"/>
  <c r="AE159" i="2"/>
  <c r="AE730" i="2"/>
  <c r="AE107" i="2"/>
  <c r="AE181" i="2"/>
  <c r="AE576" i="2"/>
  <c r="AE467" i="2"/>
  <c r="AE662" i="2"/>
  <c r="AE307" i="2"/>
  <c r="AE182" i="2"/>
  <c r="AE620" i="2"/>
  <c r="L115" i="3" s="1"/>
  <c r="AE65" i="2"/>
  <c r="AE169" i="2"/>
  <c r="AE151" i="2"/>
  <c r="AE603" i="2"/>
  <c r="L119" i="3" s="1"/>
  <c r="AE462" i="2"/>
  <c r="AE634" i="2"/>
  <c r="AE621" i="2"/>
  <c r="AE47" i="2"/>
  <c r="AE279" i="2"/>
  <c r="AE529" i="2"/>
  <c r="AE611" i="2"/>
  <c r="L59" i="3" s="1"/>
  <c r="AE255" i="2"/>
  <c r="AE128" i="2"/>
  <c r="AE422" i="2"/>
  <c r="L106" i="3" s="1"/>
  <c r="AE155" i="2"/>
  <c r="AE635" i="2"/>
  <c r="AE556" i="2"/>
  <c r="AE246" i="2"/>
  <c r="AE486" i="2"/>
  <c r="AE431" i="2"/>
  <c r="AE470" i="2"/>
  <c r="AE583" i="2"/>
  <c r="AE70" i="2"/>
  <c r="AE472" i="2"/>
  <c r="AE211" i="2"/>
  <c r="L68" i="3" s="1"/>
  <c r="AE604" i="2"/>
  <c r="AE173" i="2"/>
  <c r="AE64" i="2"/>
  <c r="L36" i="3" s="1"/>
  <c r="AE163" i="2"/>
  <c r="AE127" i="2"/>
  <c r="AE352" i="2"/>
  <c r="AE358" i="2"/>
  <c r="AE538" i="2"/>
  <c r="AE661" i="2"/>
  <c r="AE378" i="2"/>
  <c r="AE707" i="2"/>
  <c r="AE381" i="2"/>
  <c r="AE172" i="2"/>
  <c r="AE636" i="2"/>
  <c r="AE512" i="2"/>
  <c r="AE272" i="2"/>
  <c r="AE609" i="2"/>
  <c r="AE676" i="2"/>
  <c r="AE672" i="2"/>
  <c r="AE624" i="2"/>
  <c r="AE234" i="2"/>
  <c r="L113" i="3" s="1"/>
  <c r="AE121" i="2"/>
  <c r="AE176" i="2"/>
  <c r="AE718" i="2"/>
  <c r="AE189" i="2"/>
  <c r="AE695" i="2"/>
  <c r="AE632" i="2"/>
  <c r="AE596" i="2"/>
  <c r="AE240" i="2"/>
  <c r="AE359" i="2"/>
  <c r="AE143" i="2"/>
  <c r="AE302" i="2"/>
  <c r="AE367" i="2"/>
  <c r="AE612" i="2"/>
  <c r="AE528" i="2"/>
  <c r="AE551" i="2"/>
  <c r="AE398" i="2"/>
  <c r="L56" i="3" s="1"/>
  <c r="AE582" i="2"/>
  <c r="AE736" i="2"/>
  <c r="AE214" i="2"/>
  <c r="AE402" i="2"/>
  <c r="AE720" i="2"/>
  <c r="AE608" i="2"/>
  <c r="AE519" i="2"/>
  <c r="AE174" i="2"/>
  <c r="AE122" i="2"/>
  <c r="AE142" i="2"/>
  <c r="AE543" i="2"/>
  <c r="AE195" i="2"/>
  <c r="AE330" i="2"/>
  <c r="L54" i="3" s="1"/>
  <c r="AE552" i="2"/>
  <c r="AE355" i="2"/>
  <c r="AE230" i="2"/>
  <c r="AE194" i="2"/>
  <c r="AE248" i="2"/>
  <c r="AE268" i="2"/>
  <c r="AE722" i="2"/>
  <c r="AE508" i="2"/>
  <c r="AE317" i="2"/>
  <c r="AE135" i="2"/>
  <c r="AE420" i="2"/>
  <c r="AE527" i="2"/>
  <c r="AE498" i="2"/>
  <c r="AE650" i="2"/>
  <c r="AE164" i="2"/>
  <c r="AE702" i="2"/>
  <c r="AE697" i="2"/>
  <c r="AE319" i="2"/>
  <c r="AE407" i="2"/>
  <c r="AE386" i="2"/>
  <c r="AE558" i="2"/>
  <c r="AE138" i="2"/>
  <c r="AE574" i="2"/>
  <c r="AE710" i="2"/>
  <c r="AE265" i="2"/>
  <c r="AE129" i="2"/>
  <c r="AE125" i="2"/>
  <c r="AE434" i="2"/>
  <c r="AE521" i="2"/>
  <c r="AE387" i="2"/>
  <c r="AE116" i="2"/>
  <c r="AE220" i="2"/>
  <c r="AE517" i="2"/>
  <c r="AE530" i="2"/>
  <c r="AE660" i="2"/>
  <c r="AE597" i="2"/>
  <c r="AE479" i="2"/>
  <c r="AE345" i="2"/>
  <c r="AE735" i="2"/>
  <c r="AE371" i="2"/>
  <c r="AE637" i="2"/>
  <c r="AE463" i="2"/>
  <c r="AE267" i="2"/>
  <c r="AE654" i="2"/>
  <c r="AE693" i="2"/>
  <c r="AE646" i="2"/>
  <c r="AE712" i="2"/>
  <c r="AE651" i="2"/>
  <c r="AE589" i="2"/>
  <c r="AE510" i="2"/>
  <c r="AE442" i="2"/>
  <c r="AE727" i="2"/>
  <c r="AE694" i="2"/>
  <c r="AE692" i="2"/>
  <c r="AE622" i="2"/>
  <c r="L108" i="3" s="1"/>
  <c r="AE484" i="2"/>
  <c r="AE655" i="2"/>
  <c r="AE663" i="2"/>
  <c r="AE668" i="2"/>
  <c r="AE699" i="2"/>
  <c r="AE723" i="2"/>
  <c r="AE698" i="2"/>
  <c r="AE713" i="2"/>
  <c r="AE688" i="2"/>
  <c r="AE643" i="2"/>
  <c r="AE709" i="2"/>
  <c r="AE731" i="2"/>
  <c r="AE737" i="2"/>
  <c r="AD648" i="2"/>
  <c r="AD446" i="2"/>
  <c r="AD493" i="2"/>
  <c r="AD100" i="2"/>
  <c r="K43" i="3" s="1"/>
  <c r="AD231" i="2"/>
  <c r="AD376" i="2"/>
  <c r="AD342" i="2"/>
  <c r="AD525" i="2"/>
  <c r="AD303" i="2"/>
  <c r="AD595" i="2"/>
  <c r="AD373" i="2"/>
  <c r="AD217" i="2"/>
  <c r="AD115" i="2"/>
  <c r="AD683" i="2"/>
  <c r="AD72" i="2"/>
  <c r="AD289" i="2"/>
  <c r="AD524" i="2"/>
  <c r="AD629" i="2"/>
  <c r="AD566" i="2"/>
  <c r="AD449" i="2"/>
  <c r="AD405" i="2"/>
  <c r="AD269" i="2"/>
  <c r="AD368" i="2"/>
  <c r="AD198" i="2"/>
  <c r="AD548" i="2"/>
  <c r="AD563" i="2"/>
  <c r="AD631" i="2"/>
  <c r="AD97" i="2"/>
  <c r="AD500" i="2"/>
  <c r="AD63" i="2"/>
  <c r="AD443" i="2"/>
  <c r="K57" i="3" s="1"/>
  <c r="AD235" i="2"/>
  <c r="AD641" i="2"/>
  <c r="AD17" i="2"/>
  <c r="AD704" i="2"/>
  <c r="AD719" i="2"/>
  <c r="AD410" i="2"/>
  <c r="AD117" i="2"/>
  <c r="AD657" i="2"/>
  <c r="AD439" i="2"/>
  <c r="AD464" i="2"/>
  <c r="AD126" i="2"/>
  <c r="K8" i="3" s="1"/>
  <c r="AD602" i="2"/>
  <c r="AD483" i="2"/>
  <c r="AD336" i="2"/>
  <c r="AD531" i="2"/>
  <c r="AD239" i="2"/>
  <c r="AD459" i="2"/>
  <c r="AD605" i="2"/>
  <c r="AD310" i="2"/>
  <c r="AD324" i="2"/>
  <c r="AD223" i="2"/>
  <c r="K51" i="3" s="1"/>
  <c r="AD314" i="2"/>
  <c r="AD199" i="2"/>
  <c r="AD284" i="2"/>
  <c r="AD266" i="2"/>
  <c r="AD455" i="2"/>
  <c r="AD452" i="2"/>
  <c r="AD579" i="2"/>
  <c r="AD545" i="2"/>
  <c r="AD281" i="2"/>
  <c r="AD346" i="2"/>
  <c r="AD348" i="2"/>
  <c r="AD351" i="2"/>
  <c r="AD586" i="2"/>
  <c r="AD413" i="2"/>
  <c r="AD505" i="2"/>
  <c r="AD494" i="2"/>
  <c r="AD435" i="2"/>
  <c r="AD343" i="2"/>
  <c r="AD423" i="2"/>
  <c r="AD570" i="2"/>
  <c r="AD206" i="2"/>
  <c r="AD183" i="2"/>
  <c r="AD263" i="2"/>
  <c r="AD294" i="2"/>
  <c r="AD193" i="2"/>
  <c r="AD34" i="2"/>
  <c r="AD118" i="2"/>
  <c r="AD123" i="2"/>
  <c r="AD207" i="2"/>
  <c r="AD209" i="2"/>
  <c r="AD539" i="2"/>
  <c r="AD149" i="2"/>
  <c r="AD430" i="2"/>
  <c r="AD119" i="2"/>
  <c r="AD335" i="2"/>
  <c r="AD453" i="2"/>
  <c r="AD36" i="2"/>
  <c r="AD388" i="2"/>
  <c r="AD714" i="2"/>
  <c r="AD540" i="2"/>
  <c r="AD414" i="2"/>
  <c r="AD320" i="2"/>
  <c r="AD110" i="2"/>
  <c r="AD170" i="2"/>
  <c r="AD161" i="2"/>
  <c r="AD406" i="2"/>
  <c r="AD33" i="2"/>
  <c r="AD628" i="2"/>
  <c r="AD613" i="2"/>
  <c r="AD92" i="2"/>
  <c r="AD659" i="2"/>
  <c r="AD520" i="2"/>
  <c r="AD21" i="2"/>
  <c r="AD451" i="2"/>
  <c r="AD399" i="2"/>
  <c r="AD329" i="2"/>
  <c r="K53" i="3" s="1"/>
  <c r="AD361" i="2"/>
  <c r="AD59" i="2"/>
  <c r="AD39" i="2"/>
  <c r="AD322" i="2"/>
  <c r="AD669" i="2"/>
  <c r="AD447" i="2"/>
  <c r="AD339" i="2"/>
  <c r="AD313" i="2"/>
  <c r="AD105" i="2"/>
  <c r="AD61" i="2"/>
  <c r="AD469" i="2"/>
  <c r="AD404" i="2"/>
  <c r="AD306" i="2"/>
  <c r="K94" i="3" s="1"/>
  <c r="AD102" i="2"/>
  <c r="AD293" i="2"/>
  <c r="AD726" i="2"/>
  <c r="AD249" i="2"/>
  <c r="AD411" i="2"/>
  <c r="AD365" i="2"/>
  <c r="AD9" i="2"/>
  <c r="AD366" i="2"/>
  <c r="AD233" i="2"/>
  <c r="AD225" i="2"/>
  <c r="K64" i="3" s="1"/>
  <c r="AD218" i="2"/>
  <c r="AD243" i="2"/>
  <c r="AD465" i="2"/>
  <c r="K100" i="3" s="1"/>
  <c r="AD332" i="2"/>
  <c r="K88" i="3" s="1"/>
  <c r="AD316" i="2"/>
  <c r="AD428" i="2"/>
  <c r="K107" i="3" s="1"/>
  <c r="AD625" i="2"/>
  <c r="AD665" i="2"/>
  <c r="K109" i="3" s="1"/>
  <c r="AD270" i="2"/>
  <c r="AD675" i="2"/>
  <c r="AD98" i="2"/>
  <c r="AD383" i="2"/>
  <c r="K77" i="3" s="1"/>
  <c r="AD25" i="2"/>
  <c r="K48" i="3" s="1"/>
  <c r="AD573" i="2"/>
  <c r="AD502" i="2"/>
  <c r="AD444" i="2"/>
  <c r="AD152" i="2"/>
  <c r="AD236" i="2"/>
  <c r="AD555" i="2"/>
  <c r="AD474" i="2"/>
  <c r="AD416" i="2"/>
  <c r="AD732" i="2"/>
  <c r="AD147" i="2"/>
  <c r="AD644" i="2"/>
  <c r="AD379" i="2"/>
  <c r="AD396" i="2"/>
  <c r="AD323" i="2"/>
  <c r="AD475" i="2"/>
  <c r="AD489" i="2"/>
  <c r="AD259" i="2"/>
  <c r="AD32" i="2"/>
  <c r="AD212" i="2"/>
  <c r="AD581" i="2"/>
  <c r="AD491" i="2"/>
  <c r="AD454" i="2"/>
  <c r="AD86" i="2"/>
  <c r="AD139" i="2"/>
  <c r="AD315" i="2"/>
  <c r="AD652" i="2"/>
  <c r="AD499" i="2"/>
  <c r="AD85" i="2"/>
  <c r="AD537" i="2"/>
  <c r="AD649" i="2"/>
  <c r="AD550" i="2"/>
  <c r="AD526" i="2"/>
  <c r="AD290" i="2"/>
  <c r="AD421" i="2"/>
  <c r="AD74" i="2"/>
  <c r="AD191" i="2"/>
  <c r="AD610" i="2"/>
  <c r="K120" i="3" s="1"/>
  <c r="AD490" i="2"/>
  <c r="AD623" i="2"/>
  <c r="AD700" i="2"/>
  <c r="AD196" i="2"/>
  <c r="AD678" i="2"/>
  <c r="AD593" i="2"/>
  <c r="AD340" i="2"/>
  <c r="AD29" i="2"/>
  <c r="AD71" i="2"/>
  <c r="K10" i="3" s="1"/>
  <c r="AD408" i="2"/>
  <c r="AD334" i="2"/>
  <c r="K13" i="3" s="1"/>
  <c r="AD501" i="2"/>
  <c r="AD242" i="2"/>
  <c r="AD224" i="2"/>
  <c r="AD701" i="2"/>
  <c r="AD40" i="2"/>
  <c r="AD46" i="2"/>
  <c r="AD456" i="2"/>
  <c r="AD260" i="2"/>
  <c r="AD536" i="2"/>
  <c r="AD666" i="2"/>
  <c r="AD553" i="2"/>
  <c r="AD656" i="2"/>
  <c r="AD197" i="2"/>
  <c r="AD389" i="2"/>
  <c r="AD185" i="2"/>
  <c r="AD691" i="2"/>
  <c r="AD38" i="2"/>
  <c r="AD241" i="2"/>
  <c r="AD253" i="2"/>
  <c r="AD448" i="2"/>
  <c r="AD488" i="2"/>
  <c r="K118" i="3" s="1"/>
  <c r="AD277" i="2"/>
  <c r="AD6" i="2"/>
  <c r="AD69" i="2"/>
  <c r="AD670" i="2"/>
  <c r="AD140" i="2"/>
  <c r="AD254" i="2"/>
  <c r="AD401" i="2"/>
  <c r="AD471" i="2"/>
  <c r="AD571" i="2"/>
  <c r="AD132" i="2"/>
  <c r="AD673" i="2"/>
  <c r="AD178" i="2"/>
  <c r="AD557" i="2"/>
  <c r="AD77" i="2"/>
  <c r="AD440" i="2"/>
  <c r="AD331" i="2"/>
  <c r="AD83" i="2"/>
  <c r="AD671" i="2"/>
  <c r="AD492" i="2"/>
  <c r="AD400" i="2"/>
  <c r="K79" i="3" s="1"/>
  <c r="AD177" i="2"/>
  <c r="AD412" i="2"/>
  <c r="AD305" i="2"/>
  <c r="AD35" i="2"/>
  <c r="AD457" i="2"/>
  <c r="AD377" i="2"/>
  <c r="AD679" i="2"/>
  <c r="AD104" i="2"/>
  <c r="AD511" i="2"/>
  <c r="AD295" i="2"/>
  <c r="AD425" i="2"/>
  <c r="AD667" i="2"/>
  <c r="AD168" i="2"/>
  <c r="AD52" i="2"/>
  <c r="K71" i="3" s="1"/>
  <c r="AD28" i="2"/>
  <c r="AD95" i="2"/>
  <c r="AD299" i="2"/>
  <c r="AD50" i="2"/>
  <c r="K47" i="3" s="1"/>
  <c r="AD304" i="2"/>
  <c r="AD403" i="2"/>
  <c r="AD382" i="2"/>
  <c r="AD30" i="2"/>
  <c r="K91" i="3" s="1"/>
  <c r="AD364" i="2"/>
  <c r="AD677" i="2"/>
  <c r="AD426" i="2"/>
  <c r="AD473" i="2"/>
  <c r="AD547" i="2"/>
  <c r="AD201" i="2"/>
  <c r="AD68" i="2"/>
  <c r="K2" i="3" s="1"/>
  <c r="AD88" i="2"/>
  <c r="AD503" i="2"/>
  <c r="AD706" i="2"/>
  <c r="AD476" i="2"/>
  <c r="AD301" i="2"/>
  <c r="AD639" i="2"/>
  <c r="AD717" i="2"/>
  <c r="AD460" i="2"/>
  <c r="AD393" i="2"/>
  <c r="AD186" i="2"/>
  <c r="AD380" i="2"/>
  <c r="K55" i="3" s="1"/>
  <c r="AD353" i="2"/>
  <c r="AD468" i="2"/>
  <c r="AD349" i="2"/>
  <c r="AD89" i="2"/>
  <c r="AD22" i="2"/>
  <c r="AD356" i="2"/>
  <c r="AD506" i="2"/>
  <c r="AD564" i="2"/>
  <c r="AD53" i="2"/>
  <c r="AD514" i="2"/>
  <c r="AD130" i="2"/>
  <c r="AD711" i="2"/>
  <c r="AD44" i="2"/>
  <c r="AD137" i="2"/>
  <c r="AD618" i="2"/>
  <c r="AD158" i="2"/>
  <c r="AD56" i="2"/>
  <c r="AD146" i="2"/>
  <c r="AD450" i="2"/>
  <c r="AD616" i="2"/>
  <c r="AD437" i="2"/>
  <c r="AD487" i="2"/>
  <c r="AD262" i="2"/>
  <c r="AD690" i="2"/>
  <c r="AD103" i="2"/>
  <c r="AD200" i="2"/>
  <c r="AD397" i="2"/>
  <c r="AD202" i="2"/>
  <c r="AD647" i="2"/>
  <c r="AD66" i="2"/>
  <c r="AD162" i="2"/>
  <c r="AD311" i="2"/>
  <c r="AD192" i="2"/>
  <c r="K74" i="3" s="1"/>
  <c r="AD8" i="2"/>
  <c r="AD729" i="2"/>
  <c r="AD24" i="2"/>
  <c r="AD221" i="2"/>
  <c r="K3" i="3" s="1"/>
  <c r="AD645" i="2"/>
  <c r="AD215" i="2"/>
  <c r="AD495" i="2"/>
  <c r="AD288" i="2"/>
  <c r="AD3" i="2"/>
  <c r="AD297" i="2"/>
  <c r="AD238" i="2"/>
  <c r="AD87" i="2"/>
  <c r="AD477" i="2"/>
  <c r="AD78" i="2"/>
  <c r="AD321" i="2"/>
  <c r="AD79" i="2"/>
  <c r="AD157" i="2"/>
  <c r="K62" i="3" s="1"/>
  <c r="AD395" i="2"/>
  <c r="AD572" i="2"/>
  <c r="AD45" i="2"/>
  <c r="AD325" i="2"/>
  <c r="AD432" i="2"/>
  <c r="AD171" i="2"/>
  <c r="AD94" i="2"/>
  <c r="AD54" i="2"/>
  <c r="AD150" i="2"/>
  <c r="AD108" i="2"/>
  <c r="AD535" i="2"/>
  <c r="AD57" i="2"/>
  <c r="AD638" i="2"/>
  <c r="AD627" i="2"/>
  <c r="AD205" i="2"/>
  <c r="AD82" i="2"/>
  <c r="AD344" i="2"/>
  <c r="AD2" i="2"/>
  <c r="K21" i="3" s="1"/>
  <c r="AD141" i="2"/>
  <c r="AD415" i="2"/>
  <c r="AD226" i="2"/>
  <c r="AD542" i="2"/>
  <c r="AD154" i="2"/>
  <c r="K25" i="3" s="1"/>
  <c r="AD276" i="2"/>
  <c r="AD658" i="2"/>
  <c r="AD37" i="2"/>
  <c r="AD433" i="2"/>
  <c r="AD559" i="2"/>
  <c r="AD554" i="2"/>
  <c r="AD278" i="2"/>
  <c r="AD523" i="2"/>
  <c r="AD216" i="2"/>
  <c r="AD114" i="2"/>
  <c r="AD614" i="2"/>
  <c r="AD607" i="2"/>
  <c r="AD369" i="2"/>
  <c r="AD390" i="2"/>
  <c r="AD31" i="2"/>
  <c r="K20" i="3" s="1"/>
  <c r="AD62" i="2"/>
  <c r="AD136" i="2"/>
  <c r="AD504" i="2"/>
  <c r="AD237" i="2"/>
  <c r="AD113" i="2"/>
  <c r="AD680" i="2"/>
  <c r="AD5" i="2"/>
  <c r="AD75" i="2"/>
  <c r="K92" i="3" s="1"/>
  <c r="AD308" i="2"/>
  <c r="AD51" i="2"/>
  <c r="AD111" i="2"/>
  <c r="AD362" i="2"/>
  <c r="AD532" i="2"/>
  <c r="AD219" i="2"/>
  <c r="AD156" i="2"/>
  <c r="AD67" i="2"/>
  <c r="AD264" i="2"/>
  <c r="AD134" i="2"/>
  <c r="AD49" i="2"/>
  <c r="AD592" i="2"/>
  <c r="AD204" i="2"/>
  <c r="AD681" i="2"/>
  <c r="AD733" i="2"/>
  <c r="AD337" i="2"/>
  <c r="AD112" i="2"/>
  <c r="AD513" i="2"/>
  <c r="AD568" i="2"/>
  <c r="AD101" i="2"/>
  <c r="AD341" i="2"/>
  <c r="AD458" i="2"/>
  <c r="AD26" i="2"/>
  <c r="AD250" i="2"/>
  <c r="AD496" i="2"/>
  <c r="AD208" i="2"/>
  <c r="AD12" i="2"/>
  <c r="AD229" i="2"/>
  <c r="AD485" i="2"/>
  <c r="AD357" i="2"/>
  <c r="K102" i="3" s="1"/>
  <c r="AD606" i="2"/>
  <c r="AD4" i="2"/>
  <c r="AD187" i="2"/>
  <c r="AD148" i="2"/>
  <c r="AD569" i="2"/>
  <c r="K58" i="3" s="1"/>
  <c r="AD18" i="2"/>
  <c r="AD13" i="2"/>
  <c r="K61" i="3" s="1"/>
  <c r="AD333" i="2"/>
  <c r="AD370" i="2"/>
  <c r="AD533" i="2"/>
  <c r="AD210" i="2"/>
  <c r="AD689" i="2"/>
  <c r="AD179" i="2"/>
  <c r="AD175" i="2"/>
  <c r="AD684" i="2"/>
  <c r="AD409" i="2"/>
  <c r="AD23" i="2"/>
  <c r="AD478" i="2"/>
  <c r="AD507" i="2"/>
  <c r="AD685" i="2"/>
  <c r="AD664" i="2"/>
  <c r="AD286" i="2"/>
  <c r="AD372" i="2"/>
  <c r="AD166" i="2"/>
  <c r="AD577" i="2"/>
  <c r="AD674" i="2"/>
  <c r="AD287" i="2"/>
  <c r="K52" i="3" s="1"/>
  <c r="AD251" i="2"/>
  <c r="AD438" i="2"/>
  <c r="AD109" i="2"/>
  <c r="AD424" i="2"/>
  <c r="AD298" i="2"/>
  <c r="K30" i="3" s="1"/>
  <c r="AD131" i="2"/>
  <c r="AD14" i="2"/>
  <c r="K67" i="3" s="1"/>
  <c r="AD285" i="2"/>
  <c r="AD619" i="2"/>
  <c r="AD165" i="2"/>
  <c r="AD734" i="2"/>
  <c r="AD144" i="2"/>
  <c r="AD598" i="2"/>
  <c r="AD318" i="2"/>
  <c r="AD585" i="2"/>
  <c r="AD106" i="2"/>
  <c r="AD228" i="2"/>
  <c r="AD256" i="2"/>
  <c r="K39" i="3" s="1"/>
  <c r="AD615" i="2"/>
  <c r="AD591" i="2"/>
  <c r="AD203" i="2"/>
  <c r="AD273" i="2"/>
  <c r="AD7" i="2"/>
  <c r="AD124" i="2"/>
  <c r="AD560" i="2"/>
  <c r="AD133" i="2"/>
  <c r="AD436" i="2"/>
  <c r="AD55" i="2"/>
  <c r="AD292" i="2"/>
  <c r="AD160" i="2"/>
  <c r="AD11" i="2"/>
  <c r="K12" i="3" s="1"/>
  <c r="AD60" i="2"/>
  <c r="AD96" i="2"/>
  <c r="AD10" i="2"/>
  <c r="AD516" i="2"/>
  <c r="AD481" i="2"/>
  <c r="AD466" i="2"/>
  <c r="AD347" i="2"/>
  <c r="AD73" i="2"/>
  <c r="AD227" i="2"/>
  <c r="AD588" i="2"/>
  <c r="AD705" i="2"/>
  <c r="AD686" i="2"/>
  <c r="AD590" i="2"/>
  <c r="AD16" i="2"/>
  <c r="AD232" i="2"/>
  <c r="AD19" i="2"/>
  <c r="AD626" i="2"/>
  <c r="AD145" i="2"/>
  <c r="AD354" i="2"/>
  <c r="AD429" i="2"/>
  <c r="AD374" i="2"/>
  <c r="AD394" i="2"/>
  <c r="AD565" i="2"/>
  <c r="AD580" i="2"/>
  <c r="AD244" i="2"/>
  <c r="AD245" i="2"/>
  <c r="AD20" i="2"/>
  <c r="K9" i="3" s="1"/>
  <c r="AD601" i="2"/>
  <c r="AD384" i="2"/>
  <c r="AD640" i="2"/>
  <c r="AD567" i="2"/>
  <c r="AD682" i="2"/>
  <c r="AD309" i="2"/>
  <c r="AD167" i="2"/>
  <c r="AD257" i="2"/>
  <c r="AD84" i="2"/>
  <c r="AD312" i="2"/>
  <c r="AD441" i="2"/>
  <c r="AD271" i="2"/>
  <c r="AD703" i="2"/>
  <c r="AD541" i="2"/>
  <c r="AD642" i="2"/>
  <c r="AD76" i="2"/>
  <c r="AD728" i="2"/>
  <c r="AD282" i="2"/>
  <c r="AD725" i="2"/>
  <c r="AD261" i="2"/>
  <c r="AD375" i="2"/>
  <c r="AD546" i="2"/>
  <c r="AD584" i="2"/>
  <c r="AD518" i="2"/>
  <c r="AD544" i="2"/>
  <c r="AD247" i="2"/>
  <c r="AD687" i="2"/>
  <c r="AD300" i="2"/>
  <c r="AD509" i="2"/>
  <c r="AD561" i="2"/>
  <c r="AD708" i="2"/>
  <c r="K81" i="3" s="1"/>
  <c r="AD617" i="2"/>
  <c r="K117" i="3" s="1"/>
  <c r="AD653" i="2"/>
  <c r="AD417" i="2"/>
  <c r="AD515" i="2"/>
  <c r="AD90" i="2"/>
  <c r="AD275" i="2"/>
  <c r="AD252" i="2"/>
  <c r="AD43" i="2"/>
  <c r="AD41" i="2"/>
  <c r="AD222" i="2"/>
  <c r="AD153" i="2"/>
  <c r="AD274" i="2"/>
  <c r="AD445" i="2"/>
  <c r="AD721" i="2"/>
  <c r="AD80" i="2"/>
  <c r="AD360" i="2"/>
  <c r="AD81" i="2"/>
  <c r="AD58" i="2"/>
  <c r="AD350" i="2"/>
  <c r="AD258" i="2"/>
  <c r="AD391" i="2"/>
  <c r="AD600" i="2"/>
  <c r="AD327" i="2"/>
  <c r="AD522" i="2"/>
  <c r="AD575" i="2"/>
  <c r="AD715" i="2"/>
  <c r="AD392" i="2"/>
  <c r="AD480" i="2"/>
  <c r="AD188" i="2"/>
  <c r="AD27" i="2"/>
  <c r="AD283" i="2"/>
  <c r="AD15" i="2"/>
  <c r="AD419" i="2"/>
  <c r="AD385" i="2"/>
  <c r="AD296" i="2"/>
  <c r="AD363" i="2"/>
  <c r="AD280" i="2"/>
  <c r="AD190" i="2"/>
  <c r="K63" i="3" s="1"/>
  <c r="AD696" i="2"/>
  <c r="AD48" i="2"/>
  <c r="AD418" i="2"/>
  <c r="AD338" i="2"/>
  <c r="AD562" i="2"/>
  <c r="AD587" i="2"/>
  <c r="AD42" i="2"/>
  <c r="AD184" i="2"/>
  <c r="AD594" i="2"/>
  <c r="AD578" i="2"/>
  <c r="AD716" i="2"/>
  <c r="AD328" i="2"/>
  <c r="AD213" i="2"/>
  <c r="AD482" i="2"/>
  <c r="AD427" i="2"/>
  <c r="AD549" i="2"/>
  <c r="AD291" i="2"/>
  <c r="AD120" i="2"/>
  <c r="AD534" i="2"/>
  <c r="AD93" i="2"/>
  <c r="AD633" i="2"/>
  <c r="AD91" i="2"/>
  <c r="K42" i="3" s="1"/>
  <c r="AD599" i="2"/>
  <c r="AD99" i="2"/>
  <c r="AD180" i="2"/>
  <c r="AD326" i="2"/>
  <c r="AD724" i="2"/>
  <c r="AD497" i="2"/>
  <c r="AD461" i="2"/>
  <c r="AD630" i="2"/>
  <c r="AD159" i="2"/>
  <c r="AD730" i="2"/>
  <c r="AD107" i="2"/>
  <c r="AD181" i="2"/>
  <c r="AD576" i="2"/>
  <c r="AD467" i="2"/>
  <c r="AD662" i="2"/>
  <c r="AD307" i="2"/>
  <c r="AD182" i="2"/>
  <c r="AD620" i="2"/>
  <c r="AD65" i="2"/>
  <c r="AD169" i="2"/>
  <c r="AD151" i="2"/>
  <c r="K45" i="3" s="1"/>
  <c r="AD603" i="2"/>
  <c r="K119" i="3" s="1"/>
  <c r="AD462" i="2"/>
  <c r="AD634" i="2"/>
  <c r="AD621" i="2"/>
  <c r="AD47" i="2"/>
  <c r="AD279" i="2"/>
  <c r="AD529" i="2"/>
  <c r="AD611" i="2"/>
  <c r="K59" i="3" s="1"/>
  <c r="AD255" i="2"/>
  <c r="AD128" i="2"/>
  <c r="AD422" i="2"/>
  <c r="K106" i="3" s="1"/>
  <c r="AD155" i="2"/>
  <c r="AD635" i="2"/>
  <c r="AD556" i="2"/>
  <c r="AD246" i="2"/>
  <c r="AD486" i="2"/>
  <c r="AD431" i="2"/>
  <c r="AD470" i="2"/>
  <c r="AD583" i="2"/>
  <c r="AD70" i="2"/>
  <c r="AD472" i="2"/>
  <c r="AD211" i="2"/>
  <c r="K68" i="3" s="1"/>
  <c r="AD604" i="2"/>
  <c r="AD173" i="2"/>
  <c r="AD64" i="2"/>
  <c r="K36" i="3" s="1"/>
  <c r="AD163" i="2"/>
  <c r="AD127" i="2"/>
  <c r="AD352" i="2"/>
  <c r="AD358" i="2"/>
  <c r="AD538" i="2"/>
  <c r="AD661" i="2"/>
  <c r="AD378" i="2"/>
  <c r="AD707" i="2"/>
  <c r="AD381" i="2"/>
  <c r="AD172" i="2"/>
  <c r="AD636" i="2"/>
  <c r="AD512" i="2"/>
  <c r="AD272" i="2"/>
  <c r="AD609" i="2"/>
  <c r="AD676" i="2"/>
  <c r="AD672" i="2"/>
  <c r="AD624" i="2"/>
  <c r="AD234" i="2"/>
  <c r="K113" i="3" s="1"/>
  <c r="AD121" i="2"/>
  <c r="AD176" i="2"/>
  <c r="AD718" i="2"/>
  <c r="AD189" i="2"/>
  <c r="AD695" i="2"/>
  <c r="AD632" i="2"/>
  <c r="AD596" i="2"/>
  <c r="AD240" i="2"/>
  <c r="AD359" i="2"/>
  <c r="AD143" i="2"/>
  <c r="AD302" i="2"/>
  <c r="AD367" i="2"/>
  <c r="AD612" i="2"/>
  <c r="AD528" i="2"/>
  <c r="AD551" i="2"/>
  <c r="AD398" i="2"/>
  <c r="K56" i="3" s="1"/>
  <c r="AD582" i="2"/>
  <c r="AD736" i="2"/>
  <c r="AD214" i="2"/>
  <c r="AD402" i="2"/>
  <c r="AD720" i="2"/>
  <c r="AD608" i="2"/>
  <c r="AD519" i="2"/>
  <c r="AD174" i="2"/>
  <c r="AD122" i="2"/>
  <c r="AD142" i="2"/>
  <c r="AD543" i="2"/>
  <c r="AD195" i="2"/>
  <c r="AD330" i="2"/>
  <c r="K54" i="3" s="1"/>
  <c r="AD552" i="2"/>
  <c r="AD355" i="2"/>
  <c r="AD230" i="2"/>
  <c r="AD194" i="2"/>
  <c r="AD248" i="2"/>
  <c r="AD268" i="2"/>
  <c r="AD722" i="2"/>
  <c r="AD508" i="2"/>
  <c r="AD317" i="2"/>
  <c r="AD135" i="2"/>
  <c r="AD420" i="2"/>
  <c r="AD527" i="2"/>
  <c r="AD498" i="2"/>
  <c r="AD650" i="2"/>
  <c r="AD164" i="2"/>
  <c r="K93" i="3" s="1"/>
  <c r="AD702" i="2"/>
  <c r="AD697" i="2"/>
  <c r="AD319" i="2"/>
  <c r="AD407" i="2"/>
  <c r="AD386" i="2"/>
  <c r="AD558" i="2"/>
  <c r="AD138" i="2"/>
  <c r="AD574" i="2"/>
  <c r="AD710" i="2"/>
  <c r="AD265" i="2"/>
  <c r="AD129" i="2"/>
  <c r="AD125" i="2"/>
  <c r="AD434" i="2"/>
  <c r="AD521" i="2"/>
  <c r="AD387" i="2"/>
  <c r="AD116" i="2"/>
  <c r="AD220" i="2"/>
  <c r="AD517" i="2"/>
  <c r="AD530" i="2"/>
  <c r="AD660" i="2"/>
  <c r="AD597" i="2"/>
  <c r="AD479" i="2"/>
  <c r="AD345" i="2"/>
  <c r="AD735" i="2"/>
  <c r="AD371" i="2"/>
  <c r="AD637" i="2"/>
  <c r="AD463" i="2"/>
  <c r="AD267" i="2"/>
  <c r="AD654" i="2"/>
  <c r="AD693" i="2"/>
  <c r="AD646" i="2"/>
  <c r="AD712" i="2"/>
  <c r="AD651" i="2"/>
  <c r="AD589" i="2"/>
  <c r="AD510" i="2"/>
  <c r="AD442" i="2"/>
  <c r="AD727" i="2"/>
  <c r="AD694" i="2"/>
  <c r="AD692" i="2"/>
  <c r="AD622" i="2"/>
  <c r="K108" i="3" s="1"/>
  <c r="AD484" i="2"/>
  <c r="AD655" i="2"/>
  <c r="AD663" i="2"/>
  <c r="AD668" i="2"/>
  <c r="AD699" i="2"/>
  <c r="AD723" i="2"/>
  <c r="AD698" i="2"/>
  <c r="AD713" i="2"/>
  <c r="AD688" i="2"/>
  <c r="AD643" i="2"/>
  <c r="AD709" i="2"/>
  <c r="AD731" i="2"/>
  <c r="AD737" i="2"/>
  <c r="AC648" i="2"/>
  <c r="AC446" i="2"/>
  <c r="AC493" i="2"/>
  <c r="AC100" i="2"/>
  <c r="AC231" i="2"/>
  <c r="AC376" i="2"/>
  <c r="AC342" i="2"/>
  <c r="AC525" i="2"/>
  <c r="AC303" i="2"/>
  <c r="AC595" i="2"/>
  <c r="AC373" i="2"/>
  <c r="AC217" i="2"/>
  <c r="AC115" i="2"/>
  <c r="AC683" i="2"/>
  <c r="AC72" i="2"/>
  <c r="AC289" i="2"/>
  <c r="AC524" i="2"/>
  <c r="AC629" i="2"/>
  <c r="AC566" i="2"/>
  <c r="AC449" i="2"/>
  <c r="AC405" i="2"/>
  <c r="AC269" i="2"/>
  <c r="AC368" i="2"/>
  <c r="AC198" i="2"/>
  <c r="AC548" i="2"/>
  <c r="AC563" i="2"/>
  <c r="AC631" i="2"/>
  <c r="AC97" i="2"/>
  <c r="AC500" i="2"/>
  <c r="AC63" i="2"/>
  <c r="AC443" i="2"/>
  <c r="J57" i="3" s="1"/>
  <c r="AC235" i="2"/>
  <c r="AC641" i="2"/>
  <c r="AC17" i="2"/>
  <c r="AC704" i="2"/>
  <c r="AC719" i="2"/>
  <c r="AC410" i="2"/>
  <c r="AC117" i="2"/>
  <c r="AC657" i="2"/>
  <c r="AC439" i="2"/>
  <c r="AC464" i="2"/>
  <c r="AC126" i="2"/>
  <c r="J8" i="3" s="1"/>
  <c r="AC602" i="2"/>
  <c r="AC483" i="2"/>
  <c r="AC336" i="2"/>
  <c r="AC531" i="2"/>
  <c r="AC239" i="2"/>
  <c r="AC459" i="2"/>
  <c r="AC605" i="2"/>
  <c r="AC310" i="2"/>
  <c r="AC324" i="2"/>
  <c r="AC223" i="2"/>
  <c r="J51" i="3" s="1"/>
  <c r="AC314" i="2"/>
  <c r="AC199" i="2"/>
  <c r="AC284" i="2"/>
  <c r="AC266" i="2"/>
  <c r="AC455" i="2"/>
  <c r="AC452" i="2"/>
  <c r="AC579" i="2"/>
  <c r="AC545" i="2"/>
  <c r="AC281" i="2"/>
  <c r="AC346" i="2"/>
  <c r="AC348" i="2"/>
  <c r="AC351" i="2"/>
  <c r="AC586" i="2"/>
  <c r="AC413" i="2"/>
  <c r="AC505" i="2"/>
  <c r="AC494" i="2"/>
  <c r="AC435" i="2"/>
  <c r="AC343" i="2"/>
  <c r="AC423" i="2"/>
  <c r="AC570" i="2"/>
  <c r="AC206" i="2"/>
  <c r="AC183" i="2"/>
  <c r="AC263" i="2"/>
  <c r="AC294" i="2"/>
  <c r="AC193" i="2"/>
  <c r="AC34" i="2"/>
  <c r="AC118" i="2"/>
  <c r="AC123" i="2"/>
  <c r="AC207" i="2"/>
  <c r="AC209" i="2"/>
  <c r="AC539" i="2"/>
  <c r="AC149" i="2"/>
  <c r="AC430" i="2"/>
  <c r="AC119" i="2"/>
  <c r="AC335" i="2"/>
  <c r="AC453" i="2"/>
  <c r="AC36" i="2"/>
  <c r="AC388" i="2"/>
  <c r="AC714" i="2"/>
  <c r="AC540" i="2"/>
  <c r="AC414" i="2"/>
  <c r="AC320" i="2"/>
  <c r="AC110" i="2"/>
  <c r="AC170" i="2"/>
  <c r="AC161" i="2"/>
  <c r="AC406" i="2"/>
  <c r="AC33" i="2"/>
  <c r="AC628" i="2"/>
  <c r="AC613" i="2"/>
  <c r="AC92" i="2"/>
  <c r="AC659" i="2"/>
  <c r="AC520" i="2"/>
  <c r="AC21" i="2"/>
  <c r="AC451" i="2"/>
  <c r="AC399" i="2"/>
  <c r="AC329" i="2"/>
  <c r="J53" i="3" s="1"/>
  <c r="AC361" i="2"/>
  <c r="AC59" i="2"/>
  <c r="AC39" i="2"/>
  <c r="AC322" i="2"/>
  <c r="AC669" i="2"/>
  <c r="AC447" i="2"/>
  <c r="AC339" i="2"/>
  <c r="AC313" i="2"/>
  <c r="AC105" i="2"/>
  <c r="AC61" i="2"/>
  <c r="AC469" i="2"/>
  <c r="AC404" i="2"/>
  <c r="AC306" i="2"/>
  <c r="J94" i="3" s="1"/>
  <c r="AC102" i="2"/>
  <c r="AC293" i="2"/>
  <c r="AC726" i="2"/>
  <c r="AC249" i="2"/>
  <c r="AC411" i="2"/>
  <c r="AC365" i="2"/>
  <c r="AC9" i="2"/>
  <c r="AC366" i="2"/>
  <c r="AC233" i="2"/>
  <c r="AC225" i="2"/>
  <c r="AC218" i="2"/>
  <c r="AC243" i="2"/>
  <c r="AC465" i="2"/>
  <c r="J100" i="3" s="1"/>
  <c r="AC332" i="2"/>
  <c r="J88" i="3" s="1"/>
  <c r="AC316" i="2"/>
  <c r="AC428" i="2"/>
  <c r="J107" i="3" s="1"/>
  <c r="AC625" i="2"/>
  <c r="AC665" i="2"/>
  <c r="J109" i="3" s="1"/>
  <c r="AC270" i="2"/>
  <c r="AC675" i="2"/>
  <c r="AC98" i="2"/>
  <c r="AC383" i="2"/>
  <c r="J77" i="3" s="1"/>
  <c r="AC25" i="2"/>
  <c r="AC573" i="2"/>
  <c r="AC502" i="2"/>
  <c r="AC444" i="2"/>
  <c r="AC152" i="2"/>
  <c r="AC236" i="2"/>
  <c r="AC555" i="2"/>
  <c r="AC474" i="2"/>
  <c r="AC416" i="2"/>
  <c r="AC732" i="2"/>
  <c r="AC147" i="2"/>
  <c r="AC644" i="2"/>
  <c r="AC379" i="2"/>
  <c r="AC396" i="2"/>
  <c r="AC323" i="2"/>
  <c r="AC475" i="2"/>
  <c r="AC489" i="2"/>
  <c r="AC259" i="2"/>
  <c r="AC32" i="2"/>
  <c r="AC212" i="2"/>
  <c r="AC581" i="2"/>
  <c r="AC491" i="2"/>
  <c r="AC454" i="2"/>
  <c r="AC86" i="2"/>
  <c r="AC139" i="2"/>
  <c r="AC315" i="2"/>
  <c r="AC652" i="2"/>
  <c r="AC499" i="2"/>
  <c r="AC85" i="2"/>
  <c r="AC537" i="2"/>
  <c r="AC649" i="2"/>
  <c r="AC550" i="2"/>
  <c r="AC526" i="2"/>
  <c r="AC290" i="2"/>
  <c r="AC421" i="2"/>
  <c r="AC74" i="2"/>
  <c r="AC191" i="2"/>
  <c r="AC610" i="2"/>
  <c r="J120" i="3" s="1"/>
  <c r="AC490" i="2"/>
  <c r="AC623" i="2"/>
  <c r="AC700" i="2"/>
  <c r="AC196" i="2"/>
  <c r="AC678" i="2"/>
  <c r="AC593" i="2"/>
  <c r="AC340" i="2"/>
  <c r="AC29" i="2"/>
  <c r="J7" i="3" s="1"/>
  <c r="AC71" i="2"/>
  <c r="J10" i="3" s="1"/>
  <c r="AC408" i="2"/>
  <c r="AC334" i="2"/>
  <c r="J13" i="3" s="1"/>
  <c r="AC501" i="2"/>
  <c r="AC242" i="2"/>
  <c r="AC224" i="2"/>
  <c r="AC701" i="2"/>
  <c r="AC40" i="2"/>
  <c r="AC46" i="2"/>
  <c r="AC456" i="2"/>
  <c r="AC260" i="2"/>
  <c r="AC536" i="2"/>
  <c r="AC666" i="2"/>
  <c r="AC553" i="2"/>
  <c r="AC656" i="2"/>
  <c r="AC197" i="2"/>
  <c r="AC389" i="2"/>
  <c r="AC185" i="2"/>
  <c r="J97" i="3" s="1"/>
  <c r="AC691" i="2"/>
  <c r="AC38" i="2"/>
  <c r="AC241" i="2"/>
  <c r="AC253" i="2"/>
  <c r="AC448" i="2"/>
  <c r="AC488" i="2"/>
  <c r="J118" i="3" s="1"/>
  <c r="AC277" i="2"/>
  <c r="AC6" i="2"/>
  <c r="AC69" i="2"/>
  <c r="AC670" i="2"/>
  <c r="AC140" i="2"/>
  <c r="AC254" i="2"/>
  <c r="AC401" i="2"/>
  <c r="AC471" i="2"/>
  <c r="AC571" i="2"/>
  <c r="AC132" i="2"/>
  <c r="AC673" i="2"/>
  <c r="AC178" i="2"/>
  <c r="AC557" i="2"/>
  <c r="AC77" i="2"/>
  <c r="AC440" i="2"/>
  <c r="AC331" i="2"/>
  <c r="AC83" i="2"/>
  <c r="AC671" i="2"/>
  <c r="AC492" i="2"/>
  <c r="AC400" i="2"/>
  <c r="AC177" i="2"/>
  <c r="AC412" i="2"/>
  <c r="AC305" i="2"/>
  <c r="AC35" i="2"/>
  <c r="AC457" i="2"/>
  <c r="AC377" i="2"/>
  <c r="AC679" i="2"/>
  <c r="AC104" i="2"/>
  <c r="AC511" i="2"/>
  <c r="AC295" i="2"/>
  <c r="AC425" i="2"/>
  <c r="AC667" i="2"/>
  <c r="AC168" i="2"/>
  <c r="AC52" i="2"/>
  <c r="J71" i="3" s="1"/>
  <c r="AC28" i="2"/>
  <c r="AC95" i="2"/>
  <c r="AC299" i="2"/>
  <c r="AC50" i="2"/>
  <c r="AC304" i="2"/>
  <c r="AC403" i="2"/>
  <c r="J105" i="3" s="1"/>
  <c r="AC382" i="2"/>
  <c r="AC30" i="2"/>
  <c r="J91" i="3" s="1"/>
  <c r="AC364" i="2"/>
  <c r="AC677" i="2"/>
  <c r="AC426" i="2"/>
  <c r="AC473" i="2"/>
  <c r="AC547" i="2"/>
  <c r="AC201" i="2"/>
  <c r="AC68" i="2"/>
  <c r="J2" i="3" s="1"/>
  <c r="AC88" i="2"/>
  <c r="AC503" i="2"/>
  <c r="AC706" i="2"/>
  <c r="AC476" i="2"/>
  <c r="AC301" i="2"/>
  <c r="AC639" i="2"/>
  <c r="AC717" i="2"/>
  <c r="AC460" i="2"/>
  <c r="AC393" i="2"/>
  <c r="AC186" i="2"/>
  <c r="AC380" i="2"/>
  <c r="J55" i="3" s="1"/>
  <c r="AC353" i="2"/>
  <c r="AC468" i="2"/>
  <c r="AC349" i="2"/>
  <c r="AC89" i="2"/>
  <c r="J75" i="3" s="1"/>
  <c r="AC22" i="2"/>
  <c r="AC356" i="2"/>
  <c r="AC506" i="2"/>
  <c r="AC564" i="2"/>
  <c r="AC53" i="2"/>
  <c r="AC514" i="2"/>
  <c r="AC130" i="2"/>
  <c r="AC711" i="2"/>
  <c r="AC44" i="2"/>
  <c r="AC137" i="2"/>
  <c r="AC618" i="2"/>
  <c r="AC158" i="2"/>
  <c r="AC56" i="2"/>
  <c r="AC146" i="2"/>
  <c r="AC450" i="2"/>
  <c r="AC616" i="2"/>
  <c r="AC437" i="2"/>
  <c r="AC487" i="2"/>
  <c r="AC262" i="2"/>
  <c r="AC690" i="2"/>
  <c r="AC103" i="2"/>
  <c r="AC200" i="2"/>
  <c r="AC397" i="2"/>
  <c r="AC202" i="2"/>
  <c r="AC647" i="2"/>
  <c r="AC66" i="2"/>
  <c r="AC162" i="2"/>
  <c r="AC311" i="2"/>
  <c r="AC192" i="2"/>
  <c r="J74" i="3" s="1"/>
  <c r="AC8" i="2"/>
  <c r="J23" i="3" s="1"/>
  <c r="AC729" i="2"/>
  <c r="AC24" i="2"/>
  <c r="AC221" i="2"/>
  <c r="J3" i="3" s="1"/>
  <c r="AC645" i="2"/>
  <c r="AC215" i="2"/>
  <c r="AC495" i="2"/>
  <c r="AC288" i="2"/>
  <c r="AC3" i="2"/>
  <c r="AC297" i="2"/>
  <c r="AC238" i="2"/>
  <c r="AC87" i="2"/>
  <c r="AC477" i="2"/>
  <c r="AC78" i="2"/>
  <c r="AC321" i="2"/>
  <c r="AC79" i="2"/>
  <c r="AC157" i="2"/>
  <c r="J62" i="3" s="1"/>
  <c r="AC395" i="2"/>
  <c r="AC572" i="2"/>
  <c r="AC45" i="2"/>
  <c r="AC325" i="2"/>
  <c r="AC432" i="2"/>
  <c r="AC171" i="2"/>
  <c r="AC94" i="2"/>
  <c r="AC54" i="2"/>
  <c r="AC150" i="2"/>
  <c r="AC108" i="2"/>
  <c r="AC535" i="2"/>
  <c r="AC57" i="2"/>
  <c r="AC638" i="2"/>
  <c r="AC627" i="2"/>
  <c r="AC205" i="2"/>
  <c r="AC82" i="2"/>
  <c r="J96" i="3" s="1"/>
  <c r="AC344" i="2"/>
  <c r="AC2" i="2"/>
  <c r="AC141" i="2"/>
  <c r="J85" i="3" s="1"/>
  <c r="AC415" i="2"/>
  <c r="AC226" i="2"/>
  <c r="AC542" i="2"/>
  <c r="AC154" i="2"/>
  <c r="J25" i="3" s="1"/>
  <c r="AC276" i="2"/>
  <c r="AC658" i="2"/>
  <c r="AC37" i="2"/>
  <c r="AC433" i="2"/>
  <c r="AC559" i="2"/>
  <c r="AC554" i="2"/>
  <c r="AC278" i="2"/>
  <c r="AC523" i="2"/>
  <c r="AC216" i="2"/>
  <c r="AC114" i="2"/>
  <c r="AC614" i="2"/>
  <c r="AC607" i="2"/>
  <c r="AC369" i="2"/>
  <c r="AC390" i="2"/>
  <c r="AC31" i="2"/>
  <c r="AC62" i="2"/>
  <c r="AC136" i="2"/>
  <c r="AC504" i="2"/>
  <c r="AC237" i="2"/>
  <c r="AC113" i="2"/>
  <c r="AC680" i="2"/>
  <c r="AC5" i="2"/>
  <c r="AC75" i="2"/>
  <c r="J92" i="3" s="1"/>
  <c r="AC308" i="2"/>
  <c r="AC51" i="2"/>
  <c r="AC111" i="2"/>
  <c r="AC362" i="2"/>
  <c r="AC532" i="2"/>
  <c r="AC219" i="2"/>
  <c r="AC156" i="2"/>
  <c r="AC67" i="2"/>
  <c r="AC264" i="2"/>
  <c r="AC134" i="2"/>
  <c r="AC49" i="2"/>
  <c r="AC592" i="2"/>
  <c r="AC204" i="2"/>
  <c r="AC681" i="2"/>
  <c r="AC733" i="2"/>
  <c r="AC337" i="2"/>
  <c r="AC112" i="2"/>
  <c r="AC513" i="2"/>
  <c r="AC568" i="2"/>
  <c r="AC101" i="2"/>
  <c r="AC341" i="2"/>
  <c r="AC458" i="2"/>
  <c r="AC26" i="2"/>
  <c r="AC250" i="2"/>
  <c r="AC496" i="2"/>
  <c r="J117" i="3" s="1"/>
  <c r="AC208" i="2"/>
  <c r="AC12" i="2"/>
  <c r="AC229" i="2"/>
  <c r="AC485" i="2"/>
  <c r="AC357" i="2"/>
  <c r="J102" i="3" s="1"/>
  <c r="AC606" i="2"/>
  <c r="AC4" i="2"/>
  <c r="AC187" i="2"/>
  <c r="AC148" i="2"/>
  <c r="AC569" i="2"/>
  <c r="J58" i="3" s="1"/>
  <c r="AC18" i="2"/>
  <c r="AC13" i="2"/>
  <c r="J61" i="3" s="1"/>
  <c r="AC333" i="2"/>
  <c r="AC370" i="2"/>
  <c r="AC533" i="2"/>
  <c r="AC210" i="2"/>
  <c r="AC689" i="2"/>
  <c r="AC179" i="2"/>
  <c r="AC175" i="2"/>
  <c r="AC684" i="2"/>
  <c r="AC409" i="2"/>
  <c r="AC23" i="2"/>
  <c r="AC478" i="2"/>
  <c r="AC507" i="2"/>
  <c r="AC685" i="2"/>
  <c r="AC664" i="2"/>
  <c r="AC286" i="2"/>
  <c r="AC372" i="2"/>
  <c r="AC166" i="2"/>
  <c r="AC577" i="2"/>
  <c r="AC674" i="2"/>
  <c r="AC287" i="2"/>
  <c r="AC251" i="2"/>
  <c r="AC438" i="2"/>
  <c r="AC109" i="2"/>
  <c r="AC424" i="2"/>
  <c r="AC298" i="2"/>
  <c r="AC131" i="2"/>
  <c r="AC14" i="2"/>
  <c r="AC285" i="2"/>
  <c r="AC619" i="2"/>
  <c r="AC165" i="2"/>
  <c r="AC734" i="2"/>
  <c r="AC144" i="2"/>
  <c r="AC598" i="2"/>
  <c r="AC318" i="2"/>
  <c r="AC585" i="2"/>
  <c r="AC106" i="2"/>
  <c r="AC228" i="2"/>
  <c r="J34" i="3" s="1"/>
  <c r="AC256" i="2"/>
  <c r="AC615" i="2"/>
  <c r="AC591" i="2"/>
  <c r="AC203" i="2"/>
  <c r="AC273" i="2"/>
  <c r="AC7" i="2"/>
  <c r="AC124" i="2"/>
  <c r="AC560" i="2"/>
  <c r="AC133" i="2"/>
  <c r="AC436" i="2"/>
  <c r="AC55" i="2"/>
  <c r="AC292" i="2"/>
  <c r="AC160" i="2"/>
  <c r="AC11" i="2"/>
  <c r="J12" i="3" s="1"/>
  <c r="AC60" i="2"/>
  <c r="AC96" i="2"/>
  <c r="AC10" i="2"/>
  <c r="AC516" i="2"/>
  <c r="AC481" i="2"/>
  <c r="AC466" i="2"/>
  <c r="AC347" i="2"/>
  <c r="AC73" i="2"/>
  <c r="AC227" i="2"/>
  <c r="AC588" i="2"/>
  <c r="AC705" i="2"/>
  <c r="AC686" i="2"/>
  <c r="AC590" i="2"/>
  <c r="AC16" i="2"/>
  <c r="AC232" i="2"/>
  <c r="AC19" i="2"/>
  <c r="AC626" i="2"/>
  <c r="AC145" i="2"/>
  <c r="J16" i="3" s="1"/>
  <c r="AC354" i="2"/>
  <c r="AC429" i="2"/>
  <c r="AC374" i="2"/>
  <c r="AC394" i="2"/>
  <c r="AC565" i="2"/>
  <c r="AC580" i="2"/>
  <c r="AC244" i="2"/>
  <c r="AC245" i="2"/>
  <c r="AC20" i="2"/>
  <c r="J9" i="3" s="1"/>
  <c r="AC601" i="2"/>
  <c r="AC384" i="2"/>
  <c r="AC640" i="2"/>
  <c r="AC567" i="2"/>
  <c r="AC682" i="2"/>
  <c r="AC309" i="2"/>
  <c r="AC167" i="2"/>
  <c r="AC257" i="2"/>
  <c r="AC84" i="2"/>
  <c r="AC312" i="2"/>
  <c r="AC441" i="2"/>
  <c r="AC271" i="2"/>
  <c r="AC703" i="2"/>
  <c r="AC541" i="2"/>
  <c r="J80" i="3" s="1"/>
  <c r="AC642" i="2"/>
  <c r="AC76" i="2"/>
  <c r="AC728" i="2"/>
  <c r="AC282" i="2"/>
  <c r="AC725" i="2"/>
  <c r="AC261" i="2"/>
  <c r="AC375" i="2"/>
  <c r="AC546" i="2"/>
  <c r="AC584" i="2"/>
  <c r="AC518" i="2"/>
  <c r="AC544" i="2"/>
  <c r="AC247" i="2"/>
  <c r="AC687" i="2"/>
  <c r="AC300" i="2"/>
  <c r="AC509" i="2"/>
  <c r="AC561" i="2"/>
  <c r="AC708" i="2"/>
  <c r="J81" i="3" s="1"/>
  <c r="AC617" i="2"/>
  <c r="AC653" i="2"/>
  <c r="AC417" i="2"/>
  <c r="AC515" i="2"/>
  <c r="AC90" i="2"/>
  <c r="AC275" i="2"/>
  <c r="AC252" i="2"/>
  <c r="AC43" i="2"/>
  <c r="AC41" i="2"/>
  <c r="AC222" i="2"/>
  <c r="AC153" i="2"/>
  <c r="AC274" i="2"/>
  <c r="AC445" i="2"/>
  <c r="AC721" i="2"/>
  <c r="AC80" i="2"/>
  <c r="AC360" i="2"/>
  <c r="AC81" i="2"/>
  <c r="AC58" i="2"/>
  <c r="AC350" i="2"/>
  <c r="AC258" i="2"/>
  <c r="AC391" i="2"/>
  <c r="AC600" i="2"/>
  <c r="AC327" i="2"/>
  <c r="AC522" i="2"/>
  <c r="AC575" i="2"/>
  <c r="AC715" i="2"/>
  <c r="AC392" i="2"/>
  <c r="AC480" i="2"/>
  <c r="AC188" i="2"/>
  <c r="AC27" i="2"/>
  <c r="AC283" i="2"/>
  <c r="AC15" i="2"/>
  <c r="AC419" i="2"/>
  <c r="AC385" i="2"/>
  <c r="AC296" i="2"/>
  <c r="AC363" i="2"/>
  <c r="AC280" i="2"/>
  <c r="AC190" i="2"/>
  <c r="J63" i="3" s="1"/>
  <c r="AC696" i="2"/>
  <c r="AC48" i="2"/>
  <c r="AC418" i="2"/>
  <c r="AC338" i="2"/>
  <c r="AC562" i="2"/>
  <c r="AC587" i="2"/>
  <c r="AC42" i="2"/>
  <c r="AC184" i="2"/>
  <c r="AC594" i="2"/>
  <c r="AC578" i="2"/>
  <c r="AC716" i="2"/>
  <c r="AC328" i="2"/>
  <c r="AC213" i="2"/>
  <c r="AC482" i="2"/>
  <c r="AC427" i="2"/>
  <c r="AC549" i="2"/>
  <c r="AC291" i="2"/>
  <c r="AC120" i="2"/>
  <c r="AC534" i="2"/>
  <c r="AC93" i="2"/>
  <c r="AC633" i="2"/>
  <c r="AC91" i="2"/>
  <c r="AC599" i="2"/>
  <c r="AC99" i="2"/>
  <c r="AC180" i="2"/>
  <c r="AC326" i="2"/>
  <c r="J104" i="3" s="1"/>
  <c r="AC724" i="2"/>
  <c r="AC497" i="2"/>
  <c r="AC461" i="2"/>
  <c r="AC630" i="2"/>
  <c r="AC159" i="2"/>
  <c r="AC730" i="2"/>
  <c r="AC107" i="2"/>
  <c r="AC181" i="2"/>
  <c r="AC576" i="2"/>
  <c r="AC467" i="2"/>
  <c r="AC662" i="2"/>
  <c r="AC307" i="2"/>
  <c r="AC182" i="2"/>
  <c r="AC620" i="2"/>
  <c r="J115" i="3" s="1"/>
  <c r="AC65" i="2"/>
  <c r="AC169" i="2"/>
  <c r="AC151" i="2"/>
  <c r="AC603" i="2"/>
  <c r="J119" i="3" s="1"/>
  <c r="AC462" i="2"/>
  <c r="AC634" i="2"/>
  <c r="AC621" i="2"/>
  <c r="AC47" i="2"/>
  <c r="AC279" i="2"/>
  <c r="AC529" i="2"/>
  <c r="AC611" i="2"/>
  <c r="J59" i="3" s="1"/>
  <c r="AC255" i="2"/>
  <c r="AC128" i="2"/>
  <c r="AC422" i="2"/>
  <c r="J106" i="3" s="1"/>
  <c r="AC155" i="2"/>
  <c r="AC635" i="2"/>
  <c r="AC556" i="2"/>
  <c r="AC246" i="2"/>
  <c r="AC486" i="2"/>
  <c r="AC431" i="2"/>
  <c r="AC470" i="2"/>
  <c r="AC583" i="2"/>
  <c r="AC70" i="2"/>
  <c r="AC472" i="2"/>
  <c r="AC211" i="2"/>
  <c r="AC604" i="2"/>
  <c r="AC173" i="2"/>
  <c r="AC64" i="2"/>
  <c r="J36" i="3" s="1"/>
  <c r="AC163" i="2"/>
  <c r="AC127" i="2"/>
  <c r="AC352" i="2"/>
  <c r="AC358" i="2"/>
  <c r="AC538" i="2"/>
  <c r="AC661" i="2"/>
  <c r="AC378" i="2"/>
  <c r="AC707" i="2"/>
  <c r="AC381" i="2"/>
  <c r="AC172" i="2"/>
  <c r="AC636" i="2"/>
  <c r="AC512" i="2"/>
  <c r="AC272" i="2"/>
  <c r="AC609" i="2"/>
  <c r="AC676" i="2"/>
  <c r="AC672" i="2"/>
  <c r="AC624" i="2"/>
  <c r="AC234" i="2"/>
  <c r="J113" i="3" s="1"/>
  <c r="AC121" i="2"/>
  <c r="AC176" i="2"/>
  <c r="AC718" i="2"/>
  <c r="AC189" i="2"/>
  <c r="AC695" i="2"/>
  <c r="AC632" i="2"/>
  <c r="AC596" i="2"/>
  <c r="AC240" i="2"/>
  <c r="AC359" i="2"/>
  <c r="AC143" i="2"/>
  <c r="AC302" i="2"/>
  <c r="AC367" i="2"/>
  <c r="AC612" i="2"/>
  <c r="AC528" i="2"/>
  <c r="AC551" i="2"/>
  <c r="AC398" i="2"/>
  <c r="J56" i="3" s="1"/>
  <c r="AC582" i="2"/>
  <c r="AC736" i="2"/>
  <c r="AC214" i="2"/>
  <c r="AC402" i="2"/>
  <c r="AC720" i="2"/>
  <c r="AC608" i="2"/>
  <c r="AC519" i="2"/>
  <c r="AC174" i="2"/>
  <c r="AC122" i="2"/>
  <c r="AC142" i="2"/>
  <c r="AC543" i="2"/>
  <c r="AC195" i="2"/>
  <c r="AC330" i="2"/>
  <c r="J54" i="3" s="1"/>
  <c r="AC552" i="2"/>
  <c r="AC355" i="2"/>
  <c r="AC230" i="2"/>
  <c r="AC194" i="2"/>
  <c r="AC248" i="2"/>
  <c r="AC268" i="2"/>
  <c r="AC722" i="2"/>
  <c r="AC508" i="2"/>
  <c r="AC317" i="2"/>
  <c r="AC135" i="2"/>
  <c r="AC420" i="2"/>
  <c r="AC527" i="2"/>
  <c r="AC498" i="2"/>
  <c r="AC650" i="2"/>
  <c r="AC164" i="2"/>
  <c r="AC702" i="2"/>
  <c r="AC697" i="2"/>
  <c r="AC319" i="2"/>
  <c r="AC407" i="2"/>
  <c r="AC386" i="2"/>
  <c r="AC558" i="2"/>
  <c r="AC138" i="2"/>
  <c r="AC574" i="2"/>
  <c r="AC710" i="2"/>
  <c r="AC265" i="2"/>
  <c r="J114" i="3" s="1"/>
  <c r="AC129" i="2"/>
  <c r="AC125" i="2"/>
  <c r="AC434" i="2"/>
  <c r="AC521" i="2"/>
  <c r="AC387" i="2"/>
  <c r="AC116" i="2"/>
  <c r="AC220" i="2"/>
  <c r="AC517" i="2"/>
  <c r="AC530" i="2"/>
  <c r="AC660" i="2"/>
  <c r="AC597" i="2"/>
  <c r="AC479" i="2"/>
  <c r="AC345" i="2"/>
  <c r="AC735" i="2"/>
  <c r="AC371" i="2"/>
  <c r="AC637" i="2"/>
  <c r="AC463" i="2"/>
  <c r="AC267" i="2"/>
  <c r="AC654" i="2"/>
  <c r="AC693" i="2"/>
  <c r="AC646" i="2"/>
  <c r="AC712" i="2"/>
  <c r="AC651" i="2"/>
  <c r="AC589" i="2"/>
  <c r="AC510" i="2"/>
  <c r="AC442" i="2"/>
  <c r="AC727" i="2"/>
  <c r="AC694" i="2"/>
  <c r="AC692" i="2"/>
  <c r="AC622" i="2"/>
  <c r="J108" i="3" s="1"/>
  <c r="AC484" i="2"/>
  <c r="AC655" i="2"/>
  <c r="AC663" i="2"/>
  <c r="AC668" i="2"/>
  <c r="AC699" i="2"/>
  <c r="AC723" i="2"/>
  <c r="AC698" i="2"/>
  <c r="AC713" i="2"/>
  <c r="AC688" i="2"/>
  <c r="AC643" i="2"/>
  <c r="AC709" i="2"/>
  <c r="AC731" i="2"/>
  <c r="AC737" i="2"/>
  <c r="U648" i="2"/>
  <c r="U446" i="2"/>
  <c r="U493" i="2"/>
  <c r="U100" i="2"/>
  <c r="U231" i="2"/>
  <c r="U376" i="2"/>
  <c r="U342" i="2"/>
  <c r="U525" i="2"/>
  <c r="U303" i="2"/>
  <c r="U595" i="2"/>
  <c r="U373" i="2"/>
  <c r="U217" i="2"/>
  <c r="U115" i="2"/>
  <c r="U683" i="2"/>
  <c r="U72" i="2"/>
  <c r="T70" i="3" s="1"/>
  <c r="U289" i="2"/>
  <c r="U524" i="2"/>
  <c r="U629" i="2"/>
  <c r="U566" i="2"/>
  <c r="U449" i="2"/>
  <c r="U405" i="2"/>
  <c r="U269" i="2"/>
  <c r="U368" i="2"/>
  <c r="U198" i="2"/>
  <c r="U548" i="2"/>
  <c r="U563" i="2"/>
  <c r="U631" i="2"/>
  <c r="U97" i="2"/>
  <c r="T18" i="3" s="1"/>
  <c r="U500" i="2"/>
  <c r="U63" i="2"/>
  <c r="U443" i="2"/>
  <c r="T57" i="3" s="1"/>
  <c r="U235" i="2"/>
  <c r="U641" i="2"/>
  <c r="U17" i="2"/>
  <c r="U704" i="2"/>
  <c r="U719" i="2"/>
  <c r="U410" i="2"/>
  <c r="U117" i="2"/>
  <c r="U657" i="2"/>
  <c r="U439" i="2"/>
  <c r="U464" i="2"/>
  <c r="U126" i="2"/>
  <c r="T8" i="3" s="1"/>
  <c r="U602" i="2"/>
  <c r="U483" i="2"/>
  <c r="U336" i="2"/>
  <c r="U531" i="2"/>
  <c r="U239" i="2"/>
  <c r="U459" i="2"/>
  <c r="U605" i="2"/>
  <c r="U310" i="2"/>
  <c r="U324" i="2"/>
  <c r="U223" i="2"/>
  <c r="T51" i="3" s="1"/>
  <c r="U314" i="2"/>
  <c r="U199" i="2"/>
  <c r="U284" i="2"/>
  <c r="U266" i="2"/>
  <c r="U455" i="2"/>
  <c r="U452" i="2"/>
  <c r="U579" i="2"/>
  <c r="U545" i="2"/>
  <c r="U281" i="2"/>
  <c r="U346" i="2"/>
  <c r="U348" i="2"/>
  <c r="U351" i="2"/>
  <c r="T95" i="3" s="1"/>
  <c r="U586" i="2"/>
  <c r="U413" i="2"/>
  <c r="U505" i="2"/>
  <c r="U494" i="2"/>
  <c r="U435" i="2"/>
  <c r="U343" i="2"/>
  <c r="U423" i="2"/>
  <c r="U570" i="2"/>
  <c r="U206" i="2"/>
  <c r="U183" i="2"/>
  <c r="U263" i="2"/>
  <c r="U294" i="2"/>
  <c r="U193" i="2"/>
  <c r="T84" i="3" s="1"/>
  <c r="U34" i="2"/>
  <c r="U118" i="2"/>
  <c r="U123" i="2"/>
  <c r="U207" i="2"/>
  <c r="U209" i="2"/>
  <c r="U539" i="2"/>
  <c r="U149" i="2"/>
  <c r="U430" i="2"/>
  <c r="U119" i="2"/>
  <c r="U335" i="2"/>
  <c r="U453" i="2"/>
  <c r="U36" i="2"/>
  <c r="T78" i="3" s="1"/>
  <c r="U388" i="2"/>
  <c r="U714" i="2"/>
  <c r="U540" i="2"/>
  <c r="U414" i="2"/>
  <c r="U320" i="2"/>
  <c r="U110" i="2"/>
  <c r="U170" i="2"/>
  <c r="U161" i="2"/>
  <c r="U406" i="2"/>
  <c r="U33" i="2"/>
  <c r="T60" i="3" s="1"/>
  <c r="U628" i="2"/>
  <c r="U613" i="2"/>
  <c r="U92" i="2"/>
  <c r="U659" i="2"/>
  <c r="U520" i="2"/>
  <c r="U21" i="2"/>
  <c r="U451" i="2"/>
  <c r="U399" i="2"/>
  <c r="U329" i="2"/>
  <c r="T53" i="3" s="1"/>
  <c r="U361" i="2"/>
  <c r="U59" i="2"/>
  <c r="U39" i="2"/>
  <c r="U322" i="2"/>
  <c r="U669" i="2"/>
  <c r="U447" i="2"/>
  <c r="U339" i="2"/>
  <c r="U313" i="2"/>
  <c r="U105" i="2"/>
  <c r="T4" i="3" s="1"/>
  <c r="U61" i="2"/>
  <c r="U469" i="2"/>
  <c r="U404" i="2"/>
  <c r="U306" i="2"/>
  <c r="U102" i="2"/>
  <c r="U293" i="2"/>
  <c r="U726" i="2"/>
  <c r="U249" i="2"/>
  <c r="T69" i="3" s="1"/>
  <c r="U411" i="2"/>
  <c r="U365" i="2"/>
  <c r="U9" i="2"/>
  <c r="U366" i="2"/>
  <c r="U233" i="2"/>
  <c r="U225" i="2"/>
  <c r="U218" i="2"/>
  <c r="U243" i="2"/>
  <c r="U465" i="2"/>
  <c r="T100" i="3" s="1"/>
  <c r="U332" i="2"/>
  <c r="T88" i="3" s="1"/>
  <c r="U316" i="2"/>
  <c r="U428" i="2"/>
  <c r="T107" i="3" s="1"/>
  <c r="U625" i="2"/>
  <c r="U665" i="2"/>
  <c r="T109" i="3" s="1"/>
  <c r="U270" i="2"/>
  <c r="U675" i="2"/>
  <c r="U98" i="2"/>
  <c r="U383" i="2"/>
  <c r="T77" i="3" s="1"/>
  <c r="U25" i="2"/>
  <c r="T48" i="3" s="1"/>
  <c r="U573" i="2"/>
  <c r="U502" i="2"/>
  <c r="U444" i="2"/>
  <c r="U152" i="2"/>
  <c r="U236" i="2"/>
  <c r="U555" i="2"/>
  <c r="U474" i="2"/>
  <c r="U416" i="2"/>
  <c r="U732" i="2"/>
  <c r="U147" i="2"/>
  <c r="U644" i="2"/>
  <c r="U379" i="2"/>
  <c r="U396" i="2"/>
  <c r="U323" i="2"/>
  <c r="U475" i="2"/>
  <c r="U489" i="2"/>
  <c r="U259" i="2"/>
  <c r="U32" i="2"/>
  <c r="U212" i="2"/>
  <c r="U581" i="2"/>
  <c r="U491" i="2"/>
  <c r="U454" i="2"/>
  <c r="U86" i="2"/>
  <c r="U139" i="2"/>
  <c r="U315" i="2"/>
  <c r="U652" i="2"/>
  <c r="U499" i="2"/>
  <c r="U85" i="2"/>
  <c r="U537" i="2"/>
  <c r="U649" i="2"/>
  <c r="U550" i="2"/>
  <c r="U526" i="2"/>
  <c r="U290" i="2"/>
  <c r="U421" i="2"/>
  <c r="U74" i="2"/>
  <c r="U191" i="2"/>
  <c r="U610" i="2"/>
  <c r="T120" i="3" s="1"/>
  <c r="U490" i="2"/>
  <c r="U623" i="2"/>
  <c r="U700" i="2"/>
  <c r="U196" i="2"/>
  <c r="U678" i="2"/>
  <c r="U593" i="2"/>
  <c r="U340" i="2"/>
  <c r="U29" i="2"/>
  <c r="T7" i="3" s="1"/>
  <c r="U71" i="2"/>
  <c r="T10" i="3" s="1"/>
  <c r="U408" i="2"/>
  <c r="U334" i="2"/>
  <c r="T13" i="3" s="1"/>
  <c r="U501" i="2"/>
  <c r="U242" i="2"/>
  <c r="U224" i="2"/>
  <c r="U701" i="2"/>
  <c r="U40" i="2"/>
  <c r="U46" i="2"/>
  <c r="U456" i="2"/>
  <c r="U260" i="2"/>
  <c r="U536" i="2"/>
  <c r="U666" i="2"/>
  <c r="U553" i="2"/>
  <c r="U656" i="2"/>
  <c r="U197" i="2"/>
  <c r="U389" i="2"/>
  <c r="U185" i="2"/>
  <c r="T97" i="3" s="1"/>
  <c r="U691" i="2"/>
  <c r="U38" i="2"/>
  <c r="U241" i="2"/>
  <c r="U253" i="2"/>
  <c r="U448" i="2"/>
  <c r="U488" i="2"/>
  <c r="T118" i="3" s="1"/>
  <c r="U277" i="2"/>
  <c r="U6" i="2"/>
  <c r="U69" i="2"/>
  <c r="U670" i="2"/>
  <c r="U140" i="2"/>
  <c r="U254" i="2"/>
  <c r="U401" i="2"/>
  <c r="U471" i="2"/>
  <c r="U571" i="2"/>
  <c r="U132" i="2"/>
  <c r="U673" i="2"/>
  <c r="U178" i="2"/>
  <c r="T38" i="3" s="1"/>
  <c r="U557" i="2"/>
  <c r="U77" i="2"/>
  <c r="U440" i="2"/>
  <c r="U331" i="2"/>
  <c r="U83" i="2"/>
  <c r="U671" i="2"/>
  <c r="U492" i="2"/>
  <c r="U400" i="2"/>
  <c r="T79" i="3" s="1"/>
  <c r="U177" i="2"/>
  <c r="U412" i="2"/>
  <c r="U305" i="2"/>
  <c r="U35" i="2"/>
  <c r="U457" i="2"/>
  <c r="U377" i="2"/>
  <c r="U679" i="2"/>
  <c r="U104" i="2"/>
  <c r="U511" i="2"/>
  <c r="U295" i="2"/>
  <c r="U425" i="2"/>
  <c r="U667" i="2"/>
  <c r="U168" i="2"/>
  <c r="U52" i="2"/>
  <c r="U28" i="2"/>
  <c r="U95" i="2"/>
  <c r="U299" i="2"/>
  <c r="U50" i="2"/>
  <c r="U304" i="2"/>
  <c r="U403" i="2"/>
  <c r="T105" i="3" s="1"/>
  <c r="U382" i="2"/>
  <c r="U30" i="2"/>
  <c r="T91" i="3" s="1"/>
  <c r="U364" i="2"/>
  <c r="U677" i="2"/>
  <c r="U426" i="2"/>
  <c r="U473" i="2"/>
  <c r="U547" i="2"/>
  <c r="U201" i="2"/>
  <c r="U68" i="2"/>
  <c r="T2" i="3" s="1"/>
  <c r="U88" i="2"/>
  <c r="U503" i="2"/>
  <c r="U706" i="2"/>
  <c r="U476" i="2"/>
  <c r="U301" i="2"/>
  <c r="U639" i="2"/>
  <c r="U717" i="2"/>
  <c r="U460" i="2"/>
  <c r="U393" i="2"/>
  <c r="U186" i="2"/>
  <c r="U380" i="2"/>
  <c r="T55" i="3" s="1"/>
  <c r="U353" i="2"/>
  <c r="U468" i="2"/>
  <c r="U349" i="2"/>
  <c r="U89" i="2"/>
  <c r="U22" i="2"/>
  <c r="U356" i="2"/>
  <c r="U506" i="2"/>
  <c r="U564" i="2"/>
  <c r="U53" i="2"/>
  <c r="U514" i="2"/>
  <c r="U130" i="2"/>
  <c r="U711" i="2"/>
  <c r="U44" i="2"/>
  <c r="U137" i="2"/>
  <c r="U618" i="2"/>
  <c r="U158" i="2"/>
  <c r="U56" i="2"/>
  <c r="U146" i="2"/>
  <c r="U450" i="2"/>
  <c r="U616" i="2"/>
  <c r="U437" i="2"/>
  <c r="U487" i="2"/>
  <c r="U262" i="2"/>
  <c r="U690" i="2"/>
  <c r="U103" i="2"/>
  <c r="U200" i="2"/>
  <c r="U397" i="2"/>
  <c r="U202" i="2"/>
  <c r="U647" i="2"/>
  <c r="U66" i="2"/>
  <c r="U162" i="2"/>
  <c r="U311" i="2"/>
  <c r="U192" i="2"/>
  <c r="U8" i="2"/>
  <c r="T23" i="3" s="1"/>
  <c r="U729" i="2"/>
  <c r="U24" i="2"/>
  <c r="U221" i="2"/>
  <c r="T3" i="3" s="1"/>
  <c r="U645" i="2"/>
  <c r="U215" i="2"/>
  <c r="U495" i="2"/>
  <c r="U288" i="2"/>
  <c r="U3" i="2"/>
  <c r="U297" i="2"/>
  <c r="U238" i="2"/>
  <c r="U87" i="2"/>
  <c r="U477" i="2"/>
  <c r="U78" i="2"/>
  <c r="U321" i="2"/>
  <c r="U79" i="2"/>
  <c r="U157" i="2"/>
  <c r="T62" i="3" s="1"/>
  <c r="U395" i="2"/>
  <c r="U572" i="2"/>
  <c r="U45" i="2"/>
  <c r="U325" i="2"/>
  <c r="U432" i="2"/>
  <c r="U171" i="2"/>
  <c r="U94" i="2"/>
  <c r="U54" i="2"/>
  <c r="U150" i="2"/>
  <c r="U108" i="2"/>
  <c r="U535" i="2"/>
  <c r="U57" i="2"/>
  <c r="U638" i="2"/>
  <c r="U627" i="2"/>
  <c r="U205" i="2"/>
  <c r="U82" i="2"/>
  <c r="T96" i="3" s="1"/>
  <c r="U344" i="2"/>
  <c r="U2" i="2"/>
  <c r="T21" i="3" s="1"/>
  <c r="U141" i="2"/>
  <c r="U415" i="2"/>
  <c r="U226" i="2"/>
  <c r="U542" i="2"/>
  <c r="U154" i="2"/>
  <c r="T25" i="3" s="1"/>
  <c r="U276" i="2"/>
  <c r="U658" i="2"/>
  <c r="U37" i="2"/>
  <c r="U433" i="2"/>
  <c r="U559" i="2"/>
  <c r="U554" i="2"/>
  <c r="U278" i="2"/>
  <c r="U523" i="2"/>
  <c r="U216" i="2"/>
  <c r="U114" i="2"/>
  <c r="U614" i="2"/>
  <c r="U607" i="2"/>
  <c r="U369" i="2"/>
  <c r="U390" i="2"/>
  <c r="U31" i="2"/>
  <c r="U62" i="2"/>
  <c r="U136" i="2"/>
  <c r="U504" i="2"/>
  <c r="U237" i="2"/>
  <c r="U113" i="2"/>
  <c r="U680" i="2"/>
  <c r="U5" i="2"/>
  <c r="U75" i="2"/>
  <c r="T92" i="3" s="1"/>
  <c r="U308" i="2"/>
  <c r="U51" i="2"/>
  <c r="U111" i="2"/>
  <c r="U362" i="2"/>
  <c r="U532" i="2"/>
  <c r="U219" i="2"/>
  <c r="U156" i="2"/>
  <c r="U67" i="2"/>
  <c r="U264" i="2"/>
  <c r="U134" i="2"/>
  <c r="U49" i="2"/>
  <c r="U592" i="2"/>
  <c r="U204" i="2"/>
  <c r="U681" i="2"/>
  <c r="U733" i="2"/>
  <c r="U337" i="2"/>
  <c r="U112" i="2"/>
  <c r="U513" i="2"/>
  <c r="U568" i="2"/>
  <c r="U101" i="2"/>
  <c r="U341" i="2"/>
  <c r="U458" i="2"/>
  <c r="U26" i="2"/>
  <c r="U250" i="2"/>
  <c r="U496" i="2"/>
  <c r="T117" i="3" s="1"/>
  <c r="U208" i="2"/>
  <c r="U12" i="2"/>
  <c r="U229" i="2"/>
  <c r="U485" i="2"/>
  <c r="U357" i="2"/>
  <c r="T102" i="3" s="1"/>
  <c r="U606" i="2"/>
  <c r="U4" i="2"/>
  <c r="T83" i="3" s="1"/>
  <c r="U187" i="2"/>
  <c r="U148" i="2"/>
  <c r="U569" i="2"/>
  <c r="T58" i="3" s="1"/>
  <c r="U18" i="2"/>
  <c r="U13" i="2"/>
  <c r="T61" i="3" s="1"/>
  <c r="U333" i="2"/>
  <c r="U370" i="2"/>
  <c r="U533" i="2"/>
  <c r="U210" i="2"/>
  <c r="U689" i="2"/>
  <c r="U179" i="2"/>
  <c r="U175" i="2"/>
  <c r="U684" i="2"/>
  <c r="U409" i="2"/>
  <c r="U23" i="2"/>
  <c r="U478" i="2"/>
  <c r="U507" i="2"/>
  <c r="U685" i="2"/>
  <c r="U664" i="2"/>
  <c r="U286" i="2"/>
  <c r="U372" i="2"/>
  <c r="U166" i="2"/>
  <c r="U577" i="2"/>
  <c r="U674" i="2"/>
  <c r="U287" i="2"/>
  <c r="U251" i="2"/>
  <c r="U438" i="2"/>
  <c r="U109" i="2"/>
  <c r="U424" i="2"/>
  <c r="U298" i="2"/>
  <c r="T30" i="3" s="1"/>
  <c r="U131" i="2"/>
  <c r="U14" i="2"/>
  <c r="U285" i="2"/>
  <c r="U619" i="2"/>
  <c r="U165" i="2"/>
  <c r="U734" i="2"/>
  <c r="U144" i="2"/>
  <c r="U598" i="2"/>
  <c r="U318" i="2"/>
  <c r="U585" i="2"/>
  <c r="U106" i="2"/>
  <c r="U228" i="2"/>
  <c r="U256" i="2"/>
  <c r="U615" i="2"/>
  <c r="U591" i="2"/>
  <c r="U203" i="2"/>
  <c r="U273" i="2"/>
  <c r="U7" i="2"/>
  <c r="U124" i="2"/>
  <c r="U560" i="2"/>
  <c r="U133" i="2"/>
  <c r="U436" i="2"/>
  <c r="U55" i="2"/>
  <c r="U292" i="2"/>
  <c r="U160" i="2"/>
  <c r="U11" i="2"/>
  <c r="T12" i="3" s="1"/>
  <c r="U60" i="2"/>
  <c r="U96" i="2"/>
  <c r="T33" i="3" s="1"/>
  <c r="U10" i="2"/>
  <c r="U516" i="2"/>
  <c r="U481" i="2"/>
  <c r="U466" i="2"/>
  <c r="U347" i="2"/>
  <c r="U73" i="2"/>
  <c r="U227" i="2"/>
  <c r="U588" i="2"/>
  <c r="U705" i="2"/>
  <c r="U686" i="2"/>
  <c r="U590" i="2"/>
  <c r="U16" i="2"/>
  <c r="U232" i="2"/>
  <c r="U19" i="2"/>
  <c r="U626" i="2"/>
  <c r="U145" i="2"/>
  <c r="U354" i="2"/>
  <c r="U429" i="2"/>
  <c r="U374" i="2"/>
  <c r="U394" i="2"/>
  <c r="U565" i="2"/>
  <c r="U580" i="2"/>
  <c r="U244" i="2"/>
  <c r="U245" i="2"/>
  <c r="U20" i="2"/>
  <c r="T9" i="3" s="1"/>
  <c r="U601" i="2"/>
  <c r="U384" i="2"/>
  <c r="U640" i="2"/>
  <c r="U567" i="2"/>
  <c r="U682" i="2"/>
  <c r="U309" i="2"/>
  <c r="U167" i="2"/>
  <c r="U257" i="2"/>
  <c r="U84" i="2"/>
  <c r="U312" i="2"/>
  <c r="U441" i="2"/>
  <c r="U271" i="2"/>
  <c r="U703" i="2"/>
  <c r="U541" i="2"/>
  <c r="T80" i="3" s="1"/>
  <c r="U642" i="2"/>
  <c r="U76" i="2"/>
  <c r="U728" i="2"/>
  <c r="U282" i="2"/>
  <c r="U725" i="2"/>
  <c r="U261" i="2"/>
  <c r="U375" i="2"/>
  <c r="U546" i="2"/>
  <c r="U584" i="2"/>
  <c r="U518" i="2"/>
  <c r="U544" i="2"/>
  <c r="U247" i="2"/>
  <c r="U687" i="2"/>
  <c r="U300" i="2"/>
  <c r="U509" i="2"/>
  <c r="U561" i="2"/>
  <c r="U708" i="2"/>
  <c r="T81" i="3" s="1"/>
  <c r="U617" i="2"/>
  <c r="U653" i="2"/>
  <c r="U417" i="2"/>
  <c r="U515" i="2"/>
  <c r="U90" i="2"/>
  <c r="U275" i="2"/>
  <c r="U252" i="2"/>
  <c r="U43" i="2"/>
  <c r="U41" i="2"/>
  <c r="U222" i="2"/>
  <c r="U153" i="2"/>
  <c r="U274" i="2"/>
  <c r="U445" i="2"/>
  <c r="U721" i="2"/>
  <c r="U80" i="2"/>
  <c r="U360" i="2"/>
  <c r="U81" i="2"/>
  <c r="U58" i="2"/>
  <c r="U350" i="2"/>
  <c r="U258" i="2"/>
  <c r="U391" i="2"/>
  <c r="U600" i="2"/>
  <c r="U327" i="2"/>
  <c r="U522" i="2"/>
  <c r="U575" i="2"/>
  <c r="U715" i="2"/>
  <c r="U392" i="2"/>
  <c r="U480" i="2"/>
  <c r="U188" i="2"/>
  <c r="U27" i="2"/>
  <c r="U283" i="2"/>
  <c r="U15" i="2"/>
  <c r="U419" i="2"/>
  <c r="U385" i="2"/>
  <c r="U296" i="2"/>
  <c r="U363" i="2"/>
  <c r="U280" i="2"/>
  <c r="U190" i="2"/>
  <c r="T63" i="3" s="1"/>
  <c r="U696" i="2"/>
  <c r="U48" i="2"/>
  <c r="T5" i="3" s="1"/>
  <c r="U418" i="2"/>
  <c r="U338" i="2"/>
  <c r="U562" i="2"/>
  <c r="U587" i="2"/>
  <c r="U42" i="2"/>
  <c r="U184" i="2"/>
  <c r="U594" i="2"/>
  <c r="U578" i="2"/>
  <c r="U716" i="2"/>
  <c r="U328" i="2"/>
  <c r="U213" i="2"/>
  <c r="U482" i="2"/>
  <c r="U427" i="2"/>
  <c r="U549" i="2"/>
  <c r="U291" i="2"/>
  <c r="U120" i="2"/>
  <c r="U534" i="2"/>
  <c r="U93" i="2"/>
  <c r="U633" i="2"/>
  <c r="U91" i="2"/>
  <c r="T42" i="3" s="1"/>
  <c r="U599" i="2"/>
  <c r="U99" i="2"/>
  <c r="U180" i="2"/>
  <c r="U326" i="2"/>
  <c r="T104" i="3" s="1"/>
  <c r="U724" i="2"/>
  <c r="U497" i="2"/>
  <c r="U461" i="2"/>
  <c r="U630" i="2"/>
  <c r="U159" i="2"/>
  <c r="U730" i="2"/>
  <c r="U107" i="2"/>
  <c r="U181" i="2"/>
  <c r="U576" i="2"/>
  <c r="U467" i="2"/>
  <c r="U662" i="2"/>
  <c r="U307" i="2"/>
  <c r="U182" i="2"/>
  <c r="U620" i="2"/>
  <c r="T115" i="3" s="1"/>
  <c r="U65" i="2"/>
  <c r="U169" i="2"/>
  <c r="U151" i="2"/>
  <c r="U603" i="2"/>
  <c r="T119" i="3" s="1"/>
  <c r="U462" i="2"/>
  <c r="U634" i="2"/>
  <c r="U621" i="2"/>
  <c r="U47" i="2"/>
  <c r="U279" i="2"/>
  <c r="U529" i="2"/>
  <c r="U611" i="2"/>
  <c r="T59" i="3" s="1"/>
  <c r="U255" i="2"/>
  <c r="U128" i="2"/>
  <c r="U422" i="2"/>
  <c r="T106" i="3" s="1"/>
  <c r="U155" i="2"/>
  <c r="U635" i="2"/>
  <c r="U556" i="2"/>
  <c r="U246" i="2"/>
  <c r="U486" i="2"/>
  <c r="U431" i="2"/>
  <c r="U470" i="2"/>
  <c r="U583" i="2"/>
  <c r="U70" i="2"/>
  <c r="U472" i="2"/>
  <c r="U211" i="2"/>
  <c r="U604" i="2"/>
  <c r="U173" i="2"/>
  <c r="U64" i="2"/>
  <c r="T36" i="3" s="1"/>
  <c r="U163" i="2"/>
  <c r="U127" i="2"/>
  <c r="U352" i="2"/>
  <c r="U358" i="2"/>
  <c r="U538" i="2"/>
  <c r="U661" i="2"/>
  <c r="U378" i="2"/>
  <c r="U707" i="2"/>
  <c r="U381" i="2"/>
  <c r="U172" i="2"/>
  <c r="U636" i="2"/>
  <c r="U512" i="2"/>
  <c r="U272" i="2"/>
  <c r="U609" i="2"/>
  <c r="U676" i="2"/>
  <c r="U672" i="2"/>
  <c r="U624" i="2"/>
  <c r="U234" i="2"/>
  <c r="T113" i="3" s="1"/>
  <c r="U121" i="2"/>
  <c r="U176" i="2"/>
  <c r="U718" i="2"/>
  <c r="U189" i="2"/>
  <c r="U695" i="2"/>
  <c r="U632" i="2"/>
  <c r="U596" i="2"/>
  <c r="U240" i="2"/>
  <c r="U359" i="2"/>
  <c r="U143" i="2"/>
  <c r="U302" i="2"/>
  <c r="U367" i="2"/>
  <c r="U612" i="2"/>
  <c r="U528" i="2"/>
  <c r="U551" i="2"/>
  <c r="U398" i="2"/>
  <c r="T56" i="3" s="1"/>
  <c r="U582" i="2"/>
  <c r="U736" i="2"/>
  <c r="U214" i="2"/>
  <c r="U402" i="2"/>
  <c r="U720" i="2"/>
  <c r="U608" i="2"/>
  <c r="U519" i="2"/>
  <c r="U174" i="2"/>
  <c r="U122" i="2"/>
  <c r="U142" i="2"/>
  <c r="U543" i="2"/>
  <c r="U195" i="2"/>
  <c r="U330" i="2"/>
  <c r="T54" i="3" s="1"/>
  <c r="U552" i="2"/>
  <c r="U355" i="2"/>
  <c r="U230" i="2"/>
  <c r="U194" i="2"/>
  <c r="U248" i="2"/>
  <c r="U268" i="2"/>
  <c r="U722" i="2"/>
  <c r="U508" i="2"/>
  <c r="U317" i="2"/>
  <c r="U135" i="2"/>
  <c r="U420" i="2"/>
  <c r="U527" i="2"/>
  <c r="U498" i="2"/>
  <c r="U650" i="2"/>
  <c r="U164" i="2"/>
  <c r="U702" i="2"/>
  <c r="U697" i="2"/>
  <c r="U319" i="2"/>
  <c r="U407" i="2"/>
  <c r="U386" i="2"/>
  <c r="U558" i="2"/>
  <c r="U138" i="2"/>
  <c r="U574" i="2"/>
  <c r="U710" i="2"/>
  <c r="U265" i="2"/>
  <c r="U129" i="2"/>
  <c r="U125" i="2"/>
  <c r="U434" i="2"/>
  <c r="U521" i="2"/>
  <c r="U387" i="2"/>
  <c r="U116" i="2"/>
  <c r="U220" i="2"/>
  <c r="U517" i="2"/>
  <c r="U530" i="2"/>
  <c r="U660" i="2"/>
  <c r="U597" i="2"/>
  <c r="U479" i="2"/>
  <c r="U345" i="2"/>
  <c r="U735" i="2"/>
  <c r="U371" i="2"/>
  <c r="U637" i="2"/>
  <c r="U463" i="2"/>
  <c r="U267" i="2"/>
  <c r="U654" i="2"/>
  <c r="U693" i="2"/>
  <c r="U646" i="2"/>
  <c r="U712" i="2"/>
  <c r="U651" i="2"/>
  <c r="U589" i="2"/>
  <c r="U510" i="2"/>
  <c r="U442" i="2"/>
  <c r="U727" i="2"/>
  <c r="U694" i="2"/>
  <c r="U692" i="2"/>
  <c r="U622" i="2"/>
  <c r="T108" i="3" s="1"/>
  <c r="U484" i="2"/>
  <c r="U655" i="2"/>
  <c r="U663" i="2"/>
  <c r="U668" i="2"/>
  <c r="U699" i="2"/>
  <c r="U723" i="2"/>
  <c r="U698" i="2"/>
  <c r="U713" i="2"/>
  <c r="U688" i="2"/>
  <c r="U643" i="2"/>
  <c r="U709" i="2"/>
  <c r="U731" i="2"/>
  <c r="U737" i="2"/>
  <c r="T648" i="2"/>
  <c r="T446" i="2"/>
  <c r="T493" i="2"/>
  <c r="T100" i="2"/>
  <c r="T231" i="2"/>
  <c r="T376" i="2"/>
  <c r="T342" i="2"/>
  <c r="T525" i="2"/>
  <c r="T303" i="2"/>
  <c r="T595" i="2"/>
  <c r="T373" i="2"/>
  <c r="T217" i="2"/>
  <c r="T115" i="2"/>
  <c r="T683" i="2"/>
  <c r="T72" i="2"/>
  <c r="T289" i="2"/>
  <c r="T524" i="2"/>
  <c r="T629" i="2"/>
  <c r="T566" i="2"/>
  <c r="T449" i="2"/>
  <c r="T405" i="2"/>
  <c r="T269" i="2"/>
  <c r="T368" i="2"/>
  <c r="T198" i="2"/>
  <c r="T548" i="2"/>
  <c r="T563" i="2"/>
  <c r="T631" i="2"/>
  <c r="T97" i="2"/>
  <c r="T500" i="2"/>
  <c r="T63" i="2"/>
  <c r="T443" i="2"/>
  <c r="S57" i="3" s="1"/>
  <c r="T235" i="2"/>
  <c r="T641" i="2"/>
  <c r="T17" i="2"/>
  <c r="T704" i="2"/>
  <c r="T719" i="2"/>
  <c r="T410" i="2"/>
  <c r="T117" i="2"/>
  <c r="T657" i="2"/>
  <c r="T439" i="2"/>
  <c r="T464" i="2"/>
  <c r="T126" i="2"/>
  <c r="S8" i="3" s="1"/>
  <c r="T602" i="2"/>
  <c r="T483" i="2"/>
  <c r="T336" i="2"/>
  <c r="T531" i="2"/>
  <c r="T239" i="2"/>
  <c r="T459" i="2"/>
  <c r="T605" i="2"/>
  <c r="T310" i="2"/>
  <c r="T324" i="2"/>
  <c r="T223" i="2"/>
  <c r="S51" i="3" s="1"/>
  <c r="T314" i="2"/>
  <c r="T199" i="2"/>
  <c r="T284" i="2"/>
  <c r="T266" i="2"/>
  <c r="T455" i="2"/>
  <c r="T452" i="2"/>
  <c r="T579" i="2"/>
  <c r="T545" i="2"/>
  <c r="T281" i="2"/>
  <c r="T346" i="2"/>
  <c r="T348" i="2"/>
  <c r="T351" i="2"/>
  <c r="T586" i="2"/>
  <c r="T413" i="2"/>
  <c r="T505" i="2"/>
  <c r="T494" i="2"/>
  <c r="T435" i="2"/>
  <c r="T343" i="2"/>
  <c r="T423" i="2"/>
  <c r="T570" i="2"/>
  <c r="T206" i="2"/>
  <c r="T183" i="2"/>
  <c r="T263" i="2"/>
  <c r="T294" i="2"/>
  <c r="T193" i="2"/>
  <c r="T34" i="2"/>
  <c r="T118" i="2"/>
  <c r="T123" i="2"/>
  <c r="T207" i="2"/>
  <c r="T209" i="2"/>
  <c r="T539" i="2"/>
  <c r="T149" i="2"/>
  <c r="T430" i="2"/>
  <c r="T119" i="2"/>
  <c r="T335" i="2"/>
  <c r="T453" i="2"/>
  <c r="T36" i="2"/>
  <c r="T388" i="2"/>
  <c r="T714" i="2"/>
  <c r="T540" i="2"/>
  <c r="T414" i="2"/>
  <c r="T320" i="2"/>
  <c r="T110" i="2"/>
  <c r="T170" i="2"/>
  <c r="T161" i="2"/>
  <c r="T406" i="2"/>
  <c r="T33" i="2"/>
  <c r="T628" i="2"/>
  <c r="T613" i="2"/>
  <c r="T92" i="2"/>
  <c r="T659" i="2"/>
  <c r="T520" i="2"/>
  <c r="T21" i="2"/>
  <c r="T451" i="2"/>
  <c r="T399" i="2"/>
  <c r="T329" i="2"/>
  <c r="S53" i="3" s="1"/>
  <c r="T361" i="2"/>
  <c r="T59" i="2"/>
  <c r="T39" i="2"/>
  <c r="T322" i="2"/>
  <c r="T669" i="2"/>
  <c r="T447" i="2"/>
  <c r="T339" i="2"/>
  <c r="T313" i="2"/>
  <c r="T105" i="2"/>
  <c r="T61" i="2"/>
  <c r="T469" i="2"/>
  <c r="T404" i="2"/>
  <c r="T306" i="2"/>
  <c r="T102" i="2"/>
  <c r="S116" i="3" s="1"/>
  <c r="T293" i="2"/>
  <c r="T726" i="2"/>
  <c r="T249" i="2"/>
  <c r="T411" i="2"/>
  <c r="T365" i="2"/>
  <c r="T9" i="2"/>
  <c r="T366" i="2"/>
  <c r="T233" i="2"/>
  <c r="T225" i="2"/>
  <c r="S64" i="3" s="1"/>
  <c r="T218" i="2"/>
  <c r="T243" i="2"/>
  <c r="T465" i="2"/>
  <c r="S100" i="3" s="1"/>
  <c r="T332" i="2"/>
  <c r="S88" i="3" s="1"/>
  <c r="T316" i="2"/>
  <c r="T428" i="2"/>
  <c r="S107" i="3" s="1"/>
  <c r="T625" i="2"/>
  <c r="T665" i="2"/>
  <c r="S109" i="3" s="1"/>
  <c r="T270" i="2"/>
  <c r="T675" i="2"/>
  <c r="T98" i="2"/>
  <c r="T383" i="2"/>
  <c r="S77" i="3" s="1"/>
  <c r="T25" i="2"/>
  <c r="S48" i="3" s="1"/>
  <c r="T573" i="2"/>
  <c r="T502" i="2"/>
  <c r="T444" i="2"/>
  <c r="T152" i="2"/>
  <c r="T236" i="2"/>
  <c r="T555" i="2"/>
  <c r="T474" i="2"/>
  <c r="T416" i="2"/>
  <c r="T732" i="2"/>
  <c r="T147" i="2"/>
  <c r="T644" i="2"/>
  <c r="T379" i="2"/>
  <c r="T396" i="2"/>
  <c r="T323" i="2"/>
  <c r="T475" i="2"/>
  <c r="T489" i="2"/>
  <c r="T259" i="2"/>
  <c r="T32" i="2"/>
  <c r="T212" i="2"/>
  <c r="T581" i="2"/>
  <c r="T491" i="2"/>
  <c r="T454" i="2"/>
  <c r="T86" i="2"/>
  <c r="T139" i="2"/>
  <c r="T315" i="2"/>
  <c r="T652" i="2"/>
  <c r="T499" i="2"/>
  <c r="T85" i="2"/>
  <c r="T537" i="2"/>
  <c r="T649" i="2"/>
  <c r="T550" i="2"/>
  <c r="T526" i="2"/>
  <c r="T290" i="2"/>
  <c r="T421" i="2"/>
  <c r="T74" i="2"/>
  <c r="T191" i="2"/>
  <c r="T610" i="2"/>
  <c r="S120" i="3" s="1"/>
  <c r="T490" i="2"/>
  <c r="T623" i="2"/>
  <c r="T700" i="2"/>
  <c r="T196" i="2"/>
  <c r="T678" i="2"/>
  <c r="T593" i="2"/>
  <c r="T340" i="2"/>
  <c r="T29" i="2"/>
  <c r="T71" i="2"/>
  <c r="S10" i="3" s="1"/>
  <c r="T408" i="2"/>
  <c r="T334" i="2"/>
  <c r="S13" i="3" s="1"/>
  <c r="T501" i="2"/>
  <c r="T242" i="2"/>
  <c r="T224" i="2"/>
  <c r="T701" i="2"/>
  <c r="T40" i="2"/>
  <c r="T46" i="2"/>
  <c r="T456" i="2"/>
  <c r="T260" i="2"/>
  <c r="T536" i="2"/>
  <c r="T666" i="2"/>
  <c r="T553" i="2"/>
  <c r="T656" i="2"/>
  <c r="T197" i="2"/>
  <c r="T389" i="2"/>
  <c r="T185" i="2"/>
  <c r="T691" i="2"/>
  <c r="T38" i="2"/>
  <c r="T241" i="2"/>
  <c r="T253" i="2"/>
  <c r="T448" i="2"/>
  <c r="T488" i="2"/>
  <c r="S118" i="3" s="1"/>
  <c r="T277" i="2"/>
  <c r="T6" i="2"/>
  <c r="T69" i="2"/>
  <c r="T670" i="2"/>
  <c r="T140" i="2"/>
  <c r="T254" i="2"/>
  <c r="T401" i="2"/>
  <c r="T471" i="2"/>
  <c r="T571" i="2"/>
  <c r="T132" i="2"/>
  <c r="T673" i="2"/>
  <c r="T178" i="2"/>
  <c r="T557" i="2"/>
  <c r="T77" i="2"/>
  <c r="T440" i="2"/>
  <c r="T331" i="2"/>
  <c r="T83" i="2"/>
  <c r="T671" i="2"/>
  <c r="T492" i="2"/>
  <c r="T400" i="2"/>
  <c r="S79" i="3" s="1"/>
  <c r="T177" i="2"/>
  <c r="T412" i="2"/>
  <c r="T305" i="2"/>
  <c r="T35" i="2"/>
  <c r="T457" i="2"/>
  <c r="T377" i="2"/>
  <c r="T679" i="2"/>
  <c r="T104" i="2"/>
  <c r="T511" i="2"/>
  <c r="T295" i="2"/>
  <c r="T425" i="2"/>
  <c r="T667" i="2"/>
  <c r="T168" i="2"/>
  <c r="T52" i="2"/>
  <c r="S71" i="3" s="1"/>
  <c r="T28" i="2"/>
  <c r="T95" i="2"/>
  <c r="T299" i="2"/>
  <c r="T50" i="2"/>
  <c r="S47" i="3" s="1"/>
  <c r="T304" i="2"/>
  <c r="T403" i="2"/>
  <c r="S105" i="3" s="1"/>
  <c r="T382" i="2"/>
  <c r="T30" i="2"/>
  <c r="S91" i="3" s="1"/>
  <c r="T364" i="2"/>
  <c r="T677" i="2"/>
  <c r="T426" i="2"/>
  <c r="T473" i="2"/>
  <c r="T547" i="2"/>
  <c r="T201" i="2"/>
  <c r="T68" i="2"/>
  <c r="S2" i="3" s="1"/>
  <c r="T88" i="2"/>
  <c r="T503" i="2"/>
  <c r="T706" i="2"/>
  <c r="T476" i="2"/>
  <c r="T301" i="2"/>
  <c r="T639" i="2"/>
  <c r="T717" i="2"/>
  <c r="T460" i="2"/>
  <c r="T393" i="2"/>
  <c r="T186" i="2"/>
  <c r="T380" i="2"/>
  <c r="S55" i="3" s="1"/>
  <c r="T353" i="2"/>
  <c r="T468" i="2"/>
  <c r="T349" i="2"/>
  <c r="T89" i="2"/>
  <c r="T22" i="2"/>
  <c r="T356" i="2"/>
  <c r="T506" i="2"/>
  <c r="T564" i="2"/>
  <c r="T53" i="2"/>
  <c r="T514" i="2"/>
  <c r="T130" i="2"/>
  <c r="T711" i="2"/>
  <c r="T44" i="2"/>
  <c r="T137" i="2"/>
  <c r="T618" i="2"/>
  <c r="T158" i="2"/>
  <c r="T56" i="2"/>
  <c r="T146" i="2"/>
  <c r="T450" i="2"/>
  <c r="T616" i="2"/>
  <c r="T437" i="2"/>
  <c r="T487" i="2"/>
  <c r="T262" i="2"/>
  <c r="T690" i="2"/>
  <c r="T103" i="2"/>
  <c r="T200" i="2"/>
  <c r="T397" i="2"/>
  <c r="T202" i="2"/>
  <c r="T647" i="2"/>
  <c r="T66" i="2"/>
  <c r="T162" i="2"/>
  <c r="T311" i="2"/>
  <c r="T192" i="2"/>
  <c r="S74" i="3" s="1"/>
  <c r="T8" i="2"/>
  <c r="T729" i="2"/>
  <c r="T24" i="2"/>
  <c r="T221" i="2"/>
  <c r="S3" i="3" s="1"/>
  <c r="T645" i="2"/>
  <c r="T215" i="2"/>
  <c r="T495" i="2"/>
  <c r="T288" i="2"/>
  <c r="T3" i="2"/>
  <c r="T297" i="2"/>
  <c r="T238" i="2"/>
  <c r="T87" i="2"/>
  <c r="T477" i="2"/>
  <c r="T78" i="2"/>
  <c r="T321" i="2"/>
  <c r="T79" i="2"/>
  <c r="T157" i="2"/>
  <c r="S62" i="3" s="1"/>
  <c r="T395" i="2"/>
  <c r="T572" i="2"/>
  <c r="T45" i="2"/>
  <c r="T325" i="2"/>
  <c r="T432" i="2"/>
  <c r="T171" i="2"/>
  <c r="T94" i="2"/>
  <c r="T54" i="2"/>
  <c r="T150" i="2"/>
  <c r="T108" i="2"/>
  <c r="T535" i="2"/>
  <c r="T57" i="2"/>
  <c r="T638" i="2"/>
  <c r="T627" i="2"/>
  <c r="T205" i="2"/>
  <c r="T82" i="2"/>
  <c r="T344" i="2"/>
  <c r="T2" i="2"/>
  <c r="S21" i="3" s="1"/>
  <c r="T141" i="2"/>
  <c r="T415" i="2"/>
  <c r="T226" i="2"/>
  <c r="T542" i="2"/>
  <c r="T154" i="2"/>
  <c r="T276" i="2"/>
  <c r="T658" i="2"/>
  <c r="T37" i="2"/>
  <c r="T433" i="2"/>
  <c r="T559" i="2"/>
  <c r="T554" i="2"/>
  <c r="T278" i="2"/>
  <c r="T523" i="2"/>
  <c r="T216" i="2"/>
  <c r="T114" i="2"/>
  <c r="T614" i="2"/>
  <c r="T607" i="2"/>
  <c r="T369" i="2"/>
  <c r="T390" i="2"/>
  <c r="T31" i="2"/>
  <c r="T62" i="2"/>
  <c r="T136" i="2"/>
  <c r="T504" i="2"/>
  <c r="T237" i="2"/>
  <c r="T113" i="2"/>
  <c r="T680" i="2"/>
  <c r="T5" i="2"/>
  <c r="T75" i="2"/>
  <c r="S92" i="3" s="1"/>
  <c r="T308" i="2"/>
  <c r="T51" i="2"/>
  <c r="T111" i="2"/>
  <c r="T362" i="2"/>
  <c r="T532" i="2"/>
  <c r="T219" i="2"/>
  <c r="T156" i="2"/>
  <c r="T67" i="2"/>
  <c r="T264" i="2"/>
  <c r="T134" i="2"/>
  <c r="T49" i="2"/>
  <c r="T592" i="2"/>
  <c r="T204" i="2"/>
  <c r="T681" i="2"/>
  <c r="T733" i="2"/>
  <c r="T337" i="2"/>
  <c r="T112" i="2"/>
  <c r="T513" i="2"/>
  <c r="T568" i="2"/>
  <c r="T101" i="2"/>
  <c r="T341" i="2"/>
  <c r="T458" i="2"/>
  <c r="T26" i="2"/>
  <c r="T250" i="2"/>
  <c r="T496" i="2"/>
  <c r="T208" i="2"/>
  <c r="T12" i="2"/>
  <c r="T229" i="2"/>
  <c r="T485" i="2"/>
  <c r="T357" i="2"/>
  <c r="S102" i="3" s="1"/>
  <c r="T606" i="2"/>
  <c r="T4" i="2"/>
  <c r="T187" i="2"/>
  <c r="T148" i="2"/>
  <c r="T569" i="2"/>
  <c r="S58" i="3" s="1"/>
  <c r="T18" i="2"/>
  <c r="T13" i="2"/>
  <c r="S61" i="3" s="1"/>
  <c r="T333" i="2"/>
  <c r="T370" i="2"/>
  <c r="T533" i="2"/>
  <c r="T210" i="2"/>
  <c r="T689" i="2"/>
  <c r="T179" i="2"/>
  <c r="T175" i="2"/>
  <c r="T684" i="2"/>
  <c r="T409" i="2"/>
  <c r="T23" i="2"/>
  <c r="T478" i="2"/>
  <c r="T507" i="2"/>
  <c r="T685" i="2"/>
  <c r="T664" i="2"/>
  <c r="T286" i="2"/>
  <c r="T372" i="2"/>
  <c r="T166" i="2"/>
  <c r="T577" i="2"/>
  <c r="T674" i="2"/>
  <c r="T287" i="2"/>
  <c r="T251" i="2"/>
  <c r="T438" i="2"/>
  <c r="T109" i="2"/>
  <c r="T424" i="2"/>
  <c r="T298" i="2"/>
  <c r="S30" i="3" s="1"/>
  <c r="T131" i="2"/>
  <c r="T14" i="2"/>
  <c r="T285" i="2"/>
  <c r="T619" i="2"/>
  <c r="T165" i="2"/>
  <c r="T734" i="2"/>
  <c r="T144" i="2"/>
  <c r="T598" i="2"/>
  <c r="T318" i="2"/>
  <c r="T585" i="2"/>
  <c r="T106" i="2"/>
  <c r="T228" i="2"/>
  <c r="T256" i="2"/>
  <c r="S39" i="3" s="1"/>
  <c r="T615" i="2"/>
  <c r="T591" i="2"/>
  <c r="T203" i="2"/>
  <c r="T273" i="2"/>
  <c r="T7" i="2"/>
  <c r="T124" i="2"/>
  <c r="T560" i="2"/>
  <c r="T133" i="2"/>
  <c r="T436" i="2"/>
  <c r="T55" i="2"/>
  <c r="T292" i="2"/>
  <c r="T160" i="2"/>
  <c r="T11" i="2"/>
  <c r="S12" i="3" s="1"/>
  <c r="T60" i="2"/>
  <c r="T96" i="2"/>
  <c r="T10" i="2"/>
  <c r="T516" i="2"/>
  <c r="T481" i="2"/>
  <c r="T466" i="2"/>
  <c r="T347" i="2"/>
  <c r="T73" i="2"/>
  <c r="T227" i="2"/>
  <c r="T588" i="2"/>
  <c r="T705" i="2"/>
  <c r="T686" i="2"/>
  <c r="T590" i="2"/>
  <c r="T16" i="2"/>
  <c r="T232" i="2"/>
  <c r="T19" i="2"/>
  <c r="T626" i="2"/>
  <c r="T145" i="2"/>
  <c r="T354" i="2"/>
  <c r="T429" i="2"/>
  <c r="T374" i="2"/>
  <c r="T394" i="2"/>
  <c r="T565" i="2"/>
  <c r="T580" i="2"/>
  <c r="T244" i="2"/>
  <c r="T245" i="2"/>
  <c r="T20" i="2"/>
  <c r="S9" i="3" s="1"/>
  <c r="T601" i="2"/>
  <c r="T384" i="2"/>
  <c r="T640" i="2"/>
  <c r="T567" i="2"/>
  <c r="T682" i="2"/>
  <c r="T309" i="2"/>
  <c r="T167" i="2"/>
  <c r="T257" i="2"/>
  <c r="T84" i="2"/>
  <c r="T312" i="2"/>
  <c r="T441" i="2"/>
  <c r="T271" i="2"/>
  <c r="T703" i="2"/>
  <c r="T541" i="2"/>
  <c r="T642" i="2"/>
  <c r="T76" i="2"/>
  <c r="T728" i="2"/>
  <c r="T282" i="2"/>
  <c r="T725" i="2"/>
  <c r="T261" i="2"/>
  <c r="T375" i="2"/>
  <c r="T546" i="2"/>
  <c r="T584" i="2"/>
  <c r="T518" i="2"/>
  <c r="T544" i="2"/>
  <c r="T247" i="2"/>
  <c r="T687" i="2"/>
  <c r="T300" i="2"/>
  <c r="T509" i="2"/>
  <c r="T561" i="2"/>
  <c r="T708" i="2"/>
  <c r="S81" i="3" s="1"/>
  <c r="T617" i="2"/>
  <c r="T653" i="2"/>
  <c r="T417" i="2"/>
  <c r="T515" i="2"/>
  <c r="T90" i="2"/>
  <c r="T275" i="2"/>
  <c r="T252" i="2"/>
  <c r="T43" i="2"/>
  <c r="T41" i="2"/>
  <c r="T222" i="2"/>
  <c r="T153" i="2"/>
  <c r="T274" i="2"/>
  <c r="T445" i="2"/>
  <c r="T721" i="2"/>
  <c r="T80" i="2"/>
  <c r="T360" i="2"/>
  <c r="T81" i="2"/>
  <c r="T58" i="2"/>
  <c r="T350" i="2"/>
  <c r="T258" i="2"/>
  <c r="T391" i="2"/>
  <c r="T600" i="2"/>
  <c r="T327" i="2"/>
  <c r="T522" i="2"/>
  <c r="T575" i="2"/>
  <c r="T715" i="2"/>
  <c r="T392" i="2"/>
  <c r="T480" i="2"/>
  <c r="T188" i="2"/>
  <c r="T27" i="2"/>
  <c r="T283" i="2"/>
  <c r="T15" i="2"/>
  <c r="T419" i="2"/>
  <c r="T385" i="2"/>
  <c r="T296" i="2"/>
  <c r="T363" i="2"/>
  <c r="T280" i="2"/>
  <c r="T190" i="2"/>
  <c r="S63" i="3" s="1"/>
  <c r="T696" i="2"/>
  <c r="T48" i="2"/>
  <c r="T418" i="2"/>
  <c r="T338" i="2"/>
  <c r="T562" i="2"/>
  <c r="T587" i="2"/>
  <c r="T42" i="2"/>
  <c r="T184" i="2"/>
  <c r="T594" i="2"/>
  <c r="T578" i="2"/>
  <c r="T716" i="2"/>
  <c r="T328" i="2"/>
  <c r="T213" i="2"/>
  <c r="T482" i="2"/>
  <c r="T427" i="2"/>
  <c r="T549" i="2"/>
  <c r="T291" i="2"/>
  <c r="T120" i="2"/>
  <c r="T534" i="2"/>
  <c r="T93" i="2"/>
  <c r="T633" i="2"/>
  <c r="T91" i="2"/>
  <c r="S42" i="3" s="1"/>
  <c r="T599" i="2"/>
  <c r="T99" i="2"/>
  <c r="T180" i="2"/>
  <c r="T326" i="2"/>
  <c r="T724" i="2"/>
  <c r="T497" i="2"/>
  <c r="T461" i="2"/>
  <c r="T630" i="2"/>
  <c r="T159" i="2"/>
  <c r="T730" i="2"/>
  <c r="T107" i="2"/>
  <c r="T181" i="2"/>
  <c r="T576" i="2"/>
  <c r="T467" i="2"/>
  <c r="T662" i="2"/>
  <c r="T307" i="2"/>
  <c r="T182" i="2"/>
  <c r="T620" i="2"/>
  <c r="T65" i="2"/>
  <c r="T169" i="2"/>
  <c r="T151" i="2"/>
  <c r="T603" i="2"/>
  <c r="S119" i="3" s="1"/>
  <c r="T462" i="2"/>
  <c r="T634" i="2"/>
  <c r="T621" i="2"/>
  <c r="T47" i="2"/>
  <c r="T279" i="2"/>
  <c r="T529" i="2"/>
  <c r="T611" i="2"/>
  <c r="S59" i="3" s="1"/>
  <c r="T255" i="2"/>
  <c r="T128" i="2"/>
  <c r="T422" i="2"/>
  <c r="S106" i="3" s="1"/>
  <c r="T155" i="2"/>
  <c r="T635" i="2"/>
  <c r="T556" i="2"/>
  <c r="T246" i="2"/>
  <c r="T486" i="2"/>
  <c r="T431" i="2"/>
  <c r="T470" i="2"/>
  <c r="T583" i="2"/>
  <c r="T70" i="2"/>
  <c r="T472" i="2"/>
  <c r="T211" i="2"/>
  <c r="S68" i="3" s="1"/>
  <c r="T604" i="2"/>
  <c r="T173" i="2"/>
  <c r="T64" i="2"/>
  <c r="S36" i="3" s="1"/>
  <c r="T163" i="2"/>
  <c r="T127" i="2"/>
  <c r="T352" i="2"/>
  <c r="T358" i="2"/>
  <c r="T538" i="2"/>
  <c r="T661" i="2"/>
  <c r="T378" i="2"/>
  <c r="T707" i="2"/>
  <c r="T381" i="2"/>
  <c r="T172" i="2"/>
  <c r="T636" i="2"/>
  <c r="T512" i="2"/>
  <c r="T272" i="2"/>
  <c r="T609" i="2"/>
  <c r="T676" i="2"/>
  <c r="T672" i="2"/>
  <c r="T624" i="2"/>
  <c r="T234" i="2"/>
  <c r="S113" i="3" s="1"/>
  <c r="T121" i="2"/>
  <c r="T176" i="2"/>
  <c r="T718" i="2"/>
  <c r="T189" i="2"/>
  <c r="T695" i="2"/>
  <c r="T632" i="2"/>
  <c r="T596" i="2"/>
  <c r="T240" i="2"/>
  <c r="T359" i="2"/>
  <c r="T143" i="2"/>
  <c r="T302" i="2"/>
  <c r="T367" i="2"/>
  <c r="T612" i="2"/>
  <c r="T528" i="2"/>
  <c r="T551" i="2"/>
  <c r="T398" i="2"/>
  <c r="S56" i="3" s="1"/>
  <c r="T582" i="2"/>
  <c r="T736" i="2"/>
  <c r="T214" i="2"/>
  <c r="T402" i="2"/>
  <c r="T720" i="2"/>
  <c r="T608" i="2"/>
  <c r="T519" i="2"/>
  <c r="T174" i="2"/>
  <c r="T122" i="2"/>
  <c r="T142" i="2"/>
  <c r="T543" i="2"/>
  <c r="T195" i="2"/>
  <c r="T330" i="2"/>
  <c r="S54" i="3" s="1"/>
  <c r="T552" i="2"/>
  <c r="T355" i="2"/>
  <c r="T230" i="2"/>
  <c r="T194" i="2"/>
  <c r="T248" i="2"/>
  <c r="T268" i="2"/>
  <c r="T722" i="2"/>
  <c r="T508" i="2"/>
  <c r="T317" i="2"/>
  <c r="T135" i="2"/>
  <c r="T420" i="2"/>
  <c r="T527" i="2"/>
  <c r="T498" i="2"/>
  <c r="T650" i="2"/>
  <c r="T164" i="2"/>
  <c r="S93" i="3" s="1"/>
  <c r="T702" i="2"/>
  <c r="T697" i="2"/>
  <c r="T319" i="2"/>
  <c r="T407" i="2"/>
  <c r="T386" i="2"/>
  <c r="T558" i="2"/>
  <c r="T138" i="2"/>
  <c r="T574" i="2"/>
  <c r="T710" i="2"/>
  <c r="T265" i="2"/>
  <c r="T129" i="2"/>
  <c r="T125" i="2"/>
  <c r="T434" i="2"/>
  <c r="T521" i="2"/>
  <c r="T387" i="2"/>
  <c r="T116" i="2"/>
  <c r="T220" i="2"/>
  <c r="T517" i="2"/>
  <c r="T530" i="2"/>
  <c r="T660" i="2"/>
  <c r="T597" i="2"/>
  <c r="T479" i="2"/>
  <c r="T345" i="2"/>
  <c r="T735" i="2"/>
  <c r="T371" i="2"/>
  <c r="T637" i="2"/>
  <c r="T463" i="2"/>
  <c r="T267" i="2"/>
  <c r="T654" i="2"/>
  <c r="T693" i="2"/>
  <c r="T646" i="2"/>
  <c r="T712" i="2"/>
  <c r="T651" i="2"/>
  <c r="T589" i="2"/>
  <c r="T510" i="2"/>
  <c r="T442" i="2"/>
  <c r="T727" i="2"/>
  <c r="T694" i="2"/>
  <c r="T692" i="2"/>
  <c r="T622" i="2"/>
  <c r="S108" i="3" s="1"/>
  <c r="T484" i="2"/>
  <c r="T655" i="2"/>
  <c r="T663" i="2"/>
  <c r="T668" i="2"/>
  <c r="T699" i="2"/>
  <c r="T723" i="2"/>
  <c r="T698" i="2"/>
  <c r="T713" i="2"/>
  <c r="T688" i="2"/>
  <c r="T643" i="2"/>
  <c r="T709" i="2"/>
  <c r="T731" i="2"/>
  <c r="T737" i="2"/>
  <c r="S648" i="2"/>
  <c r="S446" i="2"/>
  <c r="S493" i="2"/>
  <c r="S100" i="2"/>
  <c r="S231" i="2"/>
  <c r="S376" i="2"/>
  <c r="S342" i="2"/>
  <c r="S525" i="2"/>
  <c r="S303" i="2"/>
  <c r="S595" i="2"/>
  <c r="S373" i="2"/>
  <c r="S217" i="2"/>
  <c r="S115" i="2"/>
  <c r="S683" i="2"/>
  <c r="S72" i="2"/>
  <c r="S289" i="2"/>
  <c r="S524" i="2"/>
  <c r="S629" i="2"/>
  <c r="S566" i="2"/>
  <c r="S449" i="2"/>
  <c r="S405" i="2"/>
  <c r="S269" i="2"/>
  <c r="S368" i="2"/>
  <c r="S198" i="2"/>
  <c r="S548" i="2"/>
  <c r="S563" i="2"/>
  <c r="S631" i="2"/>
  <c r="S97" i="2"/>
  <c r="R18" i="3" s="1"/>
  <c r="S500" i="2"/>
  <c r="S63" i="2"/>
  <c r="S443" i="2"/>
  <c r="S235" i="2"/>
  <c r="S641" i="2"/>
  <c r="S17" i="2"/>
  <c r="S704" i="2"/>
  <c r="S719" i="2"/>
  <c r="S410" i="2"/>
  <c r="S117" i="2"/>
  <c r="S657" i="2"/>
  <c r="S439" i="2"/>
  <c r="S464" i="2"/>
  <c r="S126" i="2"/>
  <c r="R8" i="3" s="1"/>
  <c r="S602" i="2"/>
  <c r="S483" i="2"/>
  <c r="S336" i="2"/>
  <c r="S531" i="2"/>
  <c r="S239" i="2"/>
  <c r="S459" i="2"/>
  <c r="S605" i="2"/>
  <c r="S310" i="2"/>
  <c r="S324" i="2"/>
  <c r="S223" i="2"/>
  <c r="R51" i="3" s="1"/>
  <c r="S314" i="2"/>
  <c r="S199" i="2"/>
  <c r="S284" i="2"/>
  <c r="S266" i="2"/>
  <c r="S455" i="2"/>
  <c r="S452" i="2"/>
  <c r="S579" i="2"/>
  <c r="S545" i="2"/>
  <c r="S281" i="2"/>
  <c r="S346" i="2"/>
  <c r="S348" i="2"/>
  <c r="S351" i="2"/>
  <c r="S586" i="2"/>
  <c r="S413" i="2"/>
  <c r="S505" i="2"/>
  <c r="S494" i="2"/>
  <c r="S435" i="2"/>
  <c r="S343" i="2"/>
  <c r="S423" i="2"/>
  <c r="S570" i="2"/>
  <c r="S206" i="2"/>
  <c r="S183" i="2"/>
  <c r="S263" i="2"/>
  <c r="S294" i="2"/>
  <c r="S193" i="2"/>
  <c r="S34" i="2"/>
  <c r="S118" i="2"/>
  <c r="S123" i="2"/>
  <c r="S207" i="2"/>
  <c r="S209" i="2"/>
  <c r="S539" i="2"/>
  <c r="S149" i="2"/>
  <c r="S430" i="2"/>
  <c r="S119" i="2"/>
  <c r="S335" i="2"/>
  <c r="S453" i="2"/>
  <c r="S36" i="2"/>
  <c r="S388" i="2"/>
  <c r="S714" i="2"/>
  <c r="S540" i="2"/>
  <c r="S414" i="2"/>
  <c r="S320" i="2"/>
  <c r="S110" i="2"/>
  <c r="S170" i="2"/>
  <c r="S161" i="2"/>
  <c r="S406" i="2"/>
  <c r="S33" i="2"/>
  <c r="S628" i="2"/>
  <c r="S613" i="2"/>
  <c r="S92" i="2"/>
  <c r="S659" i="2"/>
  <c r="S520" i="2"/>
  <c r="S21" i="2"/>
  <c r="R15" i="3" s="1"/>
  <c r="S451" i="2"/>
  <c r="S399" i="2"/>
  <c r="S329" i="2"/>
  <c r="R53" i="3" s="1"/>
  <c r="S361" i="2"/>
  <c r="S59" i="2"/>
  <c r="S39" i="2"/>
  <c r="S322" i="2"/>
  <c r="S669" i="2"/>
  <c r="S447" i="2"/>
  <c r="S339" i="2"/>
  <c r="S313" i="2"/>
  <c r="S105" i="2"/>
  <c r="S61" i="2"/>
  <c r="S469" i="2"/>
  <c r="S404" i="2"/>
  <c r="S306" i="2"/>
  <c r="R94" i="3" s="1"/>
  <c r="S102" i="2"/>
  <c r="S293" i="2"/>
  <c r="S726" i="2"/>
  <c r="S249" i="2"/>
  <c r="S411" i="2"/>
  <c r="S365" i="2"/>
  <c r="S9" i="2"/>
  <c r="S366" i="2"/>
  <c r="S233" i="2"/>
  <c r="S225" i="2"/>
  <c r="S218" i="2"/>
  <c r="S243" i="2"/>
  <c r="S465" i="2"/>
  <c r="R100" i="3" s="1"/>
  <c r="S332" i="2"/>
  <c r="R88" i="3" s="1"/>
  <c r="S316" i="2"/>
  <c r="S428" i="2"/>
  <c r="R107" i="3" s="1"/>
  <c r="S625" i="2"/>
  <c r="S665" i="2"/>
  <c r="R109" i="3" s="1"/>
  <c r="S270" i="2"/>
  <c r="S675" i="2"/>
  <c r="S98" i="2"/>
  <c r="S383" i="2"/>
  <c r="R77" i="3" s="1"/>
  <c r="S25" i="2"/>
  <c r="S573" i="2"/>
  <c r="S502" i="2"/>
  <c r="S444" i="2"/>
  <c r="S152" i="2"/>
  <c r="S236" i="2"/>
  <c r="S555" i="2"/>
  <c r="S474" i="2"/>
  <c r="S416" i="2"/>
  <c r="S732" i="2"/>
  <c r="S147" i="2"/>
  <c r="S644" i="2"/>
  <c r="S379" i="2"/>
  <c r="S396" i="2"/>
  <c r="S323" i="2"/>
  <c r="S475" i="2"/>
  <c r="S489" i="2"/>
  <c r="S259" i="2"/>
  <c r="S32" i="2"/>
  <c r="S212" i="2"/>
  <c r="S581" i="2"/>
  <c r="S491" i="2"/>
  <c r="S454" i="2"/>
  <c r="S86" i="2"/>
  <c r="S139" i="2"/>
  <c r="S315" i="2"/>
  <c r="S652" i="2"/>
  <c r="S499" i="2"/>
  <c r="S85" i="2"/>
  <c r="S537" i="2"/>
  <c r="S649" i="2"/>
  <c r="S550" i="2"/>
  <c r="S526" i="2"/>
  <c r="S290" i="2"/>
  <c r="S421" i="2"/>
  <c r="S74" i="2"/>
  <c r="S191" i="2"/>
  <c r="S610" i="2"/>
  <c r="R120" i="3" s="1"/>
  <c r="S490" i="2"/>
  <c r="S623" i="2"/>
  <c r="S700" i="2"/>
  <c r="S196" i="2"/>
  <c r="S678" i="2"/>
  <c r="S593" i="2"/>
  <c r="S340" i="2"/>
  <c r="S29" i="2"/>
  <c r="R7" i="3" s="1"/>
  <c r="S71" i="2"/>
  <c r="R10" i="3" s="1"/>
  <c r="S408" i="2"/>
  <c r="S334" i="2"/>
  <c r="R13" i="3" s="1"/>
  <c r="S501" i="2"/>
  <c r="S242" i="2"/>
  <c r="S224" i="2"/>
  <c r="S701" i="2"/>
  <c r="S40" i="2"/>
  <c r="S46" i="2"/>
  <c r="S456" i="2"/>
  <c r="S260" i="2"/>
  <c r="S536" i="2"/>
  <c r="S666" i="2"/>
  <c r="S553" i="2"/>
  <c r="S656" i="2"/>
  <c r="S197" i="2"/>
  <c r="S389" i="2"/>
  <c r="S185" i="2"/>
  <c r="R97" i="3" s="1"/>
  <c r="S691" i="2"/>
  <c r="S38" i="2"/>
  <c r="S241" i="2"/>
  <c r="S253" i="2"/>
  <c r="S448" i="2"/>
  <c r="S488" i="2"/>
  <c r="R118" i="3" s="1"/>
  <c r="S277" i="2"/>
  <c r="S6" i="2"/>
  <c r="S69" i="2"/>
  <c r="S670" i="2"/>
  <c r="S140" i="2"/>
  <c r="S254" i="2"/>
  <c r="S401" i="2"/>
  <c r="S471" i="2"/>
  <c r="S571" i="2"/>
  <c r="S132" i="2"/>
  <c r="S673" i="2"/>
  <c r="S178" i="2"/>
  <c r="R38" i="3" s="1"/>
  <c r="S557" i="2"/>
  <c r="S77" i="2"/>
  <c r="S440" i="2"/>
  <c r="S331" i="2"/>
  <c r="S83" i="2"/>
  <c r="S671" i="2"/>
  <c r="S492" i="2"/>
  <c r="S400" i="2"/>
  <c r="R79" i="3" s="1"/>
  <c r="S177" i="2"/>
  <c r="S412" i="2"/>
  <c r="S305" i="2"/>
  <c r="S35" i="2"/>
  <c r="S457" i="2"/>
  <c r="S377" i="2"/>
  <c r="S679" i="2"/>
  <c r="S104" i="2"/>
  <c r="S511" i="2"/>
  <c r="S295" i="2"/>
  <c r="S425" i="2"/>
  <c r="S667" i="2"/>
  <c r="S168" i="2"/>
  <c r="S52" i="2"/>
  <c r="S28" i="2"/>
  <c r="S95" i="2"/>
  <c r="S299" i="2"/>
  <c r="S50" i="2"/>
  <c r="S304" i="2"/>
  <c r="S403" i="2"/>
  <c r="R105" i="3" s="1"/>
  <c r="S382" i="2"/>
  <c r="S30" i="2"/>
  <c r="R91" i="3" s="1"/>
  <c r="S364" i="2"/>
  <c r="S677" i="2"/>
  <c r="S426" i="2"/>
  <c r="S473" i="2"/>
  <c r="S547" i="2"/>
  <c r="S201" i="2"/>
  <c r="S68" i="2"/>
  <c r="R2" i="3" s="1"/>
  <c r="S88" i="2"/>
  <c r="S503" i="2"/>
  <c r="S706" i="2"/>
  <c r="S476" i="2"/>
  <c r="S301" i="2"/>
  <c r="S639" i="2"/>
  <c r="S717" i="2"/>
  <c r="S460" i="2"/>
  <c r="S393" i="2"/>
  <c r="S186" i="2"/>
  <c r="S380" i="2"/>
  <c r="R55" i="3" s="1"/>
  <c r="S353" i="2"/>
  <c r="S468" i="2"/>
  <c r="S349" i="2"/>
  <c r="S89" i="2"/>
  <c r="S22" i="2"/>
  <c r="S356" i="2"/>
  <c r="S506" i="2"/>
  <c r="S564" i="2"/>
  <c r="S53" i="2"/>
  <c r="S514" i="2"/>
  <c r="S130" i="2"/>
  <c r="S711" i="2"/>
  <c r="S44" i="2"/>
  <c r="S137" i="2"/>
  <c r="S618" i="2"/>
  <c r="S158" i="2"/>
  <c r="S56" i="2"/>
  <c r="S146" i="2"/>
  <c r="S450" i="2"/>
  <c r="S616" i="2"/>
  <c r="S437" i="2"/>
  <c r="S487" i="2"/>
  <c r="S262" i="2"/>
  <c r="S690" i="2"/>
  <c r="S103" i="2"/>
  <c r="S200" i="2"/>
  <c r="S397" i="2"/>
  <c r="S202" i="2"/>
  <c r="S647" i="2"/>
  <c r="S66" i="2"/>
  <c r="S162" i="2"/>
  <c r="S311" i="2"/>
  <c r="S192" i="2"/>
  <c r="R74" i="3" s="1"/>
  <c r="S8" i="2"/>
  <c r="S729" i="2"/>
  <c r="S24" i="2"/>
  <c r="S221" i="2"/>
  <c r="R3" i="3" s="1"/>
  <c r="S645" i="2"/>
  <c r="S215" i="2"/>
  <c r="S495" i="2"/>
  <c r="S288" i="2"/>
  <c r="S3" i="2"/>
  <c r="S297" i="2"/>
  <c r="S238" i="2"/>
  <c r="S87" i="2"/>
  <c r="S477" i="2"/>
  <c r="S78" i="2"/>
  <c r="S321" i="2"/>
  <c r="S79" i="2"/>
  <c r="S157" i="2"/>
  <c r="S395" i="2"/>
  <c r="S572" i="2"/>
  <c r="S45" i="2"/>
  <c r="S325" i="2"/>
  <c r="S432" i="2"/>
  <c r="S171" i="2"/>
  <c r="S94" i="2"/>
  <c r="S54" i="2"/>
  <c r="S150" i="2"/>
  <c r="S108" i="2"/>
  <c r="S535" i="2"/>
  <c r="S57" i="2"/>
  <c r="S638" i="2"/>
  <c r="S627" i="2"/>
  <c r="S205" i="2"/>
  <c r="S82" i="2"/>
  <c r="R96" i="3" s="1"/>
  <c r="S344" i="2"/>
  <c r="S2" i="2"/>
  <c r="S141" i="2"/>
  <c r="R85" i="3" s="1"/>
  <c r="S415" i="2"/>
  <c r="S226" i="2"/>
  <c r="S542" i="2"/>
  <c r="S154" i="2"/>
  <c r="S276" i="2"/>
  <c r="S658" i="2"/>
  <c r="S37" i="2"/>
  <c r="S433" i="2"/>
  <c r="S559" i="2"/>
  <c r="S554" i="2"/>
  <c r="S278" i="2"/>
  <c r="S523" i="2"/>
  <c r="S216" i="2"/>
  <c r="S114" i="2"/>
  <c r="S614" i="2"/>
  <c r="S607" i="2"/>
  <c r="S369" i="2"/>
  <c r="S390" i="2"/>
  <c r="S31" i="2"/>
  <c r="S62" i="2"/>
  <c r="S136" i="2"/>
  <c r="S504" i="2"/>
  <c r="S237" i="2"/>
  <c r="S113" i="2"/>
  <c r="S680" i="2"/>
  <c r="S5" i="2"/>
  <c r="S75" i="2"/>
  <c r="R92" i="3" s="1"/>
  <c r="S308" i="2"/>
  <c r="S51" i="2"/>
  <c r="S111" i="2"/>
  <c r="S362" i="2"/>
  <c r="S532" i="2"/>
  <c r="S219" i="2"/>
  <c r="S156" i="2"/>
  <c r="S67" i="2"/>
  <c r="S264" i="2"/>
  <c r="S134" i="2"/>
  <c r="S49" i="2"/>
  <c r="S592" i="2"/>
  <c r="S204" i="2"/>
  <c r="S681" i="2"/>
  <c r="S733" i="2"/>
  <c r="S337" i="2"/>
  <c r="S112" i="2"/>
  <c r="S513" i="2"/>
  <c r="S568" i="2"/>
  <c r="S101" i="2"/>
  <c r="S341" i="2"/>
  <c r="S458" i="2"/>
  <c r="S26" i="2"/>
  <c r="S250" i="2"/>
  <c r="S496" i="2"/>
  <c r="S208" i="2"/>
  <c r="S12" i="2"/>
  <c r="S229" i="2"/>
  <c r="S485" i="2"/>
  <c r="S357" i="2"/>
  <c r="S606" i="2"/>
  <c r="S4" i="2"/>
  <c r="S187" i="2"/>
  <c r="S148" i="2"/>
  <c r="S569" i="2"/>
  <c r="R58" i="3" s="1"/>
  <c r="S18" i="2"/>
  <c r="S13" i="2"/>
  <c r="R61" i="3" s="1"/>
  <c r="S333" i="2"/>
  <c r="S370" i="2"/>
  <c r="S533" i="2"/>
  <c r="S210" i="2"/>
  <c r="S689" i="2"/>
  <c r="S179" i="2"/>
  <c r="S175" i="2"/>
  <c r="S684" i="2"/>
  <c r="S409" i="2"/>
  <c r="S23" i="2"/>
  <c r="S478" i="2"/>
  <c r="S507" i="2"/>
  <c r="S685" i="2"/>
  <c r="S664" i="2"/>
  <c r="S286" i="2"/>
  <c r="S372" i="2"/>
  <c r="S166" i="2"/>
  <c r="S577" i="2"/>
  <c r="S674" i="2"/>
  <c r="S287" i="2"/>
  <c r="S251" i="2"/>
  <c r="S438" i="2"/>
  <c r="S109" i="2"/>
  <c r="S424" i="2"/>
  <c r="S298" i="2"/>
  <c r="S131" i="2"/>
  <c r="S14" i="2"/>
  <c r="S285" i="2"/>
  <c r="S619" i="2"/>
  <c r="S165" i="2"/>
  <c r="S734" i="2"/>
  <c r="S144" i="2"/>
  <c r="S598" i="2"/>
  <c r="S318" i="2"/>
  <c r="S585" i="2"/>
  <c r="S106" i="2"/>
  <c r="S228" i="2"/>
  <c r="S256" i="2"/>
  <c r="S615" i="2"/>
  <c r="S591" i="2"/>
  <c r="S203" i="2"/>
  <c r="S273" i="2"/>
  <c r="S7" i="2"/>
  <c r="S124" i="2"/>
  <c r="S560" i="2"/>
  <c r="S133" i="2"/>
  <c r="S436" i="2"/>
  <c r="S55" i="2"/>
  <c r="S292" i="2"/>
  <c r="S160" i="2"/>
  <c r="S11" i="2"/>
  <c r="R12" i="3" s="1"/>
  <c r="S60" i="2"/>
  <c r="S96" i="2"/>
  <c r="S10" i="2"/>
  <c r="S516" i="2"/>
  <c r="S481" i="2"/>
  <c r="S466" i="2"/>
  <c r="S347" i="2"/>
  <c r="S73" i="2"/>
  <c r="R49" i="3" s="1"/>
  <c r="S227" i="2"/>
  <c r="S588" i="2"/>
  <c r="S705" i="2"/>
  <c r="S686" i="2"/>
  <c r="S590" i="2"/>
  <c r="S16" i="2"/>
  <c r="S232" i="2"/>
  <c r="S19" i="2"/>
  <c r="S626" i="2"/>
  <c r="S145" i="2"/>
  <c r="R16" i="3" s="1"/>
  <c r="S354" i="2"/>
  <c r="S429" i="2"/>
  <c r="S374" i="2"/>
  <c r="S394" i="2"/>
  <c r="S565" i="2"/>
  <c r="S580" i="2"/>
  <c r="S244" i="2"/>
  <c r="S245" i="2"/>
  <c r="S20" i="2"/>
  <c r="S601" i="2"/>
  <c r="S384" i="2"/>
  <c r="S640" i="2"/>
  <c r="S567" i="2"/>
  <c r="S682" i="2"/>
  <c r="S309" i="2"/>
  <c r="S167" i="2"/>
  <c r="S257" i="2"/>
  <c r="S84" i="2"/>
  <c r="S312" i="2"/>
  <c r="S441" i="2"/>
  <c r="S271" i="2"/>
  <c r="S703" i="2"/>
  <c r="S541" i="2"/>
  <c r="R80" i="3" s="1"/>
  <c r="S642" i="2"/>
  <c r="S76" i="2"/>
  <c r="S728" i="2"/>
  <c r="S282" i="2"/>
  <c r="S725" i="2"/>
  <c r="S261" i="2"/>
  <c r="S375" i="2"/>
  <c r="S546" i="2"/>
  <c r="S584" i="2"/>
  <c r="S518" i="2"/>
  <c r="S544" i="2"/>
  <c r="S247" i="2"/>
  <c r="S687" i="2"/>
  <c r="S300" i="2"/>
  <c r="S509" i="2"/>
  <c r="S561" i="2"/>
  <c r="S708" i="2"/>
  <c r="S617" i="2"/>
  <c r="S653" i="2"/>
  <c r="S417" i="2"/>
  <c r="S515" i="2"/>
  <c r="S90" i="2"/>
  <c r="S275" i="2"/>
  <c r="S252" i="2"/>
  <c r="S43" i="2"/>
  <c r="S41" i="2"/>
  <c r="S222" i="2"/>
  <c r="S153" i="2"/>
  <c r="S274" i="2"/>
  <c r="S445" i="2"/>
  <c r="S721" i="2"/>
  <c r="S80" i="2"/>
  <c r="S360" i="2"/>
  <c r="S81" i="2"/>
  <c r="S58" i="2"/>
  <c r="S350" i="2"/>
  <c r="S258" i="2"/>
  <c r="S391" i="2"/>
  <c r="S600" i="2"/>
  <c r="S327" i="2"/>
  <c r="S522" i="2"/>
  <c r="S575" i="2"/>
  <c r="S715" i="2"/>
  <c r="S392" i="2"/>
  <c r="S480" i="2"/>
  <c r="S188" i="2"/>
  <c r="S27" i="2"/>
  <c r="S283" i="2"/>
  <c r="S15" i="2"/>
  <c r="S419" i="2"/>
  <c r="S385" i="2"/>
  <c r="S296" i="2"/>
  <c r="S363" i="2"/>
  <c r="S280" i="2"/>
  <c r="S190" i="2"/>
  <c r="R63" i="3" s="1"/>
  <c r="S696" i="2"/>
  <c r="S48" i="2"/>
  <c r="S418" i="2"/>
  <c r="S338" i="2"/>
  <c r="S562" i="2"/>
  <c r="S587" i="2"/>
  <c r="S42" i="2"/>
  <c r="S184" i="2"/>
  <c r="R40" i="3" s="1"/>
  <c r="S594" i="2"/>
  <c r="S578" i="2"/>
  <c r="S716" i="2"/>
  <c r="S328" i="2"/>
  <c r="S213" i="2"/>
  <c r="S482" i="2"/>
  <c r="S427" i="2"/>
  <c r="S549" i="2"/>
  <c r="S291" i="2"/>
  <c r="S120" i="2"/>
  <c r="S534" i="2"/>
  <c r="S93" i="2"/>
  <c r="S633" i="2"/>
  <c r="S91" i="2"/>
  <c r="S599" i="2"/>
  <c r="S99" i="2"/>
  <c r="S180" i="2"/>
  <c r="S326" i="2"/>
  <c r="R104" i="3" s="1"/>
  <c r="S724" i="2"/>
  <c r="S497" i="2"/>
  <c r="S461" i="2"/>
  <c r="S630" i="2"/>
  <c r="S159" i="2"/>
  <c r="S730" i="2"/>
  <c r="S107" i="2"/>
  <c r="S181" i="2"/>
  <c r="S576" i="2"/>
  <c r="S467" i="2"/>
  <c r="S662" i="2"/>
  <c r="S307" i="2"/>
  <c r="S182" i="2"/>
  <c r="S620" i="2"/>
  <c r="S65" i="2"/>
  <c r="S169" i="2"/>
  <c r="S151" i="2"/>
  <c r="S603" i="2"/>
  <c r="R119" i="3" s="1"/>
  <c r="S462" i="2"/>
  <c r="S634" i="2"/>
  <c r="S621" i="2"/>
  <c r="S47" i="2"/>
  <c r="S279" i="2"/>
  <c r="S529" i="2"/>
  <c r="S611" i="2"/>
  <c r="R59" i="3" s="1"/>
  <c r="S255" i="2"/>
  <c r="S128" i="2"/>
  <c r="S422" i="2"/>
  <c r="R106" i="3" s="1"/>
  <c r="S155" i="2"/>
  <c r="S635" i="2"/>
  <c r="S556" i="2"/>
  <c r="S246" i="2"/>
  <c r="S486" i="2"/>
  <c r="S431" i="2"/>
  <c r="S470" i="2"/>
  <c r="S583" i="2"/>
  <c r="S70" i="2"/>
  <c r="S472" i="2"/>
  <c r="S211" i="2"/>
  <c r="R68" i="3" s="1"/>
  <c r="S604" i="2"/>
  <c r="S173" i="2"/>
  <c r="S64" i="2"/>
  <c r="R36" i="3" s="1"/>
  <c r="S163" i="2"/>
  <c r="S127" i="2"/>
  <c r="S352" i="2"/>
  <c r="S358" i="2"/>
  <c r="S538" i="2"/>
  <c r="S661" i="2"/>
  <c r="S378" i="2"/>
  <c r="S707" i="2"/>
  <c r="S381" i="2"/>
  <c r="S172" i="2"/>
  <c r="S636" i="2"/>
  <c r="S512" i="2"/>
  <c r="S272" i="2"/>
  <c r="S609" i="2"/>
  <c r="S676" i="2"/>
  <c r="S672" i="2"/>
  <c r="S624" i="2"/>
  <c r="S234" i="2"/>
  <c r="R113" i="3" s="1"/>
  <c r="S121" i="2"/>
  <c r="S176" i="2"/>
  <c r="S718" i="2"/>
  <c r="S189" i="2"/>
  <c r="S695" i="2"/>
  <c r="S632" i="2"/>
  <c r="S596" i="2"/>
  <c r="S240" i="2"/>
  <c r="S359" i="2"/>
  <c r="S143" i="2"/>
  <c r="S302" i="2"/>
  <c r="S367" i="2"/>
  <c r="S612" i="2"/>
  <c r="S528" i="2"/>
  <c r="S551" i="2"/>
  <c r="S398" i="2"/>
  <c r="R56" i="3" s="1"/>
  <c r="S582" i="2"/>
  <c r="S736" i="2"/>
  <c r="S214" i="2"/>
  <c r="S402" i="2"/>
  <c r="S720" i="2"/>
  <c r="S608" i="2"/>
  <c r="S519" i="2"/>
  <c r="S174" i="2"/>
  <c r="S122" i="2"/>
  <c r="S142" i="2"/>
  <c r="S543" i="2"/>
  <c r="S195" i="2"/>
  <c r="S330" i="2"/>
  <c r="R54" i="3" s="1"/>
  <c r="S552" i="2"/>
  <c r="S355" i="2"/>
  <c r="S230" i="2"/>
  <c r="S194" i="2"/>
  <c r="S248" i="2"/>
  <c r="S268" i="2"/>
  <c r="S722" i="2"/>
  <c r="S508" i="2"/>
  <c r="S317" i="2"/>
  <c r="S135" i="2"/>
  <c r="S420" i="2"/>
  <c r="S527" i="2"/>
  <c r="S498" i="2"/>
  <c r="S650" i="2"/>
  <c r="S164" i="2"/>
  <c r="S702" i="2"/>
  <c r="S697" i="2"/>
  <c r="S319" i="2"/>
  <c r="S407" i="2"/>
  <c r="S386" i="2"/>
  <c r="S558" i="2"/>
  <c r="S138" i="2"/>
  <c r="S574" i="2"/>
  <c r="S710" i="2"/>
  <c r="S265" i="2"/>
  <c r="R114" i="3" s="1"/>
  <c r="S129" i="2"/>
  <c r="S125" i="2"/>
  <c r="S434" i="2"/>
  <c r="S521" i="2"/>
  <c r="S387" i="2"/>
  <c r="S116" i="2"/>
  <c r="S220" i="2"/>
  <c r="S517" i="2"/>
  <c r="S530" i="2"/>
  <c r="S660" i="2"/>
  <c r="S597" i="2"/>
  <c r="S479" i="2"/>
  <c r="S345" i="2"/>
  <c r="S735" i="2"/>
  <c r="S371" i="2"/>
  <c r="S637" i="2"/>
  <c r="S463" i="2"/>
  <c r="S267" i="2"/>
  <c r="S654" i="2"/>
  <c r="S693" i="2"/>
  <c r="S646" i="2"/>
  <c r="S712" i="2"/>
  <c r="S651" i="2"/>
  <c r="S589" i="2"/>
  <c r="S510" i="2"/>
  <c r="S442" i="2"/>
  <c r="S727" i="2"/>
  <c r="S694" i="2"/>
  <c r="S692" i="2"/>
  <c r="S622" i="2"/>
  <c r="R108" i="3" s="1"/>
  <c r="S484" i="2"/>
  <c r="S655" i="2"/>
  <c r="S663" i="2"/>
  <c r="S668" i="2"/>
  <c r="S699" i="2"/>
  <c r="S723" i="2"/>
  <c r="S698" i="2"/>
  <c r="S713" i="2"/>
  <c r="S688" i="2"/>
  <c r="S643" i="2"/>
  <c r="S709" i="2"/>
  <c r="S731" i="2"/>
  <c r="S737" i="2"/>
  <c r="N648" i="2"/>
  <c r="N446" i="2"/>
  <c r="N493" i="2"/>
  <c r="N100" i="2"/>
  <c r="N231" i="2"/>
  <c r="N376" i="2"/>
  <c r="N342" i="2"/>
  <c r="N525" i="2"/>
  <c r="N303" i="2"/>
  <c r="N595" i="2"/>
  <c r="N373" i="2"/>
  <c r="N217" i="2"/>
  <c r="N115" i="2"/>
  <c r="N683" i="2"/>
  <c r="N72" i="2"/>
  <c r="N289" i="2"/>
  <c r="N524" i="2"/>
  <c r="N629" i="2"/>
  <c r="N566" i="2"/>
  <c r="N449" i="2"/>
  <c r="N405" i="2"/>
  <c r="N269" i="2"/>
  <c r="N368" i="2"/>
  <c r="N198" i="2"/>
  <c r="N548" i="2"/>
  <c r="N563" i="2"/>
  <c r="N631" i="2"/>
  <c r="N97" i="2"/>
  <c r="N500" i="2"/>
  <c r="N63" i="2"/>
  <c r="N443" i="2"/>
  <c r="N235" i="2"/>
  <c r="N641" i="2"/>
  <c r="N17" i="2"/>
  <c r="N704" i="2"/>
  <c r="N719" i="2"/>
  <c r="N410" i="2"/>
  <c r="N117" i="2"/>
  <c r="N657" i="2"/>
  <c r="N439" i="2"/>
  <c r="N464" i="2"/>
  <c r="N126" i="2"/>
  <c r="N602" i="2"/>
  <c r="N483" i="2"/>
  <c r="N336" i="2"/>
  <c r="N531" i="2"/>
  <c r="N239" i="2"/>
  <c r="N459" i="2"/>
  <c r="N605" i="2"/>
  <c r="N310" i="2"/>
  <c r="N324" i="2"/>
  <c r="N223" i="2"/>
  <c r="N314" i="2"/>
  <c r="N199" i="2"/>
  <c r="N284" i="2"/>
  <c r="N266" i="2"/>
  <c r="N455" i="2"/>
  <c r="N452" i="2"/>
  <c r="N579" i="2"/>
  <c r="N545" i="2"/>
  <c r="N281" i="2"/>
  <c r="N346" i="2"/>
  <c r="N348" i="2"/>
  <c r="N351" i="2"/>
  <c r="N586" i="2"/>
  <c r="N413" i="2"/>
  <c r="N505" i="2"/>
  <c r="N494" i="2"/>
  <c r="N435" i="2"/>
  <c r="N343" i="2"/>
  <c r="N423" i="2"/>
  <c r="N570" i="2"/>
  <c r="N206" i="2"/>
  <c r="N183" i="2"/>
  <c r="N263" i="2"/>
  <c r="N294" i="2"/>
  <c r="N193" i="2"/>
  <c r="N34" i="2"/>
  <c r="N118" i="2"/>
  <c r="N123" i="2"/>
  <c r="N207" i="2"/>
  <c r="N209" i="2"/>
  <c r="N539" i="2"/>
  <c r="N149" i="2"/>
  <c r="N430" i="2"/>
  <c r="N119" i="2"/>
  <c r="N335" i="2"/>
  <c r="N453" i="2"/>
  <c r="N36" i="2"/>
  <c r="N388" i="2"/>
  <c r="N714" i="2"/>
  <c r="N540" i="2"/>
  <c r="N414" i="2"/>
  <c r="N320" i="2"/>
  <c r="N110" i="2"/>
  <c r="N170" i="2"/>
  <c r="N161" i="2"/>
  <c r="N406" i="2"/>
  <c r="N33" i="2"/>
  <c r="N628" i="2"/>
  <c r="N613" i="2"/>
  <c r="N92" i="2"/>
  <c r="N659" i="2"/>
  <c r="N520" i="2"/>
  <c r="N21" i="2"/>
  <c r="N451" i="2"/>
  <c r="N399" i="2"/>
  <c r="N329" i="2"/>
  <c r="N361" i="2"/>
  <c r="N59" i="2"/>
  <c r="N39" i="2"/>
  <c r="N322" i="2"/>
  <c r="N669" i="2"/>
  <c r="N447" i="2"/>
  <c r="N339" i="2"/>
  <c r="N313" i="2"/>
  <c r="N105" i="2"/>
  <c r="N61" i="2"/>
  <c r="N469" i="2"/>
  <c r="N404" i="2"/>
  <c r="N306" i="2"/>
  <c r="N102" i="2"/>
  <c r="N293" i="2"/>
  <c r="N726" i="2"/>
  <c r="N249" i="2"/>
  <c r="N411" i="2"/>
  <c r="N365" i="2"/>
  <c r="N9" i="2"/>
  <c r="N366" i="2"/>
  <c r="N233" i="2"/>
  <c r="N225" i="2"/>
  <c r="N218" i="2"/>
  <c r="N243" i="2"/>
  <c r="N465" i="2"/>
  <c r="N332" i="2"/>
  <c r="N316" i="2"/>
  <c r="N428" i="2"/>
  <c r="N625" i="2"/>
  <c r="N665" i="2"/>
  <c r="N270" i="2"/>
  <c r="N675" i="2"/>
  <c r="N98" i="2"/>
  <c r="N383" i="2"/>
  <c r="N25" i="2"/>
  <c r="N573" i="2"/>
  <c r="N502" i="2"/>
  <c r="N444" i="2"/>
  <c r="N152" i="2"/>
  <c r="N236" i="2"/>
  <c r="N555" i="2"/>
  <c r="N474" i="2"/>
  <c r="N416" i="2"/>
  <c r="N732" i="2"/>
  <c r="N147" i="2"/>
  <c r="N644" i="2"/>
  <c r="N379" i="2"/>
  <c r="N396" i="2"/>
  <c r="N323" i="2"/>
  <c r="N475" i="2"/>
  <c r="N489" i="2"/>
  <c r="N259" i="2"/>
  <c r="N32" i="2"/>
  <c r="N212" i="2"/>
  <c r="N581" i="2"/>
  <c r="N491" i="2"/>
  <c r="N454" i="2"/>
  <c r="N86" i="2"/>
  <c r="N139" i="2"/>
  <c r="N315" i="2"/>
  <c r="N652" i="2"/>
  <c r="N499" i="2"/>
  <c r="N85" i="2"/>
  <c r="N537" i="2"/>
  <c r="N649" i="2"/>
  <c r="N550" i="2"/>
  <c r="N526" i="2"/>
  <c r="N290" i="2"/>
  <c r="N421" i="2"/>
  <c r="N74" i="2"/>
  <c r="N191" i="2"/>
  <c r="N610" i="2"/>
  <c r="N490" i="2"/>
  <c r="N623" i="2"/>
  <c r="N700" i="2"/>
  <c r="N196" i="2"/>
  <c r="N678" i="2"/>
  <c r="N593" i="2"/>
  <c r="N340" i="2"/>
  <c r="N29" i="2"/>
  <c r="N71" i="2"/>
  <c r="N408" i="2"/>
  <c r="N334" i="2"/>
  <c r="N501" i="2"/>
  <c r="N242" i="2"/>
  <c r="N224" i="2"/>
  <c r="N701" i="2"/>
  <c r="N40" i="2"/>
  <c r="N46" i="2"/>
  <c r="N456" i="2"/>
  <c r="N260" i="2"/>
  <c r="N536" i="2"/>
  <c r="N666" i="2"/>
  <c r="N553" i="2"/>
  <c r="N656" i="2"/>
  <c r="N197" i="2"/>
  <c r="N389" i="2"/>
  <c r="N185" i="2"/>
  <c r="N691" i="2"/>
  <c r="N38" i="2"/>
  <c r="N241" i="2"/>
  <c r="N253" i="2"/>
  <c r="N448" i="2"/>
  <c r="N488" i="2"/>
  <c r="N277" i="2"/>
  <c r="N6" i="2"/>
  <c r="N69" i="2"/>
  <c r="N670" i="2"/>
  <c r="N140" i="2"/>
  <c r="N254" i="2"/>
  <c r="N401" i="2"/>
  <c r="N471" i="2"/>
  <c r="N571" i="2"/>
  <c r="N132" i="2"/>
  <c r="N673" i="2"/>
  <c r="N178" i="2"/>
  <c r="N557" i="2"/>
  <c r="N77" i="2"/>
  <c r="N440" i="2"/>
  <c r="N331" i="2"/>
  <c r="N83" i="2"/>
  <c r="N671" i="2"/>
  <c r="N492" i="2"/>
  <c r="N400" i="2"/>
  <c r="N177" i="2"/>
  <c r="N412" i="2"/>
  <c r="N305" i="2"/>
  <c r="N35" i="2"/>
  <c r="N457" i="2"/>
  <c r="N377" i="2"/>
  <c r="N679" i="2"/>
  <c r="N104" i="2"/>
  <c r="N511" i="2"/>
  <c r="N295" i="2"/>
  <c r="N425" i="2"/>
  <c r="N667" i="2"/>
  <c r="N168" i="2"/>
  <c r="N52" i="2"/>
  <c r="N28" i="2"/>
  <c r="N95" i="2"/>
  <c r="N299" i="2"/>
  <c r="N50" i="2"/>
  <c r="N304" i="2"/>
  <c r="N403" i="2"/>
  <c r="N382" i="2"/>
  <c r="N30" i="2"/>
  <c r="N364" i="2"/>
  <c r="N677" i="2"/>
  <c r="N426" i="2"/>
  <c r="N473" i="2"/>
  <c r="N547" i="2"/>
  <c r="N201" i="2"/>
  <c r="N68" i="2"/>
  <c r="N88" i="2"/>
  <c r="N503" i="2"/>
  <c r="N706" i="2"/>
  <c r="N476" i="2"/>
  <c r="N301" i="2"/>
  <c r="N639" i="2"/>
  <c r="N717" i="2"/>
  <c r="N460" i="2"/>
  <c r="N393" i="2"/>
  <c r="N186" i="2"/>
  <c r="N380" i="2"/>
  <c r="N353" i="2"/>
  <c r="N468" i="2"/>
  <c r="N349" i="2"/>
  <c r="N89" i="2"/>
  <c r="N22" i="2"/>
  <c r="N356" i="2"/>
  <c r="N506" i="2"/>
  <c r="N564" i="2"/>
  <c r="N53" i="2"/>
  <c r="N514" i="2"/>
  <c r="N130" i="2"/>
  <c r="N711" i="2"/>
  <c r="N44" i="2"/>
  <c r="N137" i="2"/>
  <c r="N618" i="2"/>
  <c r="N158" i="2"/>
  <c r="N56" i="2"/>
  <c r="N146" i="2"/>
  <c r="N450" i="2"/>
  <c r="N616" i="2"/>
  <c r="N437" i="2"/>
  <c r="N487" i="2"/>
  <c r="N262" i="2"/>
  <c r="N690" i="2"/>
  <c r="N103" i="2"/>
  <c r="N200" i="2"/>
  <c r="N397" i="2"/>
  <c r="N202" i="2"/>
  <c r="N647" i="2"/>
  <c r="N66" i="2"/>
  <c r="N162" i="2"/>
  <c r="N311" i="2"/>
  <c r="N192" i="2"/>
  <c r="N8" i="2"/>
  <c r="N729" i="2"/>
  <c r="N24" i="2"/>
  <c r="N221" i="2"/>
  <c r="N645" i="2"/>
  <c r="N215" i="2"/>
  <c r="N495" i="2"/>
  <c r="N288" i="2"/>
  <c r="N3" i="2"/>
  <c r="N297" i="2"/>
  <c r="N238" i="2"/>
  <c r="N87" i="2"/>
  <c r="N477" i="2"/>
  <c r="N78" i="2"/>
  <c r="N321" i="2"/>
  <c r="N79" i="2"/>
  <c r="N157" i="2"/>
  <c r="N395" i="2"/>
  <c r="N572" i="2"/>
  <c r="N45" i="2"/>
  <c r="N325" i="2"/>
  <c r="N432" i="2"/>
  <c r="N171" i="2"/>
  <c r="N94" i="2"/>
  <c r="N54" i="2"/>
  <c r="N150" i="2"/>
  <c r="N108" i="2"/>
  <c r="N535" i="2"/>
  <c r="N57" i="2"/>
  <c r="N638" i="2"/>
  <c r="N627" i="2"/>
  <c r="N205" i="2"/>
  <c r="N82" i="2"/>
  <c r="N344" i="2"/>
  <c r="N2" i="2"/>
  <c r="N141" i="2"/>
  <c r="N415" i="2"/>
  <c r="N226" i="2"/>
  <c r="N542" i="2"/>
  <c r="N154" i="2"/>
  <c r="N276" i="2"/>
  <c r="N658" i="2"/>
  <c r="N37" i="2"/>
  <c r="N433" i="2"/>
  <c r="N559" i="2"/>
  <c r="N554" i="2"/>
  <c r="N278" i="2"/>
  <c r="N523" i="2"/>
  <c r="N216" i="2"/>
  <c r="N114" i="2"/>
  <c r="N614" i="2"/>
  <c r="N607" i="2"/>
  <c r="N369" i="2"/>
  <c r="N390" i="2"/>
  <c r="N31" i="2"/>
  <c r="N62" i="2"/>
  <c r="N136" i="2"/>
  <c r="N504" i="2"/>
  <c r="N237" i="2"/>
  <c r="N113" i="2"/>
  <c r="N680" i="2"/>
  <c r="N5" i="2"/>
  <c r="N75" i="2"/>
  <c r="N308" i="2"/>
  <c r="N51" i="2"/>
  <c r="N111" i="2"/>
  <c r="N362" i="2"/>
  <c r="N532" i="2"/>
  <c r="N219" i="2"/>
  <c r="N156" i="2"/>
  <c r="N67" i="2"/>
  <c r="N264" i="2"/>
  <c r="N134" i="2"/>
  <c r="N49" i="2"/>
  <c r="N592" i="2"/>
  <c r="N204" i="2"/>
  <c r="N681" i="2"/>
  <c r="N733" i="2"/>
  <c r="N337" i="2"/>
  <c r="N112" i="2"/>
  <c r="N513" i="2"/>
  <c r="N568" i="2"/>
  <c r="N101" i="2"/>
  <c r="N341" i="2"/>
  <c r="N458" i="2"/>
  <c r="N26" i="2"/>
  <c r="N250" i="2"/>
  <c r="N496" i="2"/>
  <c r="N208" i="2"/>
  <c r="N12" i="2"/>
  <c r="N229" i="2"/>
  <c r="N485" i="2"/>
  <c r="N357" i="2"/>
  <c r="N606" i="2"/>
  <c r="N4" i="2"/>
  <c r="N187" i="2"/>
  <c r="N148" i="2"/>
  <c r="N569" i="2"/>
  <c r="N18" i="2"/>
  <c r="N13" i="2"/>
  <c r="N333" i="2"/>
  <c r="N370" i="2"/>
  <c r="N533" i="2"/>
  <c r="N210" i="2"/>
  <c r="N689" i="2"/>
  <c r="N179" i="2"/>
  <c r="N175" i="2"/>
  <c r="N684" i="2"/>
  <c r="N409" i="2"/>
  <c r="N23" i="2"/>
  <c r="N478" i="2"/>
  <c r="N507" i="2"/>
  <c r="N685" i="2"/>
  <c r="N664" i="2"/>
  <c r="N286" i="2"/>
  <c r="N372" i="2"/>
  <c r="N166" i="2"/>
  <c r="N577" i="2"/>
  <c r="N674" i="2"/>
  <c r="N287" i="2"/>
  <c r="N251" i="2"/>
  <c r="N438" i="2"/>
  <c r="N109" i="2"/>
  <c r="N424" i="2"/>
  <c r="N298" i="2"/>
  <c r="N131" i="2"/>
  <c r="N14" i="2"/>
  <c r="N285" i="2"/>
  <c r="N619" i="2"/>
  <c r="N165" i="2"/>
  <c r="N734" i="2"/>
  <c r="N144" i="2"/>
  <c r="N598" i="2"/>
  <c r="N318" i="2"/>
  <c r="N585" i="2"/>
  <c r="N106" i="2"/>
  <c r="N228" i="2"/>
  <c r="N256" i="2"/>
  <c r="N615" i="2"/>
  <c r="N591" i="2"/>
  <c r="N203" i="2"/>
  <c r="N273" i="2"/>
  <c r="N7" i="2"/>
  <c r="N124" i="2"/>
  <c r="N560" i="2"/>
  <c r="N133" i="2"/>
  <c r="N436" i="2"/>
  <c r="N55" i="2"/>
  <c r="N292" i="2"/>
  <c r="N160" i="2"/>
  <c r="N11" i="2"/>
  <c r="N60" i="2"/>
  <c r="N96" i="2"/>
  <c r="N10" i="2"/>
  <c r="N516" i="2"/>
  <c r="N481" i="2"/>
  <c r="N466" i="2"/>
  <c r="N347" i="2"/>
  <c r="N73" i="2"/>
  <c r="N227" i="2"/>
  <c r="N588" i="2"/>
  <c r="N705" i="2"/>
  <c r="N686" i="2"/>
  <c r="N590" i="2"/>
  <c r="N16" i="2"/>
  <c r="N232" i="2"/>
  <c r="N19" i="2"/>
  <c r="N626" i="2"/>
  <c r="N145" i="2"/>
  <c r="N354" i="2"/>
  <c r="N429" i="2"/>
  <c r="N374" i="2"/>
  <c r="N394" i="2"/>
  <c r="N565" i="2"/>
  <c r="N580" i="2"/>
  <c r="N244" i="2"/>
  <c r="N245" i="2"/>
  <c r="N20" i="2"/>
  <c r="N601" i="2"/>
  <c r="N384" i="2"/>
  <c r="N640" i="2"/>
  <c r="N567" i="2"/>
  <c r="N682" i="2"/>
  <c r="N309" i="2"/>
  <c r="N167" i="2"/>
  <c r="N257" i="2"/>
  <c r="N84" i="2"/>
  <c r="N312" i="2"/>
  <c r="N441" i="2"/>
  <c r="N271" i="2"/>
  <c r="N703" i="2"/>
  <c r="N541" i="2"/>
  <c r="N642" i="2"/>
  <c r="N76" i="2"/>
  <c r="N728" i="2"/>
  <c r="N282" i="2"/>
  <c r="N725" i="2"/>
  <c r="N261" i="2"/>
  <c r="N375" i="2"/>
  <c r="N546" i="2"/>
  <c r="N584" i="2"/>
  <c r="N518" i="2"/>
  <c r="N544" i="2"/>
  <c r="N247" i="2"/>
  <c r="N687" i="2"/>
  <c r="N300" i="2"/>
  <c r="N509" i="2"/>
  <c r="N561" i="2"/>
  <c r="N708" i="2"/>
  <c r="N617" i="2"/>
  <c r="N653" i="2"/>
  <c r="N417" i="2"/>
  <c r="N515" i="2"/>
  <c r="N90" i="2"/>
  <c r="N275" i="2"/>
  <c r="N252" i="2"/>
  <c r="N43" i="2"/>
  <c r="N41" i="2"/>
  <c r="N222" i="2"/>
  <c r="N153" i="2"/>
  <c r="N274" i="2"/>
  <c r="N445" i="2"/>
  <c r="N721" i="2"/>
  <c r="N80" i="2"/>
  <c r="N360" i="2"/>
  <c r="N81" i="2"/>
  <c r="N58" i="2"/>
  <c r="N350" i="2"/>
  <c r="N258" i="2"/>
  <c r="N391" i="2"/>
  <c r="N600" i="2"/>
  <c r="N327" i="2"/>
  <c r="N522" i="2"/>
  <c r="N575" i="2"/>
  <c r="N715" i="2"/>
  <c r="N392" i="2"/>
  <c r="N480" i="2"/>
  <c r="N188" i="2"/>
  <c r="N27" i="2"/>
  <c r="N283" i="2"/>
  <c r="N15" i="2"/>
  <c r="N419" i="2"/>
  <c r="N385" i="2"/>
  <c r="N296" i="2"/>
  <c r="N363" i="2"/>
  <c r="N280" i="2"/>
  <c r="N190" i="2"/>
  <c r="N696" i="2"/>
  <c r="N48" i="2"/>
  <c r="N418" i="2"/>
  <c r="N338" i="2"/>
  <c r="N562" i="2"/>
  <c r="N587" i="2"/>
  <c r="N42" i="2"/>
  <c r="N184" i="2"/>
  <c r="N594" i="2"/>
  <c r="N578" i="2"/>
  <c r="N716" i="2"/>
  <c r="N328" i="2"/>
  <c r="N213" i="2"/>
  <c r="N482" i="2"/>
  <c r="N427" i="2"/>
  <c r="N549" i="2"/>
  <c r="N291" i="2"/>
  <c r="N120" i="2"/>
  <c r="N534" i="2"/>
  <c r="N93" i="2"/>
  <c r="N633" i="2"/>
  <c r="N91" i="2"/>
  <c r="N599" i="2"/>
  <c r="N99" i="2"/>
  <c r="N180" i="2"/>
  <c r="N326" i="2"/>
  <c r="N724" i="2"/>
  <c r="N497" i="2"/>
  <c r="N461" i="2"/>
  <c r="N630" i="2"/>
  <c r="N159" i="2"/>
  <c r="N730" i="2"/>
  <c r="N107" i="2"/>
  <c r="N181" i="2"/>
  <c r="N576" i="2"/>
  <c r="N467" i="2"/>
  <c r="N662" i="2"/>
  <c r="N307" i="2"/>
  <c r="N182" i="2"/>
  <c r="N620" i="2"/>
  <c r="N65" i="2"/>
  <c r="N169" i="2"/>
  <c r="N151" i="2"/>
  <c r="N603" i="2"/>
  <c r="N462" i="2"/>
  <c r="N634" i="2"/>
  <c r="N621" i="2"/>
  <c r="N47" i="2"/>
  <c r="N279" i="2"/>
  <c r="N529" i="2"/>
  <c r="N611" i="2"/>
  <c r="N255" i="2"/>
  <c r="N128" i="2"/>
  <c r="N422" i="2"/>
  <c r="N155" i="2"/>
  <c r="N635" i="2"/>
  <c r="N556" i="2"/>
  <c r="N246" i="2"/>
  <c r="N486" i="2"/>
  <c r="N431" i="2"/>
  <c r="N470" i="2"/>
  <c r="N583" i="2"/>
  <c r="N70" i="2"/>
  <c r="N472" i="2"/>
  <c r="N211" i="2"/>
  <c r="N604" i="2"/>
  <c r="N173" i="2"/>
  <c r="N64" i="2"/>
  <c r="N163" i="2"/>
  <c r="N127" i="2"/>
  <c r="N352" i="2"/>
  <c r="N358" i="2"/>
  <c r="N538" i="2"/>
  <c r="N661" i="2"/>
  <c r="N378" i="2"/>
  <c r="N707" i="2"/>
  <c r="N381" i="2"/>
  <c r="N172" i="2"/>
  <c r="N636" i="2"/>
  <c r="N512" i="2"/>
  <c r="N272" i="2"/>
  <c r="N609" i="2"/>
  <c r="N676" i="2"/>
  <c r="N672" i="2"/>
  <c r="N624" i="2"/>
  <c r="N234" i="2"/>
  <c r="N121" i="2"/>
  <c r="N176" i="2"/>
  <c r="N718" i="2"/>
  <c r="N189" i="2"/>
  <c r="N695" i="2"/>
  <c r="N632" i="2"/>
  <c r="N596" i="2"/>
  <c r="N240" i="2"/>
  <c r="N359" i="2"/>
  <c r="N143" i="2"/>
  <c r="N302" i="2"/>
  <c r="N367" i="2"/>
  <c r="N612" i="2"/>
  <c r="N528" i="2"/>
  <c r="N551" i="2"/>
  <c r="N398" i="2"/>
  <c r="N582" i="2"/>
  <c r="N736" i="2"/>
  <c r="N214" i="2"/>
  <c r="N402" i="2"/>
  <c r="N720" i="2"/>
  <c r="N608" i="2"/>
  <c r="N519" i="2"/>
  <c r="N174" i="2"/>
  <c r="N122" i="2"/>
  <c r="N142" i="2"/>
  <c r="N543" i="2"/>
  <c r="N195" i="2"/>
  <c r="N330" i="2"/>
  <c r="N552" i="2"/>
  <c r="N355" i="2"/>
  <c r="N230" i="2"/>
  <c r="N194" i="2"/>
  <c r="N248" i="2"/>
  <c r="N268" i="2"/>
  <c r="N722" i="2"/>
  <c r="N508" i="2"/>
  <c r="N317" i="2"/>
  <c r="N135" i="2"/>
  <c r="N420" i="2"/>
  <c r="N527" i="2"/>
  <c r="N498" i="2"/>
  <c r="N650" i="2"/>
  <c r="N164" i="2"/>
  <c r="N702" i="2"/>
  <c r="N697" i="2"/>
  <c r="N319" i="2"/>
  <c r="N407" i="2"/>
  <c r="N386" i="2"/>
  <c r="N558" i="2"/>
  <c r="N138" i="2"/>
  <c r="N574" i="2"/>
  <c r="N710" i="2"/>
  <c r="N265" i="2"/>
  <c r="N129" i="2"/>
  <c r="N125" i="2"/>
  <c r="N434" i="2"/>
  <c r="N521" i="2"/>
  <c r="N387" i="2"/>
  <c r="N116" i="2"/>
  <c r="N220" i="2"/>
  <c r="N517" i="2"/>
  <c r="N530" i="2"/>
  <c r="N660" i="2"/>
  <c r="N597" i="2"/>
  <c r="N479" i="2"/>
  <c r="N345" i="2"/>
  <c r="N735" i="2"/>
  <c r="N371" i="2"/>
  <c r="N637" i="2"/>
  <c r="N463" i="2"/>
  <c r="N267" i="2"/>
  <c r="N654" i="2"/>
  <c r="N693" i="2"/>
  <c r="N646" i="2"/>
  <c r="N712" i="2"/>
  <c r="N651" i="2"/>
  <c r="N589" i="2"/>
  <c r="N510" i="2"/>
  <c r="N442" i="2"/>
  <c r="N727" i="2"/>
  <c r="N694" i="2"/>
  <c r="N692" i="2"/>
  <c r="N622" i="2"/>
  <c r="N484" i="2"/>
  <c r="N655" i="2"/>
  <c r="N663" i="2"/>
  <c r="N668" i="2"/>
  <c r="N699" i="2"/>
  <c r="N723" i="2"/>
  <c r="N698" i="2"/>
  <c r="N713" i="2"/>
  <c r="N688" i="2"/>
  <c r="N643" i="2"/>
  <c r="N709" i="2"/>
  <c r="N731" i="2"/>
  <c r="N737" i="2"/>
  <c r="L648" i="2"/>
  <c r="L446" i="2"/>
  <c r="L493" i="2"/>
  <c r="L100" i="2"/>
  <c r="L231" i="2"/>
  <c r="L376" i="2"/>
  <c r="L342" i="2"/>
  <c r="L525" i="2"/>
  <c r="L303" i="2"/>
  <c r="L595" i="2"/>
  <c r="L373" i="2"/>
  <c r="L217" i="2"/>
  <c r="L115" i="2"/>
  <c r="L683" i="2"/>
  <c r="L72" i="2"/>
  <c r="L289" i="2"/>
  <c r="L524" i="2"/>
  <c r="L629" i="2"/>
  <c r="L566" i="2"/>
  <c r="L449" i="2"/>
  <c r="L405" i="2"/>
  <c r="L269" i="2"/>
  <c r="L368" i="2"/>
  <c r="L198" i="2"/>
  <c r="L548" i="2"/>
  <c r="L563" i="2"/>
  <c r="L631" i="2"/>
  <c r="L97" i="2"/>
  <c r="L500" i="2"/>
  <c r="L63" i="2"/>
  <c r="L443" i="2"/>
  <c r="L235" i="2"/>
  <c r="L641" i="2"/>
  <c r="L17" i="2"/>
  <c r="L704" i="2"/>
  <c r="L719" i="2"/>
  <c r="L410" i="2"/>
  <c r="L117" i="2"/>
  <c r="L657" i="2"/>
  <c r="L439" i="2"/>
  <c r="L464" i="2"/>
  <c r="L126" i="2"/>
  <c r="L602" i="2"/>
  <c r="L483" i="2"/>
  <c r="L336" i="2"/>
  <c r="L531" i="2"/>
  <c r="L239" i="2"/>
  <c r="L459" i="2"/>
  <c r="L605" i="2"/>
  <c r="L310" i="2"/>
  <c r="L324" i="2"/>
  <c r="L223" i="2"/>
  <c r="L314" i="2"/>
  <c r="L199" i="2"/>
  <c r="L284" i="2"/>
  <c r="L266" i="2"/>
  <c r="L455" i="2"/>
  <c r="L452" i="2"/>
  <c r="L579" i="2"/>
  <c r="L545" i="2"/>
  <c r="L281" i="2"/>
  <c r="L346" i="2"/>
  <c r="L348" i="2"/>
  <c r="L351" i="2"/>
  <c r="L586" i="2"/>
  <c r="L413" i="2"/>
  <c r="L505" i="2"/>
  <c r="L494" i="2"/>
  <c r="L435" i="2"/>
  <c r="L343" i="2"/>
  <c r="L423" i="2"/>
  <c r="L570" i="2"/>
  <c r="L206" i="2"/>
  <c r="L183" i="2"/>
  <c r="L263" i="2"/>
  <c r="L294" i="2"/>
  <c r="L193" i="2"/>
  <c r="L34" i="2"/>
  <c r="L118" i="2"/>
  <c r="L123" i="2"/>
  <c r="L207" i="2"/>
  <c r="L209" i="2"/>
  <c r="L539" i="2"/>
  <c r="L149" i="2"/>
  <c r="L430" i="2"/>
  <c r="L119" i="2"/>
  <c r="L335" i="2"/>
  <c r="L453" i="2"/>
  <c r="L36" i="2"/>
  <c r="L388" i="2"/>
  <c r="L714" i="2"/>
  <c r="L540" i="2"/>
  <c r="L414" i="2"/>
  <c r="L320" i="2"/>
  <c r="L110" i="2"/>
  <c r="L170" i="2"/>
  <c r="L161" i="2"/>
  <c r="L406" i="2"/>
  <c r="L33" i="2"/>
  <c r="L628" i="2"/>
  <c r="L613" i="2"/>
  <c r="L92" i="2"/>
  <c r="L659" i="2"/>
  <c r="L520" i="2"/>
  <c r="L21" i="2"/>
  <c r="L451" i="2"/>
  <c r="L399" i="2"/>
  <c r="L329" i="2"/>
  <c r="L361" i="2"/>
  <c r="L59" i="2"/>
  <c r="L39" i="2"/>
  <c r="L322" i="2"/>
  <c r="L669" i="2"/>
  <c r="L447" i="2"/>
  <c r="L339" i="2"/>
  <c r="L313" i="2"/>
  <c r="L105" i="2"/>
  <c r="L61" i="2"/>
  <c r="L469" i="2"/>
  <c r="L404" i="2"/>
  <c r="L306" i="2"/>
  <c r="L102" i="2"/>
  <c r="L293" i="2"/>
  <c r="L726" i="2"/>
  <c r="L249" i="2"/>
  <c r="L411" i="2"/>
  <c r="L365" i="2"/>
  <c r="L9" i="2"/>
  <c r="L366" i="2"/>
  <c r="L233" i="2"/>
  <c r="L225" i="2"/>
  <c r="L218" i="2"/>
  <c r="L243" i="2"/>
  <c r="L465" i="2"/>
  <c r="L332" i="2"/>
  <c r="L316" i="2"/>
  <c r="L428" i="2"/>
  <c r="L625" i="2"/>
  <c r="L665" i="2"/>
  <c r="L270" i="2"/>
  <c r="L675" i="2"/>
  <c r="L98" i="2"/>
  <c r="L383" i="2"/>
  <c r="L25" i="2"/>
  <c r="L573" i="2"/>
  <c r="L502" i="2"/>
  <c r="L444" i="2"/>
  <c r="L152" i="2"/>
  <c r="L236" i="2"/>
  <c r="L555" i="2"/>
  <c r="L474" i="2"/>
  <c r="L416" i="2"/>
  <c r="L732" i="2"/>
  <c r="L147" i="2"/>
  <c r="L644" i="2"/>
  <c r="L379" i="2"/>
  <c r="L396" i="2"/>
  <c r="L323" i="2"/>
  <c r="L475" i="2"/>
  <c r="L489" i="2"/>
  <c r="L259" i="2"/>
  <c r="L32" i="2"/>
  <c r="L212" i="2"/>
  <c r="L581" i="2"/>
  <c r="L491" i="2"/>
  <c r="L454" i="2"/>
  <c r="L86" i="2"/>
  <c r="L139" i="2"/>
  <c r="L315" i="2"/>
  <c r="L652" i="2"/>
  <c r="L499" i="2"/>
  <c r="L85" i="2"/>
  <c r="L537" i="2"/>
  <c r="L649" i="2"/>
  <c r="L550" i="2"/>
  <c r="L526" i="2"/>
  <c r="L290" i="2"/>
  <c r="L421" i="2"/>
  <c r="L74" i="2"/>
  <c r="L191" i="2"/>
  <c r="L610" i="2"/>
  <c r="L490" i="2"/>
  <c r="L623" i="2"/>
  <c r="L700" i="2"/>
  <c r="L196" i="2"/>
  <c r="L678" i="2"/>
  <c r="L593" i="2"/>
  <c r="L340" i="2"/>
  <c r="L29" i="2"/>
  <c r="L71" i="2"/>
  <c r="L408" i="2"/>
  <c r="L334" i="2"/>
  <c r="L501" i="2"/>
  <c r="L242" i="2"/>
  <c r="L224" i="2"/>
  <c r="L701" i="2"/>
  <c r="L40" i="2"/>
  <c r="L46" i="2"/>
  <c r="L456" i="2"/>
  <c r="L260" i="2"/>
  <c r="L536" i="2"/>
  <c r="L666" i="2"/>
  <c r="L553" i="2"/>
  <c r="L656" i="2"/>
  <c r="L197" i="2"/>
  <c r="L389" i="2"/>
  <c r="L185" i="2"/>
  <c r="L691" i="2"/>
  <c r="L38" i="2"/>
  <c r="L241" i="2"/>
  <c r="L253" i="2"/>
  <c r="L448" i="2"/>
  <c r="L488" i="2"/>
  <c r="L277" i="2"/>
  <c r="L6" i="2"/>
  <c r="L69" i="2"/>
  <c r="L670" i="2"/>
  <c r="L140" i="2"/>
  <c r="L254" i="2"/>
  <c r="L401" i="2"/>
  <c r="L471" i="2"/>
  <c r="L571" i="2"/>
  <c r="L132" i="2"/>
  <c r="L673" i="2"/>
  <c r="L178" i="2"/>
  <c r="L557" i="2"/>
  <c r="L77" i="2"/>
  <c r="L440" i="2"/>
  <c r="L331" i="2"/>
  <c r="L83" i="2"/>
  <c r="L671" i="2"/>
  <c r="L492" i="2"/>
  <c r="L400" i="2"/>
  <c r="L177" i="2"/>
  <c r="L412" i="2"/>
  <c r="L305" i="2"/>
  <c r="L35" i="2"/>
  <c r="L457" i="2"/>
  <c r="L377" i="2"/>
  <c r="L679" i="2"/>
  <c r="L104" i="2"/>
  <c r="L511" i="2"/>
  <c r="L295" i="2"/>
  <c r="L425" i="2"/>
  <c r="L667" i="2"/>
  <c r="L168" i="2"/>
  <c r="L52" i="2"/>
  <c r="L28" i="2"/>
  <c r="L95" i="2"/>
  <c r="L299" i="2"/>
  <c r="L50" i="2"/>
  <c r="L304" i="2"/>
  <c r="L403" i="2"/>
  <c r="L382" i="2"/>
  <c r="L30" i="2"/>
  <c r="L364" i="2"/>
  <c r="L677" i="2"/>
  <c r="L426" i="2"/>
  <c r="L473" i="2"/>
  <c r="L547" i="2"/>
  <c r="L201" i="2"/>
  <c r="L68" i="2"/>
  <c r="L88" i="2"/>
  <c r="L503" i="2"/>
  <c r="L706" i="2"/>
  <c r="L476" i="2"/>
  <c r="L301" i="2"/>
  <c r="L639" i="2"/>
  <c r="L717" i="2"/>
  <c r="L460" i="2"/>
  <c r="L393" i="2"/>
  <c r="L186" i="2"/>
  <c r="L380" i="2"/>
  <c r="L353" i="2"/>
  <c r="L468" i="2"/>
  <c r="L349" i="2"/>
  <c r="L89" i="2"/>
  <c r="L22" i="2"/>
  <c r="L356" i="2"/>
  <c r="L506" i="2"/>
  <c r="L564" i="2"/>
  <c r="L53" i="2"/>
  <c r="L514" i="2"/>
  <c r="L130" i="2"/>
  <c r="L711" i="2"/>
  <c r="L44" i="2"/>
  <c r="L137" i="2"/>
  <c r="L618" i="2"/>
  <c r="L158" i="2"/>
  <c r="L56" i="2"/>
  <c r="L146" i="2"/>
  <c r="L450" i="2"/>
  <c r="L616" i="2"/>
  <c r="L437" i="2"/>
  <c r="L487" i="2"/>
  <c r="L262" i="2"/>
  <c r="L690" i="2"/>
  <c r="L103" i="2"/>
  <c r="L200" i="2"/>
  <c r="L397" i="2"/>
  <c r="L202" i="2"/>
  <c r="L647" i="2"/>
  <c r="L66" i="2"/>
  <c r="L162" i="2"/>
  <c r="L311" i="2"/>
  <c r="L192" i="2"/>
  <c r="L8" i="2"/>
  <c r="L729" i="2"/>
  <c r="L24" i="2"/>
  <c r="L221" i="2"/>
  <c r="L645" i="2"/>
  <c r="L215" i="2"/>
  <c r="L495" i="2"/>
  <c r="L288" i="2"/>
  <c r="L3" i="2"/>
  <c r="L297" i="2"/>
  <c r="L238" i="2"/>
  <c r="L87" i="2"/>
  <c r="L477" i="2"/>
  <c r="L78" i="2"/>
  <c r="L321" i="2"/>
  <c r="L79" i="2"/>
  <c r="L157" i="2"/>
  <c r="L395" i="2"/>
  <c r="L572" i="2"/>
  <c r="L45" i="2"/>
  <c r="L325" i="2"/>
  <c r="L432" i="2"/>
  <c r="L171" i="2"/>
  <c r="L94" i="2"/>
  <c r="L54" i="2"/>
  <c r="L150" i="2"/>
  <c r="L108" i="2"/>
  <c r="L535" i="2"/>
  <c r="L57" i="2"/>
  <c r="L638" i="2"/>
  <c r="L627" i="2"/>
  <c r="L205" i="2"/>
  <c r="L82" i="2"/>
  <c r="L344" i="2"/>
  <c r="L2" i="2"/>
  <c r="L141" i="2"/>
  <c r="L415" i="2"/>
  <c r="L226" i="2"/>
  <c r="L542" i="2"/>
  <c r="L154" i="2"/>
  <c r="L276" i="2"/>
  <c r="L658" i="2"/>
  <c r="L37" i="2"/>
  <c r="L433" i="2"/>
  <c r="L559" i="2"/>
  <c r="L554" i="2"/>
  <c r="L278" i="2"/>
  <c r="L523" i="2"/>
  <c r="L216" i="2"/>
  <c r="L114" i="2"/>
  <c r="L614" i="2"/>
  <c r="L607" i="2"/>
  <c r="L369" i="2"/>
  <c r="L390" i="2"/>
  <c r="L31" i="2"/>
  <c r="L62" i="2"/>
  <c r="L136" i="2"/>
  <c r="L504" i="2"/>
  <c r="L237" i="2"/>
  <c r="L113" i="2"/>
  <c r="L680" i="2"/>
  <c r="L5" i="2"/>
  <c r="L75" i="2"/>
  <c r="L308" i="2"/>
  <c r="L51" i="2"/>
  <c r="L111" i="2"/>
  <c r="L362" i="2"/>
  <c r="L532" i="2"/>
  <c r="L219" i="2"/>
  <c r="L156" i="2"/>
  <c r="L67" i="2"/>
  <c r="L264" i="2"/>
  <c r="L134" i="2"/>
  <c r="L49" i="2"/>
  <c r="L592" i="2"/>
  <c r="L204" i="2"/>
  <c r="L681" i="2"/>
  <c r="L733" i="2"/>
  <c r="L337" i="2"/>
  <c r="L112" i="2"/>
  <c r="L513" i="2"/>
  <c r="L568" i="2"/>
  <c r="L101" i="2"/>
  <c r="L341" i="2"/>
  <c r="L458" i="2"/>
  <c r="L26" i="2"/>
  <c r="L250" i="2"/>
  <c r="L496" i="2"/>
  <c r="L208" i="2"/>
  <c r="L12" i="2"/>
  <c r="L229" i="2"/>
  <c r="L485" i="2"/>
  <c r="L357" i="2"/>
  <c r="L606" i="2"/>
  <c r="L4" i="2"/>
  <c r="L187" i="2"/>
  <c r="L148" i="2"/>
  <c r="L569" i="2"/>
  <c r="L18" i="2"/>
  <c r="L13" i="2"/>
  <c r="L333" i="2"/>
  <c r="L370" i="2"/>
  <c r="L533" i="2"/>
  <c r="L210" i="2"/>
  <c r="L689" i="2"/>
  <c r="L179" i="2"/>
  <c r="L175" i="2"/>
  <c r="L684" i="2"/>
  <c r="L409" i="2"/>
  <c r="L23" i="2"/>
  <c r="L478" i="2"/>
  <c r="L507" i="2"/>
  <c r="L685" i="2"/>
  <c r="L664" i="2"/>
  <c r="L286" i="2"/>
  <c r="L372" i="2"/>
  <c r="L166" i="2"/>
  <c r="L577" i="2"/>
  <c r="L674" i="2"/>
  <c r="L287" i="2"/>
  <c r="L251" i="2"/>
  <c r="L438" i="2"/>
  <c r="L109" i="2"/>
  <c r="L424" i="2"/>
  <c r="L298" i="2"/>
  <c r="L131" i="2"/>
  <c r="L14" i="2"/>
  <c r="L285" i="2"/>
  <c r="L619" i="2"/>
  <c r="L165" i="2"/>
  <c r="L734" i="2"/>
  <c r="L144" i="2"/>
  <c r="L598" i="2"/>
  <c r="L318" i="2"/>
  <c r="L585" i="2"/>
  <c r="L106" i="2"/>
  <c r="L228" i="2"/>
  <c r="L256" i="2"/>
  <c r="L615" i="2"/>
  <c r="L591" i="2"/>
  <c r="L203" i="2"/>
  <c r="L273" i="2"/>
  <c r="L7" i="2"/>
  <c r="L124" i="2"/>
  <c r="L560" i="2"/>
  <c r="L133" i="2"/>
  <c r="L436" i="2"/>
  <c r="L55" i="2"/>
  <c r="L292" i="2"/>
  <c r="L160" i="2"/>
  <c r="L11" i="2"/>
  <c r="L60" i="2"/>
  <c r="L96" i="2"/>
  <c r="L10" i="2"/>
  <c r="L516" i="2"/>
  <c r="L481" i="2"/>
  <c r="L466" i="2"/>
  <c r="L347" i="2"/>
  <c r="L73" i="2"/>
  <c r="L227" i="2"/>
  <c r="L588" i="2"/>
  <c r="L705" i="2"/>
  <c r="L686" i="2"/>
  <c r="L590" i="2"/>
  <c r="L16" i="2"/>
  <c r="L232" i="2"/>
  <c r="L19" i="2"/>
  <c r="L626" i="2"/>
  <c r="L145" i="2"/>
  <c r="L354" i="2"/>
  <c r="L429" i="2"/>
  <c r="L374" i="2"/>
  <c r="L394" i="2"/>
  <c r="L565" i="2"/>
  <c r="L580" i="2"/>
  <c r="L244" i="2"/>
  <c r="L245" i="2"/>
  <c r="L20" i="2"/>
  <c r="L601" i="2"/>
  <c r="L384" i="2"/>
  <c r="L640" i="2"/>
  <c r="L567" i="2"/>
  <c r="L682" i="2"/>
  <c r="L309" i="2"/>
  <c r="L167" i="2"/>
  <c r="L257" i="2"/>
  <c r="L84" i="2"/>
  <c r="L312" i="2"/>
  <c r="L441" i="2"/>
  <c r="L271" i="2"/>
  <c r="L703" i="2"/>
  <c r="L541" i="2"/>
  <c r="L642" i="2"/>
  <c r="L76" i="2"/>
  <c r="L728" i="2"/>
  <c r="L282" i="2"/>
  <c r="L725" i="2"/>
  <c r="L261" i="2"/>
  <c r="L375" i="2"/>
  <c r="L546" i="2"/>
  <c r="L584" i="2"/>
  <c r="L518" i="2"/>
  <c r="L544" i="2"/>
  <c r="L247" i="2"/>
  <c r="L687" i="2"/>
  <c r="L300" i="2"/>
  <c r="L509" i="2"/>
  <c r="L561" i="2"/>
  <c r="L708" i="2"/>
  <c r="L617" i="2"/>
  <c r="L653" i="2"/>
  <c r="L417" i="2"/>
  <c r="L515" i="2"/>
  <c r="L90" i="2"/>
  <c r="L275" i="2"/>
  <c r="L252" i="2"/>
  <c r="L43" i="2"/>
  <c r="L41" i="2"/>
  <c r="L222" i="2"/>
  <c r="L153" i="2"/>
  <c r="L274" i="2"/>
  <c r="L445" i="2"/>
  <c r="L721" i="2"/>
  <c r="L80" i="2"/>
  <c r="L360" i="2"/>
  <c r="L81" i="2"/>
  <c r="L58" i="2"/>
  <c r="L350" i="2"/>
  <c r="L258" i="2"/>
  <c r="L391" i="2"/>
  <c r="L600" i="2"/>
  <c r="L327" i="2"/>
  <c r="L522" i="2"/>
  <c r="L575" i="2"/>
  <c r="L715" i="2"/>
  <c r="L392" i="2"/>
  <c r="L480" i="2"/>
  <c r="L188" i="2"/>
  <c r="L27" i="2"/>
  <c r="L283" i="2"/>
  <c r="L15" i="2"/>
  <c r="L419" i="2"/>
  <c r="L385" i="2"/>
  <c r="L296" i="2"/>
  <c r="L363" i="2"/>
  <c r="L280" i="2"/>
  <c r="L190" i="2"/>
  <c r="L696" i="2"/>
  <c r="L48" i="2"/>
  <c r="L418" i="2"/>
  <c r="L338" i="2"/>
  <c r="L562" i="2"/>
  <c r="L587" i="2"/>
  <c r="L42" i="2"/>
  <c r="L184" i="2"/>
  <c r="L594" i="2"/>
  <c r="L578" i="2"/>
  <c r="L716" i="2"/>
  <c r="L328" i="2"/>
  <c r="L213" i="2"/>
  <c r="L482" i="2"/>
  <c r="L427" i="2"/>
  <c r="L549" i="2"/>
  <c r="L291" i="2"/>
  <c r="L120" i="2"/>
  <c r="L534" i="2"/>
  <c r="L93" i="2"/>
  <c r="L633" i="2"/>
  <c r="L91" i="2"/>
  <c r="L599" i="2"/>
  <c r="L99" i="2"/>
  <c r="L180" i="2"/>
  <c r="L326" i="2"/>
  <c r="L724" i="2"/>
  <c r="L497" i="2"/>
  <c r="L461" i="2"/>
  <c r="L630" i="2"/>
  <c r="L159" i="2"/>
  <c r="L730" i="2"/>
  <c r="L107" i="2"/>
  <c r="L181" i="2"/>
  <c r="L576" i="2"/>
  <c r="L467" i="2"/>
  <c r="L662" i="2"/>
  <c r="L307" i="2"/>
  <c r="L182" i="2"/>
  <c r="L620" i="2"/>
  <c r="L65" i="2"/>
  <c r="L169" i="2"/>
  <c r="L151" i="2"/>
  <c r="L603" i="2"/>
  <c r="L462" i="2"/>
  <c r="L634" i="2"/>
  <c r="L621" i="2"/>
  <c r="L47" i="2"/>
  <c r="L279" i="2"/>
  <c r="L529" i="2"/>
  <c r="L611" i="2"/>
  <c r="L255" i="2"/>
  <c r="L128" i="2"/>
  <c r="L422" i="2"/>
  <c r="L155" i="2"/>
  <c r="L635" i="2"/>
  <c r="L556" i="2"/>
  <c r="L246" i="2"/>
  <c r="L486" i="2"/>
  <c r="L431" i="2"/>
  <c r="L470" i="2"/>
  <c r="L583" i="2"/>
  <c r="L70" i="2"/>
  <c r="L472" i="2"/>
  <c r="L211" i="2"/>
  <c r="L604" i="2"/>
  <c r="L173" i="2"/>
  <c r="L64" i="2"/>
  <c r="L163" i="2"/>
  <c r="L127" i="2"/>
  <c r="L352" i="2"/>
  <c r="L358" i="2"/>
  <c r="L538" i="2"/>
  <c r="L661" i="2"/>
  <c r="L378" i="2"/>
  <c r="L707" i="2"/>
  <c r="L381" i="2"/>
  <c r="L172" i="2"/>
  <c r="L636" i="2"/>
  <c r="L512" i="2"/>
  <c r="L272" i="2"/>
  <c r="L609" i="2"/>
  <c r="L676" i="2"/>
  <c r="L672" i="2"/>
  <c r="L624" i="2"/>
  <c r="L234" i="2"/>
  <c r="L121" i="2"/>
  <c r="L176" i="2"/>
  <c r="L718" i="2"/>
  <c r="L189" i="2"/>
  <c r="L695" i="2"/>
  <c r="L632" i="2"/>
  <c r="L596" i="2"/>
  <c r="L240" i="2"/>
  <c r="L359" i="2"/>
  <c r="L143" i="2"/>
  <c r="L302" i="2"/>
  <c r="L367" i="2"/>
  <c r="L612" i="2"/>
  <c r="L528" i="2"/>
  <c r="L551" i="2"/>
  <c r="L398" i="2"/>
  <c r="L582" i="2"/>
  <c r="L736" i="2"/>
  <c r="L214" i="2"/>
  <c r="L402" i="2"/>
  <c r="L720" i="2"/>
  <c r="L608" i="2"/>
  <c r="L519" i="2"/>
  <c r="L174" i="2"/>
  <c r="L122" i="2"/>
  <c r="L142" i="2"/>
  <c r="L543" i="2"/>
  <c r="L195" i="2"/>
  <c r="L330" i="2"/>
  <c r="L552" i="2"/>
  <c r="L355" i="2"/>
  <c r="L230" i="2"/>
  <c r="L194" i="2"/>
  <c r="L248" i="2"/>
  <c r="L268" i="2"/>
  <c r="L722" i="2"/>
  <c r="L508" i="2"/>
  <c r="L317" i="2"/>
  <c r="L135" i="2"/>
  <c r="L420" i="2"/>
  <c r="L527" i="2"/>
  <c r="L498" i="2"/>
  <c r="L650" i="2"/>
  <c r="L164" i="2"/>
  <c r="L702" i="2"/>
  <c r="L697" i="2"/>
  <c r="L319" i="2"/>
  <c r="L407" i="2"/>
  <c r="L386" i="2"/>
  <c r="L558" i="2"/>
  <c r="L138" i="2"/>
  <c r="L574" i="2"/>
  <c r="L710" i="2"/>
  <c r="L265" i="2"/>
  <c r="L129" i="2"/>
  <c r="L125" i="2"/>
  <c r="L434" i="2"/>
  <c r="L521" i="2"/>
  <c r="L387" i="2"/>
  <c r="L116" i="2"/>
  <c r="L220" i="2"/>
  <c r="L517" i="2"/>
  <c r="L530" i="2"/>
  <c r="L660" i="2"/>
  <c r="L597" i="2"/>
  <c r="L479" i="2"/>
  <c r="L345" i="2"/>
  <c r="L735" i="2"/>
  <c r="L371" i="2"/>
  <c r="L637" i="2"/>
  <c r="L463" i="2"/>
  <c r="L267" i="2"/>
  <c r="L654" i="2"/>
  <c r="L693" i="2"/>
  <c r="L646" i="2"/>
  <c r="L712" i="2"/>
  <c r="L651" i="2"/>
  <c r="L589" i="2"/>
  <c r="L510" i="2"/>
  <c r="L442" i="2"/>
  <c r="L727" i="2"/>
  <c r="L694" i="2"/>
  <c r="L692" i="2"/>
  <c r="L622" i="2"/>
  <c r="L484" i="2"/>
  <c r="L655" i="2"/>
  <c r="L663" i="2"/>
  <c r="L668" i="2"/>
  <c r="L699" i="2"/>
  <c r="L723" i="2"/>
  <c r="L698" i="2"/>
  <c r="L713" i="2"/>
  <c r="L688" i="2"/>
  <c r="L643" i="2"/>
  <c r="L709" i="2"/>
  <c r="L731" i="2"/>
  <c r="L737" i="2"/>
  <c r="J648" i="2"/>
  <c r="J446" i="2"/>
  <c r="J493" i="2"/>
  <c r="J100" i="2"/>
  <c r="J231" i="2"/>
  <c r="J376" i="2"/>
  <c r="J342" i="2"/>
  <c r="J525" i="2"/>
  <c r="J303" i="2"/>
  <c r="J595" i="2"/>
  <c r="J373" i="2"/>
  <c r="J217" i="2"/>
  <c r="J115" i="2"/>
  <c r="J683" i="2"/>
  <c r="J72" i="2"/>
  <c r="J289" i="2"/>
  <c r="J524" i="2"/>
  <c r="J629" i="2"/>
  <c r="J566" i="2"/>
  <c r="J449" i="2"/>
  <c r="J405" i="2"/>
  <c r="J269" i="2"/>
  <c r="J368" i="2"/>
  <c r="J198" i="2"/>
  <c r="J548" i="2"/>
  <c r="J563" i="2"/>
  <c r="J631" i="2"/>
  <c r="J97" i="2"/>
  <c r="J500" i="2"/>
  <c r="J63" i="2"/>
  <c r="J443" i="2"/>
  <c r="J235" i="2"/>
  <c r="J641" i="2"/>
  <c r="J17" i="2"/>
  <c r="J704" i="2"/>
  <c r="J719" i="2"/>
  <c r="J410" i="2"/>
  <c r="J117" i="2"/>
  <c r="J657" i="2"/>
  <c r="J439" i="2"/>
  <c r="J464" i="2"/>
  <c r="J126" i="2"/>
  <c r="J602" i="2"/>
  <c r="J483" i="2"/>
  <c r="J336" i="2"/>
  <c r="J531" i="2"/>
  <c r="J239" i="2"/>
  <c r="J459" i="2"/>
  <c r="J605" i="2"/>
  <c r="J310" i="2"/>
  <c r="J324" i="2"/>
  <c r="J223" i="2"/>
  <c r="J314" i="2"/>
  <c r="J199" i="2"/>
  <c r="J284" i="2"/>
  <c r="J266" i="2"/>
  <c r="J455" i="2"/>
  <c r="J452" i="2"/>
  <c r="J579" i="2"/>
  <c r="J545" i="2"/>
  <c r="J281" i="2"/>
  <c r="J346" i="2"/>
  <c r="J348" i="2"/>
  <c r="J351" i="2"/>
  <c r="J586" i="2"/>
  <c r="J413" i="2"/>
  <c r="J505" i="2"/>
  <c r="J494" i="2"/>
  <c r="J435" i="2"/>
  <c r="J343" i="2"/>
  <c r="J423" i="2"/>
  <c r="J570" i="2"/>
  <c r="J206" i="2"/>
  <c r="J183" i="2"/>
  <c r="J263" i="2"/>
  <c r="J294" i="2"/>
  <c r="J193" i="2"/>
  <c r="J34" i="2"/>
  <c r="J118" i="2"/>
  <c r="J123" i="2"/>
  <c r="J207" i="2"/>
  <c r="J209" i="2"/>
  <c r="J539" i="2"/>
  <c r="J149" i="2"/>
  <c r="J430" i="2"/>
  <c r="J119" i="2"/>
  <c r="J335" i="2"/>
  <c r="J453" i="2"/>
  <c r="J36" i="2"/>
  <c r="J388" i="2"/>
  <c r="J714" i="2"/>
  <c r="J540" i="2"/>
  <c r="J414" i="2"/>
  <c r="J320" i="2"/>
  <c r="J110" i="2"/>
  <c r="J170" i="2"/>
  <c r="J161" i="2"/>
  <c r="J406" i="2"/>
  <c r="J33" i="2"/>
  <c r="J628" i="2"/>
  <c r="J613" i="2"/>
  <c r="J92" i="2"/>
  <c r="J659" i="2"/>
  <c r="J520" i="2"/>
  <c r="J21" i="2"/>
  <c r="J451" i="2"/>
  <c r="J399" i="2"/>
  <c r="J329" i="2"/>
  <c r="J361" i="2"/>
  <c r="J59" i="2"/>
  <c r="J39" i="2"/>
  <c r="J322" i="2"/>
  <c r="J669" i="2"/>
  <c r="J447" i="2"/>
  <c r="J339" i="2"/>
  <c r="J313" i="2"/>
  <c r="J105" i="2"/>
  <c r="J61" i="2"/>
  <c r="J469" i="2"/>
  <c r="J404" i="2"/>
  <c r="J306" i="2"/>
  <c r="J102" i="2"/>
  <c r="J293" i="2"/>
  <c r="J726" i="2"/>
  <c r="J249" i="2"/>
  <c r="J411" i="2"/>
  <c r="J365" i="2"/>
  <c r="J9" i="2"/>
  <c r="J366" i="2"/>
  <c r="J233" i="2"/>
  <c r="J225" i="2"/>
  <c r="J218" i="2"/>
  <c r="J243" i="2"/>
  <c r="J465" i="2"/>
  <c r="J332" i="2"/>
  <c r="J316" i="2"/>
  <c r="J428" i="2"/>
  <c r="J625" i="2"/>
  <c r="J665" i="2"/>
  <c r="J270" i="2"/>
  <c r="J675" i="2"/>
  <c r="J98" i="2"/>
  <c r="J383" i="2"/>
  <c r="J25" i="2"/>
  <c r="J573" i="2"/>
  <c r="J502" i="2"/>
  <c r="J444" i="2"/>
  <c r="J152" i="2"/>
  <c r="J236" i="2"/>
  <c r="J555" i="2"/>
  <c r="J474" i="2"/>
  <c r="J416" i="2"/>
  <c r="J732" i="2"/>
  <c r="J147" i="2"/>
  <c r="J644" i="2"/>
  <c r="J379" i="2"/>
  <c r="J396" i="2"/>
  <c r="J323" i="2"/>
  <c r="J475" i="2"/>
  <c r="J489" i="2"/>
  <c r="J259" i="2"/>
  <c r="J32" i="2"/>
  <c r="J212" i="2"/>
  <c r="J581" i="2"/>
  <c r="J491" i="2"/>
  <c r="J454" i="2"/>
  <c r="J86" i="2"/>
  <c r="J139" i="2"/>
  <c r="J315" i="2"/>
  <c r="J652" i="2"/>
  <c r="J499" i="2"/>
  <c r="J85" i="2"/>
  <c r="J537" i="2"/>
  <c r="J649" i="2"/>
  <c r="J550" i="2"/>
  <c r="J526" i="2"/>
  <c r="J290" i="2"/>
  <c r="J421" i="2"/>
  <c r="J74" i="2"/>
  <c r="J191" i="2"/>
  <c r="J610" i="2"/>
  <c r="J490" i="2"/>
  <c r="J623" i="2"/>
  <c r="J700" i="2"/>
  <c r="J196" i="2"/>
  <c r="J678" i="2"/>
  <c r="J593" i="2"/>
  <c r="J340" i="2"/>
  <c r="J29" i="2"/>
  <c r="J71" i="2"/>
  <c r="J408" i="2"/>
  <c r="J334" i="2"/>
  <c r="J501" i="2"/>
  <c r="J242" i="2"/>
  <c r="J224" i="2"/>
  <c r="J701" i="2"/>
  <c r="J40" i="2"/>
  <c r="J46" i="2"/>
  <c r="J456" i="2"/>
  <c r="J260" i="2"/>
  <c r="J536" i="2"/>
  <c r="J666" i="2"/>
  <c r="J553" i="2"/>
  <c r="J656" i="2"/>
  <c r="J197" i="2"/>
  <c r="J389" i="2"/>
  <c r="J185" i="2"/>
  <c r="J691" i="2"/>
  <c r="J38" i="2"/>
  <c r="J241" i="2"/>
  <c r="J253" i="2"/>
  <c r="J448" i="2"/>
  <c r="J488" i="2"/>
  <c r="J277" i="2"/>
  <c r="J6" i="2"/>
  <c r="J69" i="2"/>
  <c r="J670" i="2"/>
  <c r="J140" i="2"/>
  <c r="J254" i="2"/>
  <c r="J401" i="2"/>
  <c r="J471" i="2"/>
  <c r="J571" i="2"/>
  <c r="J132" i="2"/>
  <c r="J673" i="2"/>
  <c r="J178" i="2"/>
  <c r="J557" i="2"/>
  <c r="J77" i="2"/>
  <c r="J440" i="2"/>
  <c r="J331" i="2"/>
  <c r="J83" i="2"/>
  <c r="J671" i="2"/>
  <c r="J492" i="2"/>
  <c r="J400" i="2"/>
  <c r="J177" i="2"/>
  <c r="J412" i="2"/>
  <c r="J305" i="2"/>
  <c r="J35" i="2"/>
  <c r="J457" i="2"/>
  <c r="J377" i="2"/>
  <c r="J679" i="2"/>
  <c r="J104" i="2"/>
  <c r="J511" i="2"/>
  <c r="J295" i="2"/>
  <c r="J425" i="2"/>
  <c r="J667" i="2"/>
  <c r="J168" i="2"/>
  <c r="J52" i="2"/>
  <c r="J28" i="2"/>
  <c r="J95" i="2"/>
  <c r="J299" i="2"/>
  <c r="J50" i="2"/>
  <c r="J304" i="2"/>
  <c r="J403" i="2"/>
  <c r="J382" i="2"/>
  <c r="J30" i="2"/>
  <c r="J364" i="2"/>
  <c r="J677" i="2"/>
  <c r="J426" i="2"/>
  <c r="J473" i="2"/>
  <c r="J547" i="2"/>
  <c r="J201" i="2"/>
  <c r="J68" i="2"/>
  <c r="J88" i="2"/>
  <c r="J503" i="2"/>
  <c r="J706" i="2"/>
  <c r="J476" i="2"/>
  <c r="J301" i="2"/>
  <c r="J639" i="2"/>
  <c r="J717" i="2"/>
  <c r="J460" i="2"/>
  <c r="J393" i="2"/>
  <c r="J186" i="2"/>
  <c r="J380" i="2"/>
  <c r="J353" i="2"/>
  <c r="J468" i="2"/>
  <c r="J349" i="2"/>
  <c r="J89" i="2"/>
  <c r="J22" i="2"/>
  <c r="J356" i="2"/>
  <c r="J506" i="2"/>
  <c r="J564" i="2"/>
  <c r="J53" i="2"/>
  <c r="J514" i="2"/>
  <c r="J130" i="2"/>
  <c r="J711" i="2"/>
  <c r="J44" i="2"/>
  <c r="J137" i="2"/>
  <c r="J618" i="2"/>
  <c r="J158" i="2"/>
  <c r="J56" i="2"/>
  <c r="J146" i="2"/>
  <c r="J450" i="2"/>
  <c r="J616" i="2"/>
  <c r="J437" i="2"/>
  <c r="J487" i="2"/>
  <c r="J262" i="2"/>
  <c r="J690" i="2"/>
  <c r="J103" i="2"/>
  <c r="J200" i="2"/>
  <c r="J397" i="2"/>
  <c r="J202" i="2"/>
  <c r="J647" i="2"/>
  <c r="J66" i="2"/>
  <c r="J162" i="2"/>
  <c r="J311" i="2"/>
  <c r="J192" i="2"/>
  <c r="J8" i="2"/>
  <c r="J729" i="2"/>
  <c r="J24" i="2"/>
  <c r="J221" i="2"/>
  <c r="J645" i="2"/>
  <c r="J215" i="2"/>
  <c r="J495" i="2"/>
  <c r="J288" i="2"/>
  <c r="J3" i="2"/>
  <c r="J297" i="2"/>
  <c r="J238" i="2"/>
  <c r="J87" i="2"/>
  <c r="J477" i="2"/>
  <c r="J78" i="2"/>
  <c r="J321" i="2"/>
  <c r="J79" i="2"/>
  <c r="J157" i="2"/>
  <c r="J395" i="2"/>
  <c r="J572" i="2"/>
  <c r="J45" i="2"/>
  <c r="J325" i="2"/>
  <c r="J432" i="2"/>
  <c r="J171" i="2"/>
  <c r="J94" i="2"/>
  <c r="J54" i="2"/>
  <c r="J150" i="2"/>
  <c r="J108" i="2"/>
  <c r="J535" i="2"/>
  <c r="J57" i="2"/>
  <c r="J638" i="2"/>
  <c r="J627" i="2"/>
  <c r="J205" i="2"/>
  <c r="J82" i="2"/>
  <c r="J344" i="2"/>
  <c r="J2" i="2"/>
  <c r="J141" i="2"/>
  <c r="J415" i="2"/>
  <c r="J226" i="2"/>
  <c r="J542" i="2"/>
  <c r="J154" i="2"/>
  <c r="J276" i="2"/>
  <c r="J658" i="2"/>
  <c r="J37" i="2"/>
  <c r="J433" i="2"/>
  <c r="J559" i="2"/>
  <c r="J554" i="2"/>
  <c r="J278" i="2"/>
  <c r="J523" i="2"/>
  <c r="J216" i="2"/>
  <c r="J114" i="2"/>
  <c r="J614" i="2"/>
  <c r="J607" i="2"/>
  <c r="J369" i="2"/>
  <c r="J390" i="2"/>
  <c r="J31" i="2"/>
  <c r="J62" i="2"/>
  <c r="J136" i="2"/>
  <c r="J504" i="2"/>
  <c r="J237" i="2"/>
  <c r="J113" i="2"/>
  <c r="J680" i="2"/>
  <c r="J5" i="2"/>
  <c r="J75" i="2"/>
  <c r="J308" i="2"/>
  <c r="J51" i="2"/>
  <c r="J111" i="2"/>
  <c r="J362" i="2"/>
  <c r="J532" i="2"/>
  <c r="J219" i="2"/>
  <c r="J156" i="2"/>
  <c r="J67" i="2"/>
  <c r="J264" i="2"/>
  <c r="J134" i="2"/>
  <c r="J49" i="2"/>
  <c r="J592" i="2"/>
  <c r="J204" i="2"/>
  <c r="J681" i="2"/>
  <c r="J733" i="2"/>
  <c r="J337" i="2"/>
  <c r="J112" i="2"/>
  <c r="J513" i="2"/>
  <c r="J568" i="2"/>
  <c r="J101" i="2"/>
  <c r="J341" i="2"/>
  <c r="J458" i="2"/>
  <c r="J26" i="2"/>
  <c r="J250" i="2"/>
  <c r="J496" i="2"/>
  <c r="J208" i="2"/>
  <c r="J12" i="2"/>
  <c r="J229" i="2"/>
  <c r="J485" i="2"/>
  <c r="J357" i="2"/>
  <c r="J606" i="2"/>
  <c r="J4" i="2"/>
  <c r="J187" i="2"/>
  <c r="J148" i="2"/>
  <c r="J569" i="2"/>
  <c r="J18" i="2"/>
  <c r="J13" i="2"/>
  <c r="J333" i="2"/>
  <c r="J370" i="2"/>
  <c r="J533" i="2"/>
  <c r="J210" i="2"/>
  <c r="J689" i="2"/>
  <c r="J179" i="2"/>
  <c r="J175" i="2"/>
  <c r="J684" i="2"/>
  <c r="J409" i="2"/>
  <c r="J23" i="2"/>
  <c r="J478" i="2"/>
  <c r="J507" i="2"/>
  <c r="J685" i="2"/>
  <c r="J664" i="2"/>
  <c r="J286" i="2"/>
  <c r="J372" i="2"/>
  <c r="J166" i="2"/>
  <c r="J577" i="2"/>
  <c r="J674" i="2"/>
  <c r="J287" i="2"/>
  <c r="J251" i="2"/>
  <c r="J438" i="2"/>
  <c r="J109" i="2"/>
  <c r="J424" i="2"/>
  <c r="J298" i="2"/>
  <c r="J131" i="2"/>
  <c r="J14" i="2"/>
  <c r="J285" i="2"/>
  <c r="J619" i="2"/>
  <c r="J165" i="2"/>
  <c r="J734" i="2"/>
  <c r="J144" i="2"/>
  <c r="J598" i="2"/>
  <c r="J318" i="2"/>
  <c r="J585" i="2"/>
  <c r="J106" i="2"/>
  <c r="J228" i="2"/>
  <c r="J256" i="2"/>
  <c r="J615" i="2"/>
  <c r="J591" i="2"/>
  <c r="J203" i="2"/>
  <c r="J273" i="2"/>
  <c r="J7" i="2"/>
  <c r="J124" i="2"/>
  <c r="J560" i="2"/>
  <c r="J133" i="2"/>
  <c r="J436" i="2"/>
  <c r="J55" i="2"/>
  <c r="J292" i="2"/>
  <c r="J160" i="2"/>
  <c r="J11" i="2"/>
  <c r="J60" i="2"/>
  <c r="J96" i="2"/>
  <c r="J10" i="2"/>
  <c r="J516" i="2"/>
  <c r="J481" i="2"/>
  <c r="J466" i="2"/>
  <c r="J347" i="2"/>
  <c r="J73" i="2"/>
  <c r="J227" i="2"/>
  <c r="J588" i="2"/>
  <c r="J705" i="2"/>
  <c r="J686" i="2"/>
  <c r="J590" i="2"/>
  <c r="J16" i="2"/>
  <c r="J232" i="2"/>
  <c r="J19" i="2"/>
  <c r="J626" i="2"/>
  <c r="J145" i="2"/>
  <c r="J354" i="2"/>
  <c r="J429" i="2"/>
  <c r="J374" i="2"/>
  <c r="J394" i="2"/>
  <c r="J565" i="2"/>
  <c r="J580" i="2"/>
  <c r="J244" i="2"/>
  <c r="J245" i="2"/>
  <c r="J20" i="2"/>
  <c r="J601" i="2"/>
  <c r="J384" i="2"/>
  <c r="J640" i="2"/>
  <c r="J567" i="2"/>
  <c r="J682" i="2"/>
  <c r="J309" i="2"/>
  <c r="J167" i="2"/>
  <c r="J257" i="2"/>
  <c r="J84" i="2"/>
  <c r="J312" i="2"/>
  <c r="J441" i="2"/>
  <c r="J271" i="2"/>
  <c r="J703" i="2"/>
  <c r="J541" i="2"/>
  <c r="J642" i="2"/>
  <c r="J76" i="2"/>
  <c r="J728" i="2"/>
  <c r="J282" i="2"/>
  <c r="J725" i="2"/>
  <c r="J261" i="2"/>
  <c r="J375" i="2"/>
  <c r="J546" i="2"/>
  <c r="J584" i="2"/>
  <c r="J518" i="2"/>
  <c r="J544" i="2"/>
  <c r="J247" i="2"/>
  <c r="J687" i="2"/>
  <c r="J300" i="2"/>
  <c r="J509" i="2"/>
  <c r="J561" i="2"/>
  <c r="J708" i="2"/>
  <c r="J617" i="2"/>
  <c r="J653" i="2"/>
  <c r="J417" i="2"/>
  <c r="J515" i="2"/>
  <c r="J90" i="2"/>
  <c r="J275" i="2"/>
  <c r="J252" i="2"/>
  <c r="J43" i="2"/>
  <c r="J41" i="2"/>
  <c r="J222" i="2"/>
  <c r="J153" i="2"/>
  <c r="J274" i="2"/>
  <c r="J445" i="2"/>
  <c r="J721" i="2"/>
  <c r="J80" i="2"/>
  <c r="J360" i="2"/>
  <c r="J81" i="2"/>
  <c r="J58" i="2"/>
  <c r="J350" i="2"/>
  <c r="J258" i="2"/>
  <c r="J391" i="2"/>
  <c r="J600" i="2"/>
  <c r="J327" i="2"/>
  <c r="J522" i="2"/>
  <c r="J575" i="2"/>
  <c r="J715" i="2"/>
  <c r="J392" i="2"/>
  <c r="J480" i="2"/>
  <c r="J188" i="2"/>
  <c r="J27" i="2"/>
  <c r="J283" i="2"/>
  <c r="J15" i="2"/>
  <c r="J419" i="2"/>
  <c r="J385" i="2"/>
  <c r="J296" i="2"/>
  <c r="J363" i="2"/>
  <c r="J280" i="2"/>
  <c r="J190" i="2"/>
  <c r="J696" i="2"/>
  <c r="J48" i="2"/>
  <c r="J418" i="2"/>
  <c r="J338" i="2"/>
  <c r="J562" i="2"/>
  <c r="J587" i="2"/>
  <c r="J42" i="2"/>
  <c r="J184" i="2"/>
  <c r="J594" i="2"/>
  <c r="J578" i="2"/>
  <c r="J716" i="2"/>
  <c r="J328" i="2"/>
  <c r="J213" i="2"/>
  <c r="J482" i="2"/>
  <c r="J427" i="2"/>
  <c r="J549" i="2"/>
  <c r="J291" i="2"/>
  <c r="J120" i="2"/>
  <c r="J534" i="2"/>
  <c r="J93" i="2"/>
  <c r="J633" i="2"/>
  <c r="J91" i="2"/>
  <c r="J599" i="2"/>
  <c r="J99" i="2"/>
  <c r="J180" i="2"/>
  <c r="J326" i="2"/>
  <c r="J724" i="2"/>
  <c r="J497" i="2"/>
  <c r="J461" i="2"/>
  <c r="J630" i="2"/>
  <c r="J159" i="2"/>
  <c r="J730" i="2"/>
  <c r="J107" i="2"/>
  <c r="J181" i="2"/>
  <c r="J576" i="2"/>
  <c r="J467" i="2"/>
  <c r="J662" i="2"/>
  <c r="J307" i="2"/>
  <c r="J182" i="2"/>
  <c r="J620" i="2"/>
  <c r="J65" i="2"/>
  <c r="J169" i="2"/>
  <c r="J151" i="2"/>
  <c r="J603" i="2"/>
  <c r="J462" i="2"/>
  <c r="J634" i="2"/>
  <c r="J621" i="2"/>
  <c r="J47" i="2"/>
  <c r="J279" i="2"/>
  <c r="J529" i="2"/>
  <c r="J611" i="2"/>
  <c r="J255" i="2"/>
  <c r="J128" i="2"/>
  <c r="J422" i="2"/>
  <c r="J155" i="2"/>
  <c r="J635" i="2"/>
  <c r="J556" i="2"/>
  <c r="J246" i="2"/>
  <c r="J486" i="2"/>
  <c r="J431" i="2"/>
  <c r="J470" i="2"/>
  <c r="J583" i="2"/>
  <c r="J70" i="2"/>
  <c r="J472" i="2"/>
  <c r="J211" i="2"/>
  <c r="J604" i="2"/>
  <c r="J173" i="2"/>
  <c r="J64" i="2"/>
  <c r="J163" i="2"/>
  <c r="J127" i="2"/>
  <c r="J352" i="2"/>
  <c r="J358" i="2"/>
  <c r="J538" i="2"/>
  <c r="J661" i="2"/>
  <c r="J378" i="2"/>
  <c r="J707" i="2"/>
  <c r="J381" i="2"/>
  <c r="J172" i="2"/>
  <c r="J636" i="2"/>
  <c r="J512" i="2"/>
  <c r="J272" i="2"/>
  <c r="J609" i="2"/>
  <c r="J676" i="2"/>
  <c r="J672" i="2"/>
  <c r="J624" i="2"/>
  <c r="J234" i="2"/>
  <c r="J121" i="2"/>
  <c r="J176" i="2"/>
  <c r="J718" i="2"/>
  <c r="J189" i="2"/>
  <c r="J695" i="2"/>
  <c r="J632" i="2"/>
  <c r="J596" i="2"/>
  <c r="J240" i="2"/>
  <c r="J359" i="2"/>
  <c r="J143" i="2"/>
  <c r="J302" i="2"/>
  <c r="J367" i="2"/>
  <c r="J612" i="2"/>
  <c r="J528" i="2"/>
  <c r="J551" i="2"/>
  <c r="J398" i="2"/>
  <c r="J582" i="2"/>
  <c r="J736" i="2"/>
  <c r="J214" i="2"/>
  <c r="J402" i="2"/>
  <c r="J720" i="2"/>
  <c r="J608" i="2"/>
  <c r="J519" i="2"/>
  <c r="J174" i="2"/>
  <c r="J122" i="2"/>
  <c r="J142" i="2"/>
  <c r="J543" i="2"/>
  <c r="J195" i="2"/>
  <c r="J330" i="2"/>
  <c r="J552" i="2"/>
  <c r="J355" i="2"/>
  <c r="J230" i="2"/>
  <c r="J194" i="2"/>
  <c r="J248" i="2"/>
  <c r="J268" i="2"/>
  <c r="J722" i="2"/>
  <c r="J508" i="2"/>
  <c r="J317" i="2"/>
  <c r="J135" i="2"/>
  <c r="J420" i="2"/>
  <c r="J527" i="2"/>
  <c r="J498" i="2"/>
  <c r="J650" i="2"/>
  <c r="J164" i="2"/>
  <c r="J702" i="2"/>
  <c r="J697" i="2"/>
  <c r="J319" i="2"/>
  <c r="J407" i="2"/>
  <c r="J386" i="2"/>
  <c r="J558" i="2"/>
  <c r="J138" i="2"/>
  <c r="J574" i="2"/>
  <c r="J710" i="2"/>
  <c r="J265" i="2"/>
  <c r="J129" i="2"/>
  <c r="J125" i="2"/>
  <c r="J434" i="2"/>
  <c r="J521" i="2"/>
  <c r="J387" i="2"/>
  <c r="J116" i="2"/>
  <c r="J220" i="2"/>
  <c r="J517" i="2"/>
  <c r="J530" i="2"/>
  <c r="J660" i="2"/>
  <c r="J597" i="2"/>
  <c r="J479" i="2"/>
  <c r="J345" i="2"/>
  <c r="J735" i="2"/>
  <c r="J371" i="2"/>
  <c r="J637" i="2"/>
  <c r="J463" i="2"/>
  <c r="J267" i="2"/>
  <c r="J654" i="2"/>
  <c r="J693" i="2"/>
  <c r="J646" i="2"/>
  <c r="J712" i="2"/>
  <c r="J651" i="2"/>
  <c r="J589" i="2"/>
  <c r="J510" i="2"/>
  <c r="J442" i="2"/>
  <c r="J727" i="2"/>
  <c r="J694" i="2"/>
  <c r="J692" i="2"/>
  <c r="J622" i="2"/>
  <c r="J484" i="2"/>
  <c r="J655" i="2"/>
  <c r="J663" i="2"/>
  <c r="J668" i="2"/>
  <c r="J699" i="2"/>
  <c r="J723" i="2"/>
  <c r="J698" i="2"/>
  <c r="J713" i="2"/>
  <c r="J688" i="2"/>
  <c r="J643" i="2"/>
  <c r="J709" i="2"/>
  <c r="J731" i="2"/>
  <c r="J737" i="2"/>
  <c r="H648" i="2"/>
  <c r="H446" i="2"/>
  <c r="H493" i="2"/>
  <c r="H100" i="2"/>
  <c r="H231" i="2"/>
  <c r="H376" i="2"/>
  <c r="H342" i="2"/>
  <c r="H525" i="2"/>
  <c r="H303" i="2"/>
  <c r="H595" i="2"/>
  <c r="H373" i="2"/>
  <c r="H217" i="2"/>
  <c r="H115" i="2"/>
  <c r="H683" i="2"/>
  <c r="H72" i="2"/>
  <c r="H289" i="2"/>
  <c r="H524" i="2"/>
  <c r="H629" i="2"/>
  <c r="H566" i="2"/>
  <c r="H449" i="2"/>
  <c r="H405" i="2"/>
  <c r="H269" i="2"/>
  <c r="H368" i="2"/>
  <c r="H198" i="2"/>
  <c r="H548" i="2"/>
  <c r="H563" i="2"/>
  <c r="H631" i="2"/>
  <c r="H97" i="2"/>
  <c r="H500" i="2"/>
  <c r="H63" i="2"/>
  <c r="H443" i="2"/>
  <c r="H235" i="2"/>
  <c r="H641" i="2"/>
  <c r="H17" i="2"/>
  <c r="H704" i="2"/>
  <c r="H719" i="2"/>
  <c r="H410" i="2"/>
  <c r="H117" i="2"/>
  <c r="H657" i="2"/>
  <c r="H439" i="2"/>
  <c r="H464" i="2"/>
  <c r="H126" i="2"/>
  <c r="H602" i="2"/>
  <c r="H483" i="2"/>
  <c r="H336" i="2"/>
  <c r="H531" i="2"/>
  <c r="H239" i="2"/>
  <c r="H459" i="2"/>
  <c r="H605" i="2"/>
  <c r="H310" i="2"/>
  <c r="H324" i="2"/>
  <c r="H223" i="2"/>
  <c r="H314" i="2"/>
  <c r="H199" i="2"/>
  <c r="H284" i="2"/>
  <c r="H266" i="2"/>
  <c r="H455" i="2"/>
  <c r="H452" i="2"/>
  <c r="H579" i="2"/>
  <c r="H545" i="2"/>
  <c r="H281" i="2"/>
  <c r="H346" i="2"/>
  <c r="H348" i="2"/>
  <c r="H351" i="2"/>
  <c r="H586" i="2"/>
  <c r="H413" i="2"/>
  <c r="H505" i="2"/>
  <c r="H494" i="2"/>
  <c r="H435" i="2"/>
  <c r="H343" i="2"/>
  <c r="H423" i="2"/>
  <c r="H570" i="2"/>
  <c r="H206" i="2"/>
  <c r="H183" i="2"/>
  <c r="H263" i="2"/>
  <c r="H294" i="2"/>
  <c r="H193" i="2"/>
  <c r="H34" i="2"/>
  <c r="H118" i="2"/>
  <c r="H123" i="2"/>
  <c r="H207" i="2"/>
  <c r="H209" i="2"/>
  <c r="H539" i="2"/>
  <c r="H149" i="2"/>
  <c r="H430" i="2"/>
  <c r="H119" i="2"/>
  <c r="H335" i="2"/>
  <c r="H453" i="2"/>
  <c r="H36" i="2"/>
  <c r="H388" i="2"/>
  <c r="H714" i="2"/>
  <c r="H540" i="2"/>
  <c r="H414" i="2"/>
  <c r="H320" i="2"/>
  <c r="H110" i="2"/>
  <c r="H170" i="2"/>
  <c r="H161" i="2"/>
  <c r="H406" i="2"/>
  <c r="H33" i="2"/>
  <c r="H628" i="2"/>
  <c r="H613" i="2"/>
  <c r="H92" i="2"/>
  <c r="H659" i="2"/>
  <c r="H520" i="2"/>
  <c r="H21" i="2"/>
  <c r="H451" i="2"/>
  <c r="H399" i="2"/>
  <c r="H329" i="2"/>
  <c r="H361" i="2"/>
  <c r="H59" i="2"/>
  <c r="H39" i="2"/>
  <c r="H322" i="2"/>
  <c r="H669" i="2"/>
  <c r="H447" i="2"/>
  <c r="H339" i="2"/>
  <c r="H313" i="2"/>
  <c r="H105" i="2"/>
  <c r="H61" i="2"/>
  <c r="H469" i="2"/>
  <c r="H404" i="2"/>
  <c r="H306" i="2"/>
  <c r="H102" i="2"/>
  <c r="H293" i="2"/>
  <c r="H726" i="2"/>
  <c r="H249" i="2"/>
  <c r="H411" i="2"/>
  <c r="H365" i="2"/>
  <c r="H9" i="2"/>
  <c r="H366" i="2"/>
  <c r="H233" i="2"/>
  <c r="H225" i="2"/>
  <c r="H218" i="2"/>
  <c r="H243" i="2"/>
  <c r="H465" i="2"/>
  <c r="H332" i="2"/>
  <c r="H316" i="2"/>
  <c r="H428" i="2"/>
  <c r="H625" i="2"/>
  <c r="H665" i="2"/>
  <c r="H270" i="2"/>
  <c r="H675" i="2"/>
  <c r="H98" i="2"/>
  <c r="H383" i="2"/>
  <c r="H25" i="2"/>
  <c r="H573" i="2"/>
  <c r="H502" i="2"/>
  <c r="H444" i="2"/>
  <c r="H152" i="2"/>
  <c r="H236" i="2"/>
  <c r="H555" i="2"/>
  <c r="H474" i="2"/>
  <c r="H416" i="2"/>
  <c r="H732" i="2"/>
  <c r="H147" i="2"/>
  <c r="H644" i="2"/>
  <c r="H379" i="2"/>
  <c r="H396" i="2"/>
  <c r="H323" i="2"/>
  <c r="H475" i="2"/>
  <c r="H489" i="2"/>
  <c r="H259" i="2"/>
  <c r="H32" i="2"/>
  <c r="H212" i="2"/>
  <c r="H581" i="2"/>
  <c r="H491" i="2"/>
  <c r="H454" i="2"/>
  <c r="H86" i="2"/>
  <c r="H139" i="2"/>
  <c r="H315" i="2"/>
  <c r="H652" i="2"/>
  <c r="H499" i="2"/>
  <c r="H85" i="2"/>
  <c r="H537" i="2"/>
  <c r="H649" i="2"/>
  <c r="H550" i="2"/>
  <c r="H526" i="2"/>
  <c r="H290" i="2"/>
  <c r="H421" i="2"/>
  <c r="H74" i="2"/>
  <c r="H191" i="2"/>
  <c r="H610" i="2"/>
  <c r="H490" i="2"/>
  <c r="H623" i="2"/>
  <c r="H700" i="2"/>
  <c r="H196" i="2"/>
  <c r="H678" i="2"/>
  <c r="H593" i="2"/>
  <c r="H340" i="2"/>
  <c r="H29" i="2"/>
  <c r="H71" i="2"/>
  <c r="H408" i="2"/>
  <c r="H334" i="2"/>
  <c r="H501" i="2"/>
  <c r="H242" i="2"/>
  <c r="H224" i="2"/>
  <c r="H701" i="2"/>
  <c r="H40" i="2"/>
  <c r="H46" i="2"/>
  <c r="H456" i="2"/>
  <c r="H260" i="2"/>
  <c r="H536" i="2"/>
  <c r="H666" i="2"/>
  <c r="H553" i="2"/>
  <c r="H656" i="2"/>
  <c r="H197" i="2"/>
  <c r="H389" i="2"/>
  <c r="H185" i="2"/>
  <c r="H691" i="2"/>
  <c r="H38" i="2"/>
  <c r="H241" i="2"/>
  <c r="H253" i="2"/>
  <c r="H448" i="2"/>
  <c r="H488" i="2"/>
  <c r="H277" i="2"/>
  <c r="H6" i="2"/>
  <c r="H69" i="2"/>
  <c r="H670" i="2"/>
  <c r="H140" i="2"/>
  <c r="H254" i="2"/>
  <c r="H401" i="2"/>
  <c r="H471" i="2"/>
  <c r="H571" i="2"/>
  <c r="H132" i="2"/>
  <c r="H673" i="2"/>
  <c r="H178" i="2"/>
  <c r="H557" i="2"/>
  <c r="H77" i="2"/>
  <c r="H440" i="2"/>
  <c r="H331" i="2"/>
  <c r="H83" i="2"/>
  <c r="H671" i="2"/>
  <c r="H492" i="2"/>
  <c r="H400" i="2"/>
  <c r="H177" i="2"/>
  <c r="H412" i="2"/>
  <c r="H305" i="2"/>
  <c r="H35" i="2"/>
  <c r="H457" i="2"/>
  <c r="H377" i="2"/>
  <c r="H679" i="2"/>
  <c r="H104" i="2"/>
  <c r="H511" i="2"/>
  <c r="H295" i="2"/>
  <c r="H425" i="2"/>
  <c r="H667" i="2"/>
  <c r="H168" i="2"/>
  <c r="H52" i="2"/>
  <c r="H28" i="2"/>
  <c r="H95" i="2"/>
  <c r="H299" i="2"/>
  <c r="H50" i="2"/>
  <c r="H304" i="2"/>
  <c r="H403" i="2"/>
  <c r="H382" i="2"/>
  <c r="H30" i="2"/>
  <c r="H364" i="2"/>
  <c r="H677" i="2"/>
  <c r="H426" i="2"/>
  <c r="H473" i="2"/>
  <c r="H547" i="2"/>
  <c r="H201" i="2"/>
  <c r="H68" i="2"/>
  <c r="H88" i="2"/>
  <c r="H503" i="2"/>
  <c r="H706" i="2"/>
  <c r="H476" i="2"/>
  <c r="H301" i="2"/>
  <c r="H639" i="2"/>
  <c r="H717" i="2"/>
  <c r="H460" i="2"/>
  <c r="H393" i="2"/>
  <c r="H186" i="2"/>
  <c r="H380" i="2"/>
  <c r="H353" i="2"/>
  <c r="H468" i="2"/>
  <c r="H349" i="2"/>
  <c r="H89" i="2"/>
  <c r="H22" i="2"/>
  <c r="H356" i="2"/>
  <c r="H506" i="2"/>
  <c r="H564" i="2"/>
  <c r="H53" i="2"/>
  <c r="H514" i="2"/>
  <c r="H130" i="2"/>
  <c r="H711" i="2"/>
  <c r="H44" i="2"/>
  <c r="H137" i="2"/>
  <c r="H618" i="2"/>
  <c r="H158" i="2"/>
  <c r="H56" i="2"/>
  <c r="H146" i="2"/>
  <c r="H450" i="2"/>
  <c r="H616" i="2"/>
  <c r="H437" i="2"/>
  <c r="H487" i="2"/>
  <c r="H262" i="2"/>
  <c r="H690" i="2"/>
  <c r="H103" i="2"/>
  <c r="H200" i="2"/>
  <c r="H397" i="2"/>
  <c r="H202" i="2"/>
  <c r="H647" i="2"/>
  <c r="H66" i="2"/>
  <c r="H162" i="2"/>
  <c r="H311" i="2"/>
  <c r="H192" i="2"/>
  <c r="H8" i="2"/>
  <c r="H729" i="2"/>
  <c r="H24" i="2"/>
  <c r="H221" i="2"/>
  <c r="H645" i="2"/>
  <c r="H215" i="2"/>
  <c r="H495" i="2"/>
  <c r="H288" i="2"/>
  <c r="H3" i="2"/>
  <c r="H297" i="2"/>
  <c r="H238" i="2"/>
  <c r="H87" i="2"/>
  <c r="H477" i="2"/>
  <c r="H78" i="2"/>
  <c r="H321" i="2"/>
  <c r="H79" i="2"/>
  <c r="H157" i="2"/>
  <c r="H395" i="2"/>
  <c r="H572" i="2"/>
  <c r="H45" i="2"/>
  <c r="H325" i="2"/>
  <c r="H432" i="2"/>
  <c r="H171" i="2"/>
  <c r="H94" i="2"/>
  <c r="H54" i="2"/>
  <c r="H150" i="2"/>
  <c r="H108" i="2"/>
  <c r="H535" i="2"/>
  <c r="H57" i="2"/>
  <c r="H638" i="2"/>
  <c r="H627" i="2"/>
  <c r="H205" i="2"/>
  <c r="H82" i="2"/>
  <c r="H344" i="2"/>
  <c r="H2" i="2"/>
  <c r="H141" i="2"/>
  <c r="H415" i="2"/>
  <c r="H226" i="2"/>
  <c r="H542" i="2"/>
  <c r="H154" i="2"/>
  <c r="H276" i="2"/>
  <c r="H658" i="2"/>
  <c r="H37" i="2"/>
  <c r="H433" i="2"/>
  <c r="H559" i="2"/>
  <c r="H554" i="2"/>
  <c r="H278" i="2"/>
  <c r="H523" i="2"/>
  <c r="H216" i="2"/>
  <c r="H114" i="2"/>
  <c r="H614" i="2"/>
  <c r="H607" i="2"/>
  <c r="H369" i="2"/>
  <c r="H390" i="2"/>
  <c r="H31" i="2"/>
  <c r="H62" i="2"/>
  <c r="H136" i="2"/>
  <c r="H504" i="2"/>
  <c r="H237" i="2"/>
  <c r="H113" i="2"/>
  <c r="H680" i="2"/>
  <c r="H5" i="2"/>
  <c r="H75" i="2"/>
  <c r="H308" i="2"/>
  <c r="H51" i="2"/>
  <c r="H111" i="2"/>
  <c r="H362" i="2"/>
  <c r="H532" i="2"/>
  <c r="H219" i="2"/>
  <c r="H156" i="2"/>
  <c r="H67" i="2"/>
  <c r="H264" i="2"/>
  <c r="H134" i="2"/>
  <c r="H49" i="2"/>
  <c r="H592" i="2"/>
  <c r="H204" i="2"/>
  <c r="H681" i="2"/>
  <c r="H733" i="2"/>
  <c r="H337" i="2"/>
  <c r="H112" i="2"/>
  <c r="H513" i="2"/>
  <c r="H568" i="2"/>
  <c r="H101" i="2"/>
  <c r="H341" i="2"/>
  <c r="H458" i="2"/>
  <c r="H26" i="2"/>
  <c r="H250" i="2"/>
  <c r="H496" i="2"/>
  <c r="H208" i="2"/>
  <c r="H12" i="2"/>
  <c r="H229" i="2"/>
  <c r="H485" i="2"/>
  <c r="H357" i="2"/>
  <c r="H606" i="2"/>
  <c r="H4" i="2"/>
  <c r="H187" i="2"/>
  <c r="H148" i="2"/>
  <c r="H569" i="2"/>
  <c r="H18" i="2"/>
  <c r="H13" i="2"/>
  <c r="H333" i="2"/>
  <c r="H370" i="2"/>
  <c r="H533" i="2"/>
  <c r="H210" i="2"/>
  <c r="H689" i="2"/>
  <c r="H179" i="2"/>
  <c r="H175" i="2"/>
  <c r="H684" i="2"/>
  <c r="H409" i="2"/>
  <c r="H23" i="2"/>
  <c r="H478" i="2"/>
  <c r="H507" i="2"/>
  <c r="H685" i="2"/>
  <c r="H664" i="2"/>
  <c r="H286" i="2"/>
  <c r="H372" i="2"/>
  <c r="H166" i="2"/>
  <c r="H577" i="2"/>
  <c r="H674" i="2"/>
  <c r="H287" i="2"/>
  <c r="H251" i="2"/>
  <c r="H438" i="2"/>
  <c r="H109" i="2"/>
  <c r="H424" i="2"/>
  <c r="H298" i="2"/>
  <c r="H131" i="2"/>
  <c r="H14" i="2"/>
  <c r="H285" i="2"/>
  <c r="H619" i="2"/>
  <c r="H165" i="2"/>
  <c r="H734" i="2"/>
  <c r="H144" i="2"/>
  <c r="H598" i="2"/>
  <c r="H318" i="2"/>
  <c r="H585" i="2"/>
  <c r="H106" i="2"/>
  <c r="H228" i="2"/>
  <c r="H256" i="2"/>
  <c r="H615" i="2"/>
  <c r="H591" i="2"/>
  <c r="H203" i="2"/>
  <c r="H273" i="2"/>
  <c r="H7" i="2"/>
  <c r="H124" i="2"/>
  <c r="H560" i="2"/>
  <c r="H133" i="2"/>
  <c r="H436" i="2"/>
  <c r="H55" i="2"/>
  <c r="H292" i="2"/>
  <c r="H160" i="2"/>
  <c r="H11" i="2"/>
  <c r="H60" i="2"/>
  <c r="H96" i="2"/>
  <c r="H10" i="2"/>
  <c r="H516" i="2"/>
  <c r="H481" i="2"/>
  <c r="H466" i="2"/>
  <c r="H347" i="2"/>
  <c r="H73" i="2"/>
  <c r="H227" i="2"/>
  <c r="H588" i="2"/>
  <c r="H705" i="2"/>
  <c r="H686" i="2"/>
  <c r="H590" i="2"/>
  <c r="H16" i="2"/>
  <c r="H232" i="2"/>
  <c r="H19" i="2"/>
  <c r="H626" i="2"/>
  <c r="H145" i="2"/>
  <c r="H354" i="2"/>
  <c r="H429" i="2"/>
  <c r="H374" i="2"/>
  <c r="H394" i="2"/>
  <c r="H565" i="2"/>
  <c r="H580" i="2"/>
  <c r="H244" i="2"/>
  <c r="H245" i="2"/>
  <c r="H20" i="2"/>
  <c r="H601" i="2"/>
  <c r="H384" i="2"/>
  <c r="H640" i="2"/>
  <c r="H567" i="2"/>
  <c r="H682" i="2"/>
  <c r="H309" i="2"/>
  <c r="H167" i="2"/>
  <c r="H257" i="2"/>
  <c r="H84" i="2"/>
  <c r="H312" i="2"/>
  <c r="H441" i="2"/>
  <c r="H271" i="2"/>
  <c r="H703" i="2"/>
  <c r="H541" i="2"/>
  <c r="H642" i="2"/>
  <c r="H76" i="2"/>
  <c r="H728" i="2"/>
  <c r="H282" i="2"/>
  <c r="H725" i="2"/>
  <c r="H261" i="2"/>
  <c r="H375" i="2"/>
  <c r="H546" i="2"/>
  <c r="H584" i="2"/>
  <c r="H518" i="2"/>
  <c r="H544" i="2"/>
  <c r="H247" i="2"/>
  <c r="H687" i="2"/>
  <c r="H300" i="2"/>
  <c r="H509" i="2"/>
  <c r="H561" i="2"/>
  <c r="H708" i="2"/>
  <c r="H617" i="2"/>
  <c r="H653" i="2"/>
  <c r="H417" i="2"/>
  <c r="H515" i="2"/>
  <c r="H90" i="2"/>
  <c r="H275" i="2"/>
  <c r="H252" i="2"/>
  <c r="H43" i="2"/>
  <c r="H41" i="2"/>
  <c r="H222" i="2"/>
  <c r="H153" i="2"/>
  <c r="H274" i="2"/>
  <c r="H445" i="2"/>
  <c r="H721" i="2"/>
  <c r="H80" i="2"/>
  <c r="H360" i="2"/>
  <c r="H81" i="2"/>
  <c r="H58" i="2"/>
  <c r="H350" i="2"/>
  <c r="H258" i="2"/>
  <c r="H391" i="2"/>
  <c r="H600" i="2"/>
  <c r="H327" i="2"/>
  <c r="H522" i="2"/>
  <c r="H575" i="2"/>
  <c r="H715" i="2"/>
  <c r="H392" i="2"/>
  <c r="H480" i="2"/>
  <c r="H188" i="2"/>
  <c r="H27" i="2"/>
  <c r="H283" i="2"/>
  <c r="H15" i="2"/>
  <c r="H419" i="2"/>
  <c r="H385" i="2"/>
  <c r="H296" i="2"/>
  <c r="H363" i="2"/>
  <c r="H280" i="2"/>
  <c r="H190" i="2"/>
  <c r="H696" i="2"/>
  <c r="H48" i="2"/>
  <c r="H418" i="2"/>
  <c r="H338" i="2"/>
  <c r="H562" i="2"/>
  <c r="H587" i="2"/>
  <c r="H42" i="2"/>
  <c r="H184" i="2"/>
  <c r="H594" i="2"/>
  <c r="H578" i="2"/>
  <c r="H716" i="2"/>
  <c r="H328" i="2"/>
  <c r="H213" i="2"/>
  <c r="H482" i="2"/>
  <c r="H427" i="2"/>
  <c r="H549" i="2"/>
  <c r="H291" i="2"/>
  <c r="H120" i="2"/>
  <c r="H534" i="2"/>
  <c r="H93" i="2"/>
  <c r="H633" i="2"/>
  <c r="H91" i="2"/>
  <c r="H599" i="2"/>
  <c r="H99" i="2"/>
  <c r="H180" i="2"/>
  <c r="H326" i="2"/>
  <c r="H724" i="2"/>
  <c r="H497" i="2"/>
  <c r="H461" i="2"/>
  <c r="H630" i="2"/>
  <c r="H159" i="2"/>
  <c r="H730" i="2"/>
  <c r="H107" i="2"/>
  <c r="H181" i="2"/>
  <c r="H576" i="2"/>
  <c r="H467" i="2"/>
  <c r="H662" i="2"/>
  <c r="H307" i="2"/>
  <c r="H182" i="2"/>
  <c r="H620" i="2"/>
  <c r="H65" i="2"/>
  <c r="H169" i="2"/>
  <c r="H151" i="2"/>
  <c r="H603" i="2"/>
  <c r="H462" i="2"/>
  <c r="H634" i="2"/>
  <c r="H621" i="2"/>
  <c r="H47" i="2"/>
  <c r="H279" i="2"/>
  <c r="H529" i="2"/>
  <c r="H611" i="2"/>
  <c r="H255" i="2"/>
  <c r="H128" i="2"/>
  <c r="H422" i="2"/>
  <c r="H155" i="2"/>
  <c r="H635" i="2"/>
  <c r="H556" i="2"/>
  <c r="H246" i="2"/>
  <c r="H486" i="2"/>
  <c r="H431" i="2"/>
  <c r="H470" i="2"/>
  <c r="H583" i="2"/>
  <c r="H70" i="2"/>
  <c r="H472" i="2"/>
  <c r="H211" i="2"/>
  <c r="H604" i="2"/>
  <c r="H173" i="2"/>
  <c r="H64" i="2"/>
  <c r="H163" i="2"/>
  <c r="H127" i="2"/>
  <c r="H352" i="2"/>
  <c r="H358" i="2"/>
  <c r="H538" i="2"/>
  <c r="H661" i="2"/>
  <c r="H378" i="2"/>
  <c r="H707" i="2"/>
  <c r="H381" i="2"/>
  <c r="H172" i="2"/>
  <c r="H636" i="2"/>
  <c r="H512" i="2"/>
  <c r="H272" i="2"/>
  <c r="H609" i="2"/>
  <c r="H676" i="2"/>
  <c r="H672" i="2"/>
  <c r="H624" i="2"/>
  <c r="H234" i="2"/>
  <c r="H121" i="2"/>
  <c r="H176" i="2"/>
  <c r="H718" i="2"/>
  <c r="H189" i="2"/>
  <c r="H695" i="2"/>
  <c r="H632" i="2"/>
  <c r="H596" i="2"/>
  <c r="H240" i="2"/>
  <c r="H359" i="2"/>
  <c r="H143" i="2"/>
  <c r="H302" i="2"/>
  <c r="H367" i="2"/>
  <c r="H612" i="2"/>
  <c r="H528" i="2"/>
  <c r="H551" i="2"/>
  <c r="H398" i="2"/>
  <c r="H582" i="2"/>
  <c r="H736" i="2"/>
  <c r="H214" i="2"/>
  <c r="H402" i="2"/>
  <c r="H720" i="2"/>
  <c r="H608" i="2"/>
  <c r="H519" i="2"/>
  <c r="H174" i="2"/>
  <c r="H122" i="2"/>
  <c r="H142" i="2"/>
  <c r="H543" i="2"/>
  <c r="H195" i="2"/>
  <c r="H330" i="2"/>
  <c r="H552" i="2"/>
  <c r="H355" i="2"/>
  <c r="H230" i="2"/>
  <c r="H194" i="2"/>
  <c r="H248" i="2"/>
  <c r="H268" i="2"/>
  <c r="H722" i="2"/>
  <c r="H508" i="2"/>
  <c r="H317" i="2"/>
  <c r="H135" i="2"/>
  <c r="H420" i="2"/>
  <c r="H527" i="2"/>
  <c r="H498" i="2"/>
  <c r="H650" i="2"/>
  <c r="H164" i="2"/>
  <c r="H702" i="2"/>
  <c r="H697" i="2"/>
  <c r="H319" i="2"/>
  <c r="H407" i="2"/>
  <c r="H386" i="2"/>
  <c r="H558" i="2"/>
  <c r="H138" i="2"/>
  <c r="H574" i="2"/>
  <c r="H710" i="2"/>
  <c r="H265" i="2"/>
  <c r="H129" i="2"/>
  <c r="H125" i="2"/>
  <c r="H434" i="2"/>
  <c r="H521" i="2"/>
  <c r="H387" i="2"/>
  <c r="H116" i="2"/>
  <c r="H220" i="2"/>
  <c r="H517" i="2"/>
  <c r="H530" i="2"/>
  <c r="H660" i="2"/>
  <c r="H597" i="2"/>
  <c r="H479" i="2"/>
  <c r="H345" i="2"/>
  <c r="H735" i="2"/>
  <c r="H371" i="2"/>
  <c r="H637" i="2"/>
  <c r="H463" i="2"/>
  <c r="H267" i="2"/>
  <c r="H654" i="2"/>
  <c r="H693" i="2"/>
  <c r="H646" i="2"/>
  <c r="H712" i="2"/>
  <c r="H651" i="2"/>
  <c r="H589" i="2"/>
  <c r="H510" i="2"/>
  <c r="H442" i="2"/>
  <c r="H727" i="2"/>
  <c r="H694" i="2"/>
  <c r="H692" i="2"/>
  <c r="H622" i="2"/>
  <c r="H484" i="2"/>
  <c r="H655" i="2"/>
  <c r="H663" i="2"/>
  <c r="H668" i="2"/>
  <c r="H699" i="2"/>
  <c r="H723" i="2"/>
  <c r="H698" i="2"/>
  <c r="H713" i="2"/>
  <c r="H688" i="2"/>
  <c r="H643" i="2"/>
  <c r="H709" i="2"/>
  <c r="H731" i="2"/>
  <c r="H737" i="2"/>
  <c r="R67" i="3" l="1"/>
  <c r="R20" i="3"/>
  <c r="R76" i="3"/>
  <c r="R75" i="3"/>
  <c r="R86" i="3"/>
  <c r="S115" i="3"/>
  <c r="S17" i="3"/>
  <c r="S83" i="3"/>
  <c r="S99" i="3"/>
  <c r="S101" i="3"/>
  <c r="S69" i="3"/>
  <c r="S78" i="3"/>
  <c r="S84" i="3"/>
  <c r="T114" i="3"/>
  <c r="T40" i="3"/>
  <c r="T49" i="3"/>
  <c r="T15" i="3"/>
  <c r="J67" i="3"/>
  <c r="J20" i="3"/>
  <c r="J76" i="3"/>
  <c r="J86" i="3"/>
  <c r="K115" i="3"/>
  <c r="K17" i="3"/>
  <c r="K83" i="3"/>
  <c r="K99" i="3"/>
  <c r="K101" i="3"/>
  <c r="K69" i="3"/>
  <c r="K78" i="3"/>
  <c r="K84" i="3"/>
  <c r="L114" i="3"/>
  <c r="L40" i="3"/>
  <c r="L49" i="3"/>
  <c r="L7" i="3"/>
  <c r="M67" i="3"/>
  <c r="M75" i="3"/>
  <c r="N115" i="3"/>
  <c r="N17" i="3"/>
  <c r="R103" i="3"/>
  <c r="R39" i="3"/>
  <c r="R48" i="3"/>
  <c r="S43" i="3"/>
  <c r="T45" i="3"/>
  <c r="T29" i="3"/>
  <c r="T37" i="3"/>
  <c r="J48" i="3"/>
  <c r="L45" i="3"/>
  <c r="L29" i="3"/>
  <c r="L111" i="3"/>
  <c r="L5" i="3"/>
  <c r="O29" i="3"/>
  <c r="O73" i="3"/>
  <c r="C106" i="3"/>
  <c r="R93" i="3"/>
  <c r="R42" i="3"/>
  <c r="R81" i="3"/>
  <c r="R30" i="3"/>
  <c r="R62" i="3"/>
  <c r="R47" i="3"/>
  <c r="R26" i="3"/>
  <c r="R31" i="3"/>
  <c r="S104" i="3"/>
  <c r="S46" i="3"/>
  <c r="S33" i="3"/>
  <c r="S96" i="3"/>
  <c r="S24" i="3"/>
  <c r="S97" i="3"/>
  <c r="S60" i="3"/>
  <c r="S70" i="3"/>
  <c r="T72" i="3"/>
  <c r="T16" i="3"/>
  <c r="T71" i="3"/>
  <c r="J93" i="3"/>
  <c r="J42" i="3"/>
  <c r="J30" i="3"/>
  <c r="J47" i="3"/>
  <c r="J31" i="3"/>
  <c r="J64" i="3"/>
  <c r="K97" i="3"/>
  <c r="L23" i="3"/>
  <c r="L71" i="3"/>
  <c r="M64" i="3"/>
  <c r="N33" i="3"/>
  <c r="O23" i="3"/>
  <c r="C47" i="3"/>
  <c r="C26" i="3"/>
  <c r="C31" i="3"/>
  <c r="R35" i="3"/>
  <c r="R110" i="3"/>
  <c r="R117" i="3"/>
  <c r="R25" i="3"/>
  <c r="R14" i="3"/>
  <c r="R50" i="3"/>
  <c r="S22" i="3"/>
  <c r="T98" i="3"/>
  <c r="T34" i="3"/>
  <c r="T85" i="3"/>
  <c r="T74" i="3"/>
  <c r="T27" i="3"/>
  <c r="T65" i="3"/>
  <c r="J50" i="3"/>
  <c r="K32" i="3"/>
  <c r="L98" i="3"/>
  <c r="L34" i="3"/>
  <c r="L65" i="3"/>
  <c r="M14" i="3"/>
  <c r="M50" i="3"/>
  <c r="N22" i="3"/>
  <c r="O98" i="3"/>
  <c r="O34" i="3"/>
  <c r="O41" i="3"/>
  <c r="R45" i="3"/>
  <c r="R6" i="3"/>
  <c r="R29" i="3"/>
  <c r="R11" i="3"/>
  <c r="R111" i="3"/>
  <c r="R73" i="3"/>
  <c r="R82" i="3"/>
  <c r="R37" i="3"/>
  <c r="R5" i="3"/>
  <c r="S103" i="3"/>
  <c r="S44" i="3"/>
  <c r="T87" i="3"/>
  <c r="T66" i="3"/>
  <c r="T43" i="3"/>
  <c r="J45" i="3"/>
  <c r="J6" i="3"/>
  <c r="J29" i="3"/>
  <c r="J11" i="3"/>
  <c r="J111" i="3"/>
  <c r="J73" i="3"/>
  <c r="J82" i="3"/>
  <c r="J37" i="3"/>
  <c r="J5" i="3"/>
  <c r="K103" i="3"/>
  <c r="K44" i="3"/>
  <c r="L87" i="3"/>
  <c r="M45" i="3"/>
  <c r="M5" i="3"/>
  <c r="C6" i="3"/>
  <c r="R72" i="3"/>
  <c r="R23" i="3"/>
  <c r="R71" i="3"/>
  <c r="S26" i="3"/>
  <c r="S31" i="3"/>
  <c r="T46" i="3"/>
  <c r="T24" i="3"/>
  <c r="J72" i="3"/>
  <c r="K26" i="3"/>
  <c r="K31" i="3"/>
  <c r="L46" i="3"/>
  <c r="L24" i="3"/>
  <c r="M72" i="3"/>
  <c r="N26" i="3"/>
  <c r="N31" i="3"/>
  <c r="O46" i="3"/>
  <c r="O24" i="3"/>
  <c r="C72" i="3"/>
  <c r="W72" i="3" s="1"/>
  <c r="AR665" i="2"/>
  <c r="C109" i="3"/>
  <c r="W109" i="3" s="1"/>
  <c r="AR443" i="2"/>
  <c r="C57" i="3"/>
  <c r="R98" i="3"/>
  <c r="R52" i="3"/>
  <c r="R34" i="3"/>
  <c r="R27" i="3"/>
  <c r="R65" i="3"/>
  <c r="R41" i="3"/>
  <c r="R28" i="3"/>
  <c r="R19" i="3"/>
  <c r="S117" i="3"/>
  <c r="T90" i="3"/>
  <c r="J98" i="3"/>
  <c r="J52" i="3"/>
  <c r="J27" i="3"/>
  <c r="J65" i="3"/>
  <c r="K110" i="3"/>
  <c r="L90" i="3"/>
  <c r="M98" i="3"/>
  <c r="M34" i="3"/>
  <c r="M27" i="3"/>
  <c r="M65" i="3"/>
  <c r="M41" i="3"/>
  <c r="O90" i="3"/>
  <c r="C4" i="3"/>
  <c r="R115" i="3"/>
  <c r="R17" i="3"/>
  <c r="R83" i="3"/>
  <c r="R21" i="3"/>
  <c r="R99" i="3"/>
  <c r="R101" i="3"/>
  <c r="R69" i="3"/>
  <c r="R78" i="3"/>
  <c r="R84" i="3"/>
  <c r="S114" i="3"/>
  <c r="S40" i="3"/>
  <c r="S49" i="3"/>
  <c r="S38" i="3"/>
  <c r="S7" i="3"/>
  <c r="S15" i="3"/>
  <c r="T67" i="3"/>
  <c r="T20" i="3"/>
  <c r="T75" i="3"/>
  <c r="J21" i="3"/>
  <c r="J69" i="3"/>
  <c r="J84" i="3"/>
  <c r="K114" i="3"/>
  <c r="K49" i="3"/>
  <c r="K7" i="3"/>
  <c r="L20" i="3"/>
  <c r="L75" i="3"/>
  <c r="M83" i="3"/>
  <c r="M69" i="3"/>
  <c r="M78" i="3"/>
  <c r="N7" i="3"/>
  <c r="O20" i="3"/>
  <c r="O75" i="3"/>
  <c r="R87" i="3"/>
  <c r="R9" i="3"/>
  <c r="R66" i="3"/>
  <c r="R95" i="3"/>
  <c r="R43" i="3"/>
  <c r="S45" i="3"/>
  <c r="S111" i="3"/>
  <c r="S5" i="3"/>
  <c r="T103" i="3"/>
  <c r="T44" i="3"/>
  <c r="K29" i="3"/>
  <c r="N6" i="3"/>
  <c r="N5" i="3"/>
  <c r="R46" i="3"/>
  <c r="R33" i="3"/>
  <c r="R102" i="3"/>
  <c r="R24" i="3"/>
  <c r="R60" i="3"/>
  <c r="R70" i="3"/>
  <c r="S72" i="3"/>
  <c r="S16" i="3"/>
  <c r="S23" i="3"/>
  <c r="T93" i="3"/>
  <c r="T47" i="3"/>
  <c r="T26" i="3"/>
  <c r="T31" i="3"/>
  <c r="T64" i="3"/>
  <c r="J46" i="3"/>
  <c r="J33" i="3"/>
  <c r="J24" i="3"/>
  <c r="J60" i="3"/>
  <c r="J70" i="3"/>
  <c r="K72" i="3"/>
  <c r="K16" i="3"/>
  <c r="K23" i="3"/>
  <c r="L93" i="3"/>
  <c r="L47" i="3"/>
  <c r="L26" i="3"/>
  <c r="L31" i="3"/>
  <c r="L64" i="3"/>
  <c r="M46" i="3"/>
  <c r="M33" i="3"/>
  <c r="M24" i="3"/>
  <c r="M60" i="3"/>
  <c r="M70" i="3"/>
  <c r="N72" i="3"/>
  <c r="N16" i="3"/>
  <c r="N23" i="3"/>
  <c r="O93" i="3"/>
  <c r="O47" i="3"/>
  <c r="O26" i="3"/>
  <c r="O31" i="3"/>
  <c r="O64" i="3"/>
  <c r="AR622" i="2"/>
  <c r="C108" i="3"/>
  <c r="AR326" i="2"/>
  <c r="C104" i="3"/>
  <c r="C46" i="3"/>
  <c r="W46" i="3" s="1"/>
  <c r="C33" i="3"/>
  <c r="AR357" i="2"/>
  <c r="C102" i="3"/>
  <c r="C24" i="3"/>
  <c r="AR30" i="2"/>
  <c r="C91" i="3"/>
  <c r="AR185" i="2"/>
  <c r="C97" i="3"/>
  <c r="AR332" i="2"/>
  <c r="C88" i="3"/>
  <c r="C60" i="3"/>
  <c r="C70" i="3"/>
  <c r="W70" i="3" s="1"/>
  <c r="R90" i="3"/>
  <c r="R89" i="3"/>
  <c r="R22" i="3"/>
  <c r="R116" i="3"/>
  <c r="R32" i="3"/>
  <c r="R112" i="3"/>
  <c r="S98" i="3"/>
  <c r="S34" i="3"/>
  <c r="S27" i="3"/>
  <c r="S65" i="3"/>
  <c r="T35" i="3"/>
  <c r="J90" i="3"/>
  <c r="J89" i="3"/>
  <c r="K98" i="3"/>
  <c r="K85" i="3"/>
  <c r="K41" i="3"/>
  <c r="L35" i="3"/>
  <c r="L110" i="3"/>
  <c r="N98" i="3"/>
  <c r="N34" i="3"/>
  <c r="N65" i="3"/>
  <c r="O35" i="3"/>
  <c r="O110" i="3"/>
  <c r="R4" i="3"/>
  <c r="S35" i="3"/>
  <c r="S110" i="3"/>
  <c r="S25" i="3"/>
  <c r="S14" i="3"/>
  <c r="S50" i="3"/>
  <c r="T22" i="3"/>
  <c r="T116" i="3"/>
  <c r="T32" i="3"/>
  <c r="T112" i="3"/>
  <c r="J68" i="3"/>
  <c r="J41" i="3"/>
  <c r="J28" i="3"/>
  <c r="J19" i="3"/>
  <c r="J4" i="3"/>
  <c r="K35" i="3"/>
  <c r="K14" i="3"/>
  <c r="K50" i="3"/>
  <c r="L22" i="3"/>
  <c r="L116" i="3"/>
  <c r="L32" i="3"/>
  <c r="L112" i="3"/>
  <c r="M68" i="3"/>
  <c r="M52" i="3"/>
  <c r="M28" i="3"/>
  <c r="M19" i="3"/>
  <c r="M4" i="3"/>
  <c r="N110" i="3"/>
  <c r="N117" i="3"/>
  <c r="N25" i="3"/>
  <c r="N14" i="3"/>
  <c r="O22" i="3"/>
  <c r="O116" i="3"/>
  <c r="O32" i="3"/>
  <c r="O112" i="3"/>
  <c r="C68" i="3"/>
  <c r="AR541" i="2"/>
  <c r="C80" i="3"/>
  <c r="C98" i="3"/>
  <c r="AR287" i="2"/>
  <c r="C52" i="3"/>
  <c r="C34" i="3"/>
  <c r="AR141" i="2"/>
  <c r="C85" i="3"/>
  <c r="AR192" i="2"/>
  <c r="C74" i="3"/>
  <c r="C27" i="3"/>
  <c r="C65" i="3"/>
  <c r="C41" i="3"/>
  <c r="W41" i="3" s="1"/>
  <c r="C28" i="3"/>
  <c r="C19" i="3"/>
  <c r="C82" i="3"/>
  <c r="T76" i="3"/>
  <c r="T86" i="3"/>
  <c r="T94" i="3"/>
  <c r="J17" i="3"/>
  <c r="J83" i="3"/>
  <c r="J99" i="3"/>
  <c r="J101" i="3"/>
  <c r="J78" i="3"/>
  <c r="K40" i="3"/>
  <c r="K38" i="3"/>
  <c r="K15" i="3"/>
  <c r="L67" i="3"/>
  <c r="L76" i="3"/>
  <c r="L94" i="3"/>
  <c r="M17" i="3"/>
  <c r="M21" i="3"/>
  <c r="M99" i="3"/>
  <c r="M101" i="3"/>
  <c r="M84" i="3"/>
  <c r="N114" i="3"/>
  <c r="N40" i="3"/>
  <c r="N49" i="3"/>
  <c r="N38" i="3"/>
  <c r="N15" i="3"/>
  <c r="O67" i="3"/>
  <c r="O76" i="3"/>
  <c r="O86" i="3"/>
  <c r="O94" i="3"/>
  <c r="AR620" i="2"/>
  <c r="C115" i="3"/>
  <c r="C17" i="3"/>
  <c r="C83" i="3"/>
  <c r="C21" i="3"/>
  <c r="W21" i="3" s="1"/>
  <c r="AR171" i="2"/>
  <c r="C99" i="3"/>
  <c r="W99" i="3" s="1"/>
  <c r="AR311" i="2"/>
  <c r="C101" i="3"/>
  <c r="AR400" i="2"/>
  <c r="C79" i="3"/>
  <c r="AR428" i="2"/>
  <c r="C107" i="3"/>
  <c r="C69" i="3"/>
  <c r="C78" i="3"/>
  <c r="C84" i="3"/>
  <c r="S6" i="3"/>
  <c r="S29" i="3"/>
  <c r="S11" i="3"/>
  <c r="S73" i="3"/>
  <c r="S82" i="3"/>
  <c r="S37" i="3"/>
  <c r="T39" i="3"/>
  <c r="J87" i="3"/>
  <c r="J66" i="3"/>
  <c r="J95" i="3"/>
  <c r="J18" i="3"/>
  <c r="J43" i="3"/>
  <c r="K6" i="3"/>
  <c r="K11" i="3"/>
  <c r="K111" i="3"/>
  <c r="K73" i="3"/>
  <c r="K82" i="3"/>
  <c r="K37" i="3"/>
  <c r="K5" i="3"/>
  <c r="L103" i="3"/>
  <c r="L39" i="3"/>
  <c r="M87" i="3"/>
  <c r="M66" i="3"/>
  <c r="M18" i="3"/>
  <c r="M43" i="3"/>
  <c r="N29" i="3"/>
  <c r="N11" i="3"/>
  <c r="N111" i="3"/>
  <c r="N73" i="3"/>
  <c r="N82" i="3"/>
  <c r="O103" i="3"/>
  <c r="O39" i="3"/>
  <c r="AR611" i="2"/>
  <c r="C59" i="3"/>
  <c r="AR271" i="2"/>
  <c r="C87" i="3"/>
  <c r="C66" i="3"/>
  <c r="W66" i="3" s="1"/>
  <c r="AR351" i="2"/>
  <c r="C95" i="3"/>
  <c r="AR223" i="2"/>
  <c r="C51" i="3"/>
  <c r="C18" i="3"/>
  <c r="W18" i="3" s="1"/>
  <c r="AR100" i="2"/>
  <c r="C43" i="3"/>
  <c r="C103" i="3"/>
  <c r="C64" i="3"/>
  <c r="S80" i="3"/>
  <c r="S41" i="3"/>
  <c r="S28" i="3"/>
  <c r="S19" i="3"/>
  <c r="S4" i="3"/>
  <c r="T110" i="3"/>
  <c r="T14" i="3"/>
  <c r="T50" i="3"/>
  <c r="J22" i="3"/>
  <c r="J116" i="3"/>
  <c r="J32" i="3"/>
  <c r="J112" i="3"/>
  <c r="K80" i="3"/>
  <c r="K34" i="3"/>
  <c r="K27" i="3"/>
  <c r="K65" i="3"/>
  <c r="K28" i="3"/>
  <c r="K19" i="3"/>
  <c r="K4" i="3"/>
  <c r="L117" i="3"/>
  <c r="L14" i="3"/>
  <c r="L50" i="3"/>
  <c r="M89" i="3"/>
  <c r="M22" i="3"/>
  <c r="M32" i="3"/>
  <c r="M112" i="3"/>
  <c r="N80" i="3"/>
  <c r="N41" i="3"/>
  <c r="N28" i="3"/>
  <c r="N19" i="3"/>
  <c r="N4" i="3"/>
  <c r="O14" i="3"/>
  <c r="O50" i="3"/>
  <c r="C90" i="3"/>
  <c r="AR210" i="2"/>
  <c r="C89" i="3"/>
  <c r="AR62" i="2"/>
  <c r="C22" i="3"/>
  <c r="AR465" i="2"/>
  <c r="C100" i="3"/>
  <c r="AR102" i="2"/>
  <c r="C116" i="3"/>
  <c r="W116" i="3" s="1"/>
  <c r="AR59" i="2"/>
  <c r="C32" i="3"/>
  <c r="W32" i="3" s="1"/>
  <c r="AR183" i="2"/>
  <c r="C112" i="3"/>
  <c r="Y29" i="3"/>
  <c r="L15" i="3"/>
  <c r="M76" i="3"/>
  <c r="M86" i="3"/>
  <c r="N83" i="3"/>
  <c r="N99" i="3"/>
  <c r="N101" i="3"/>
  <c r="N69" i="3"/>
  <c r="N78" i="3"/>
  <c r="N84" i="3"/>
  <c r="O114" i="3"/>
  <c r="O40" i="3"/>
  <c r="O49" i="3"/>
  <c r="O15" i="3"/>
  <c r="C67" i="3"/>
  <c r="C20" i="3"/>
  <c r="C76" i="3"/>
  <c r="W76" i="3" s="1"/>
  <c r="AR89" i="2"/>
  <c r="C75" i="3"/>
  <c r="AR403" i="2"/>
  <c r="C105" i="3"/>
  <c r="AR610" i="2"/>
  <c r="C120" i="3"/>
  <c r="C86" i="3"/>
  <c r="AR306" i="2"/>
  <c r="C94" i="3"/>
  <c r="R44" i="3"/>
  <c r="S87" i="3"/>
  <c r="S66" i="3"/>
  <c r="S95" i="3"/>
  <c r="S18" i="3"/>
  <c r="T6" i="3"/>
  <c r="T11" i="3"/>
  <c r="T111" i="3"/>
  <c r="T73" i="3"/>
  <c r="T82" i="3"/>
  <c r="J103" i="3"/>
  <c r="J39" i="3"/>
  <c r="J44" i="3"/>
  <c r="K87" i="3"/>
  <c r="K66" i="3"/>
  <c r="K95" i="3"/>
  <c r="K18" i="3"/>
  <c r="L6" i="3"/>
  <c r="L11" i="3"/>
  <c r="L73" i="3"/>
  <c r="L82" i="3"/>
  <c r="L37" i="3"/>
  <c r="M103" i="3"/>
  <c r="M39" i="3"/>
  <c r="M44" i="3"/>
  <c r="N87" i="3"/>
  <c r="N9" i="3"/>
  <c r="N66" i="3"/>
  <c r="N18" i="3"/>
  <c r="O45" i="3"/>
  <c r="O6" i="3"/>
  <c r="O11" i="3"/>
  <c r="O111" i="3"/>
  <c r="O82" i="3"/>
  <c r="O37" i="3"/>
  <c r="O5" i="3"/>
  <c r="AR256" i="2"/>
  <c r="C39" i="3"/>
  <c r="AR329" i="2"/>
  <c r="C53" i="3"/>
  <c r="AR198" i="2"/>
  <c r="C44" i="3"/>
  <c r="W44" i="3" s="1"/>
  <c r="J26" i="3"/>
  <c r="K104" i="3"/>
  <c r="K46" i="3"/>
  <c r="K33" i="3"/>
  <c r="K96" i="3"/>
  <c r="K24" i="3"/>
  <c r="K60" i="3"/>
  <c r="K70" i="3"/>
  <c r="L72" i="3"/>
  <c r="L16" i="3"/>
  <c r="M93" i="3"/>
  <c r="M42" i="3"/>
  <c r="M30" i="3"/>
  <c r="M47" i="3"/>
  <c r="M26" i="3"/>
  <c r="M31" i="3"/>
  <c r="N104" i="3"/>
  <c r="N46" i="3"/>
  <c r="N96" i="3"/>
  <c r="N24" i="3"/>
  <c r="N97" i="3"/>
  <c r="N60" i="3"/>
  <c r="N70" i="3"/>
  <c r="O72" i="3"/>
  <c r="O16" i="3"/>
  <c r="AR164" i="2"/>
  <c r="C93" i="3"/>
  <c r="C42" i="3"/>
  <c r="AR708" i="2"/>
  <c r="C81" i="3"/>
  <c r="AR298" i="2"/>
  <c r="C30" i="3"/>
  <c r="AR383" i="2"/>
  <c r="C77" i="3"/>
  <c r="S90" i="3"/>
  <c r="S89" i="3"/>
  <c r="S32" i="3"/>
  <c r="S112" i="3"/>
  <c r="T68" i="3"/>
  <c r="T52" i="3"/>
  <c r="T41" i="3"/>
  <c r="T28" i="3"/>
  <c r="T19" i="3"/>
  <c r="J35" i="3"/>
  <c r="J110" i="3"/>
  <c r="J14" i="3"/>
  <c r="K90" i="3"/>
  <c r="K89" i="3"/>
  <c r="K22" i="3"/>
  <c r="K116" i="3"/>
  <c r="K112" i="3"/>
  <c r="L52" i="3"/>
  <c r="L74" i="3"/>
  <c r="L41" i="3"/>
  <c r="L28" i="3"/>
  <c r="L19" i="3"/>
  <c r="L4" i="3"/>
  <c r="M35" i="3"/>
  <c r="M110" i="3"/>
  <c r="N90" i="3"/>
  <c r="N116" i="3"/>
  <c r="N32" i="3"/>
  <c r="N112" i="3"/>
  <c r="O74" i="3"/>
  <c r="O65" i="3"/>
  <c r="O28" i="3"/>
  <c r="O19" i="3"/>
  <c r="O4" i="3"/>
  <c r="AR214" i="2"/>
  <c r="C35" i="3"/>
  <c r="AR374" i="2"/>
  <c r="C110" i="3"/>
  <c r="W110" i="3" s="1"/>
  <c r="AR13" i="2"/>
  <c r="C61" i="3"/>
  <c r="AR496" i="2"/>
  <c r="C117" i="3"/>
  <c r="AR61" i="2"/>
  <c r="C14" i="3"/>
  <c r="AR17" i="2"/>
  <c r="C50" i="3"/>
  <c r="S67" i="3"/>
  <c r="S20" i="3"/>
  <c r="S76" i="3"/>
  <c r="S75" i="3"/>
  <c r="S86" i="3"/>
  <c r="S94" i="3"/>
  <c r="T17" i="3"/>
  <c r="T99" i="3"/>
  <c r="T101" i="3"/>
  <c r="J40" i="3"/>
  <c r="J49" i="3"/>
  <c r="J15" i="3"/>
  <c r="K76" i="3"/>
  <c r="K75" i="3"/>
  <c r="K105" i="3"/>
  <c r="K86" i="3"/>
  <c r="L17" i="3"/>
  <c r="L99" i="3"/>
  <c r="L101" i="3"/>
  <c r="L69" i="3"/>
  <c r="L78" i="3"/>
  <c r="L84" i="3"/>
  <c r="M114" i="3"/>
  <c r="M40" i="3"/>
  <c r="N76" i="3"/>
  <c r="N75" i="3"/>
  <c r="N86" i="3"/>
  <c r="N94" i="3"/>
  <c r="O17" i="3"/>
  <c r="O83" i="3"/>
  <c r="O21" i="3"/>
  <c r="O99" i="3"/>
  <c r="O101" i="3"/>
  <c r="O84" i="3"/>
  <c r="AR265" i="2"/>
  <c r="C114" i="3"/>
  <c r="W114" i="3" s="1"/>
  <c r="C36" i="3"/>
  <c r="W36" i="3" s="1"/>
  <c r="AR184" i="2"/>
  <c r="C40" i="3"/>
  <c r="W40" i="3" s="1"/>
  <c r="AR73" i="2"/>
  <c r="C49" i="3"/>
  <c r="W49" i="3" s="1"/>
  <c r="AR75" i="2"/>
  <c r="C92" i="3"/>
  <c r="W92" i="3" s="1"/>
  <c r="AR380" i="2"/>
  <c r="C55" i="3"/>
  <c r="AR178" i="2"/>
  <c r="C38" i="3"/>
  <c r="AR488" i="2"/>
  <c r="C118" i="3"/>
  <c r="W118" i="3" s="1"/>
  <c r="C7" i="3"/>
  <c r="W69" i="3" s="1"/>
  <c r="C15" i="3"/>
  <c r="W15" i="3" s="1"/>
  <c r="L66" i="3"/>
  <c r="L43" i="3"/>
  <c r="M6" i="3"/>
  <c r="M29" i="3"/>
  <c r="M11" i="3"/>
  <c r="M111" i="3"/>
  <c r="M73" i="3"/>
  <c r="M82" i="3"/>
  <c r="N103" i="3"/>
  <c r="N44" i="3"/>
  <c r="O87" i="3"/>
  <c r="O66" i="3"/>
  <c r="AR330" i="2"/>
  <c r="C54" i="3"/>
  <c r="C45" i="3"/>
  <c r="AR41" i="2"/>
  <c r="C29" i="3"/>
  <c r="AR354" i="2"/>
  <c r="C11" i="3"/>
  <c r="W108" i="3" s="1"/>
  <c r="AR347" i="2"/>
  <c r="C111" i="3"/>
  <c r="C73" i="3"/>
  <c r="AR569" i="2"/>
  <c r="C58" i="3"/>
  <c r="W58" i="3" s="1"/>
  <c r="C37" i="3"/>
  <c r="C5" i="3"/>
  <c r="W52" i="3" s="1"/>
  <c r="C119" i="3"/>
  <c r="Y39" i="3"/>
  <c r="Y79" i="3"/>
  <c r="Y90" i="3"/>
  <c r="Y25" i="3"/>
  <c r="Y83" i="3"/>
  <c r="Y10" i="3"/>
  <c r="Y23" i="3"/>
  <c r="Y75" i="3"/>
  <c r="Y65" i="3"/>
  <c r="Y110" i="3"/>
  <c r="Y50" i="3"/>
  <c r="Y30" i="3"/>
  <c r="Y17" i="3"/>
  <c r="Y43" i="3"/>
  <c r="Y41" i="3"/>
  <c r="Y114" i="3"/>
  <c r="Y37" i="3"/>
  <c r="Y7" i="3"/>
  <c r="Y45" i="3"/>
  <c r="Y102" i="3"/>
  <c r="Y62" i="3"/>
  <c r="Y2" i="3"/>
  <c r="Y15" i="3"/>
  <c r="Y93" i="3"/>
  <c r="Y52" i="3"/>
  <c r="Y91" i="3"/>
  <c r="W61" i="3"/>
  <c r="Y42" i="3"/>
  <c r="Y82" i="3"/>
  <c r="Y40" i="3"/>
  <c r="Y38" i="3"/>
  <c r="Y27" i="3"/>
  <c r="Y74" i="3"/>
  <c r="Y106" i="3"/>
  <c r="Y104" i="3"/>
  <c r="Y96" i="3"/>
  <c r="Y101" i="3"/>
  <c r="Y35" i="3"/>
  <c r="Y92" i="3"/>
  <c r="Y69" i="3"/>
  <c r="Y22" i="3"/>
  <c r="Y81" i="3"/>
  <c r="Y14" i="3"/>
  <c r="Y51" i="3"/>
  <c r="W29" i="3"/>
  <c r="Y46" i="3"/>
  <c r="Y94" i="3"/>
  <c r="Y98" i="3"/>
  <c r="Y13" i="3"/>
  <c r="Y67" i="3"/>
  <c r="Y95" i="3"/>
  <c r="Y78" i="3"/>
  <c r="W106" i="3"/>
  <c r="Y19" i="3"/>
  <c r="Y24" i="3"/>
  <c r="Y76" i="3"/>
  <c r="Y8" i="3"/>
  <c r="Y26" i="3"/>
  <c r="Y112" i="3"/>
  <c r="Y87" i="3"/>
  <c r="W96" i="3"/>
  <c r="Y63" i="3"/>
  <c r="Y111" i="3"/>
  <c r="Y21" i="3"/>
  <c r="Y55" i="3"/>
  <c r="Y34" i="3"/>
  <c r="Y107" i="3"/>
  <c r="Y97" i="3"/>
  <c r="Y118" i="3"/>
  <c r="Y116" i="3"/>
  <c r="Y68" i="3"/>
  <c r="Y103" i="3"/>
  <c r="Y47" i="3"/>
  <c r="Y88" i="3"/>
  <c r="Y18" i="3"/>
  <c r="Y58" i="3"/>
  <c r="Y113" i="3"/>
  <c r="Y109" i="3"/>
  <c r="Y44" i="3"/>
  <c r="Y80" i="3"/>
  <c r="Y31" i="3"/>
  <c r="Y32" i="3"/>
  <c r="W63" i="3"/>
  <c r="Y54" i="3"/>
  <c r="Y77" i="3"/>
  <c r="Y64" i="3"/>
  <c r="Y119" i="3"/>
  <c r="Y73" i="3"/>
  <c r="Y108" i="3"/>
  <c r="Y61" i="3"/>
  <c r="Y3" i="3"/>
  <c r="Y105" i="3"/>
  <c r="Y71" i="3"/>
  <c r="Y36" i="3"/>
  <c r="Y49" i="3"/>
  <c r="Y59" i="3"/>
  <c r="Y85" i="3"/>
  <c r="Y16" i="3"/>
  <c r="W88" i="3"/>
  <c r="Y115" i="3"/>
  <c r="Y12" i="3"/>
  <c r="Y33" i="3"/>
  <c r="Y100" i="3"/>
  <c r="Y4" i="3"/>
  <c r="Y84" i="3"/>
  <c r="Y48" i="3"/>
  <c r="W27" i="3"/>
  <c r="Y89" i="3"/>
  <c r="Y6" i="3"/>
  <c r="Y56" i="3"/>
  <c r="Y70" i="3"/>
  <c r="Y120" i="3"/>
  <c r="Y28" i="3"/>
  <c r="Y53" i="3"/>
  <c r="Y86" i="3"/>
  <c r="W112" i="3"/>
  <c r="Y9" i="3"/>
  <c r="Y5" i="3"/>
  <c r="Y20" i="3"/>
  <c r="Y60" i="3"/>
  <c r="Y57" i="3"/>
  <c r="Y99" i="3"/>
  <c r="Y117" i="3"/>
  <c r="Y11" i="3"/>
  <c r="Y66" i="3"/>
  <c r="Y72" i="3"/>
  <c r="W119" i="3"/>
  <c r="AS737" i="2"/>
  <c r="AS484" i="2"/>
  <c r="AS654" i="2"/>
  <c r="AS271" i="2"/>
  <c r="AU698" i="2"/>
  <c r="AT334" i="2"/>
  <c r="AS220" i="2"/>
  <c r="AS427" i="2"/>
  <c r="AS165" i="2"/>
  <c r="AS162" i="2"/>
  <c r="AS85" i="2"/>
  <c r="AS439" i="2"/>
  <c r="AT727" i="2"/>
  <c r="AT599" i="2"/>
  <c r="AT160" i="2"/>
  <c r="AT390" i="2"/>
  <c r="AT69" i="2"/>
  <c r="AS174" i="2"/>
  <c r="AS480" i="2"/>
  <c r="AS619" i="2"/>
  <c r="AS219" i="2"/>
  <c r="AS325" i="2"/>
  <c r="AS671" i="2"/>
  <c r="AS254" i="2"/>
  <c r="AS185" i="2"/>
  <c r="AS224" i="2"/>
  <c r="AS623" i="2"/>
  <c r="AS499" i="2"/>
  <c r="AS475" i="2"/>
  <c r="AS611" i="2"/>
  <c r="AS232" i="2"/>
  <c r="AS344" i="2"/>
  <c r="AS691" i="2"/>
  <c r="AS453" i="2"/>
  <c r="AT676" i="2"/>
  <c r="AT617" i="2"/>
  <c r="AT12" i="2"/>
  <c r="AT503" i="2"/>
  <c r="AS267" i="2"/>
  <c r="AS326" i="2"/>
  <c r="AS203" i="2"/>
  <c r="AS146" i="2"/>
  <c r="AS463" i="2"/>
  <c r="AS662" i="2"/>
  <c r="AS590" i="2"/>
  <c r="AS532" i="2"/>
  <c r="AS476" i="2"/>
  <c r="AS502" i="2"/>
  <c r="AS117" i="2"/>
  <c r="AT510" i="2"/>
  <c r="AT129" i="2"/>
  <c r="AT355" i="2"/>
  <c r="AT596" i="2"/>
  <c r="AT272" i="2"/>
  <c r="AT163" i="2"/>
  <c r="AT462" i="2"/>
  <c r="AT107" i="2"/>
  <c r="AT633" i="2"/>
  <c r="AT594" i="2"/>
  <c r="AT296" i="2"/>
  <c r="AT327" i="2"/>
  <c r="AT153" i="2"/>
  <c r="AT561" i="2"/>
  <c r="AT282" i="2"/>
  <c r="AS122" i="2"/>
  <c r="AS188" i="2"/>
  <c r="AS179" i="2"/>
  <c r="AS506" i="2"/>
  <c r="AS152" i="2"/>
  <c r="AS289" i="2"/>
  <c r="AT702" i="2"/>
  <c r="AT280" i="2"/>
  <c r="AT131" i="2"/>
  <c r="AT638" i="2"/>
  <c r="AT679" i="2"/>
  <c r="AS661" i="2"/>
  <c r="AS584" i="2"/>
  <c r="AS357" i="2"/>
  <c r="AS30" i="2"/>
  <c r="AS692" i="2"/>
  <c r="AS279" i="2"/>
  <c r="AS244" i="2"/>
  <c r="AS112" i="2"/>
  <c r="AS22" i="2"/>
  <c r="AS652" i="2"/>
  <c r="AS310" i="2"/>
  <c r="AT698" i="2"/>
  <c r="AT345" i="2"/>
  <c r="AT650" i="2"/>
  <c r="AT214" i="2"/>
  <c r="AT556" i="2"/>
  <c r="AS378" i="2"/>
  <c r="AS518" i="2"/>
  <c r="AS156" i="2"/>
  <c r="AS425" i="2"/>
  <c r="AS322" i="2"/>
  <c r="AT194" i="2"/>
  <c r="AT575" i="2"/>
  <c r="AT370" i="2"/>
  <c r="AT349" i="2"/>
  <c r="AS731" i="2"/>
  <c r="AS529" i="2"/>
  <c r="AS16" i="2"/>
  <c r="AS82" i="2"/>
  <c r="AS268" i="2"/>
  <c r="AS213" i="2"/>
  <c r="AS60" i="2"/>
  <c r="AS433" i="2"/>
  <c r="AS511" i="2"/>
  <c r="AS465" i="2"/>
  <c r="AS563" i="2"/>
  <c r="AS434" i="2"/>
  <c r="AS352" i="2"/>
  <c r="AS576" i="2"/>
  <c r="AS445" i="2"/>
  <c r="AS257" i="2"/>
  <c r="AS565" i="2"/>
  <c r="AS160" i="2"/>
  <c r="AS256" i="2"/>
  <c r="AS131" i="2"/>
  <c r="AS664" i="2"/>
  <c r="AS370" i="2"/>
  <c r="AS12" i="2"/>
  <c r="AS733" i="2"/>
  <c r="AS111" i="2"/>
  <c r="AS390" i="2"/>
  <c r="AS508" i="2"/>
  <c r="AS418" i="2"/>
  <c r="AS577" i="2"/>
  <c r="AS450" i="2"/>
  <c r="AS489" i="2"/>
  <c r="AS97" i="2"/>
  <c r="AT371" i="2"/>
  <c r="AT576" i="2"/>
  <c r="AT705" i="2"/>
  <c r="AT111" i="2"/>
  <c r="AT656" i="2"/>
  <c r="AS583" i="2"/>
  <c r="AS441" i="2"/>
  <c r="AS3" i="2"/>
  <c r="AS538" i="2"/>
  <c r="AS417" i="2"/>
  <c r="AS210" i="2"/>
  <c r="AS647" i="2"/>
  <c r="AS490" i="2"/>
  <c r="AS183" i="2"/>
  <c r="AS371" i="2"/>
  <c r="AS676" i="2"/>
  <c r="AS621" i="2"/>
  <c r="AS599" i="2"/>
  <c r="AS705" i="2"/>
  <c r="AS121" i="2"/>
  <c r="AS90" i="2"/>
  <c r="AS568" i="2"/>
  <c r="AS364" i="2"/>
  <c r="AS726" i="2"/>
  <c r="AT434" i="2"/>
  <c r="AT716" i="2"/>
  <c r="AT256" i="2"/>
  <c r="AT658" i="2"/>
  <c r="AT440" i="2"/>
  <c r="AS234" i="2"/>
  <c r="AS515" i="2"/>
  <c r="AS513" i="2"/>
  <c r="AS295" i="2"/>
  <c r="AS387" i="2"/>
  <c r="AS180" i="2"/>
  <c r="AS382" i="2"/>
  <c r="AS386" i="2"/>
  <c r="AS724" i="2"/>
  <c r="AS273" i="2"/>
  <c r="AS297" i="2"/>
  <c r="AS700" i="2"/>
  <c r="AS223" i="2"/>
  <c r="AT688" i="2"/>
  <c r="AT486" i="2"/>
  <c r="AT565" i="2"/>
  <c r="AT397" i="2"/>
  <c r="AS116" i="2"/>
  <c r="AS48" i="2"/>
  <c r="AS166" i="2"/>
  <c r="AS301" i="2"/>
  <c r="AS624" i="2"/>
  <c r="AS80" i="2"/>
  <c r="AS372" i="2"/>
  <c r="AS288" i="2"/>
  <c r="AS242" i="2"/>
  <c r="AS406" i="2"/>
  <c r="AS702" i="2"/>
  <c r="AS486" i="2"/>
  <c r="AS261" i="2"/>
  <c r="AS723" i="2"/>
  <c r="AS589" i="2"/>
  <c r="AS479" i="2"/>
  <c r="AS265" i="2"/>
  <c r="AS498" i="2"/>
  <c r="AS552" i="2"/>
  <c r="AS736" i="2"/>
  <c r="AS632" i="2"/>
  <c r="AS512" i="2"/>
  <c r="AS64" i="2"/>
  <c r="AS182" i="2"/>
  <c r="AS10" i="2"/>
  <c r="AS432" i="2"/>
  <c r="AS701" i="2"/>
  <c r="AS294" i="2"/>
  <c r="AT352" i="2"/>
  <c r="AT261" i="2"/>
  <c r="AT733" i="2"/>
  <c r="AT304" i="2"/>
  <c r="AS407" i="2"/>
  <c r="AS482" i="2"/>
  <c r="AS96" i="2"/>
  <c r="AS66" i="2"/>
  <c r="AS709" i="2"/>
  <c r="AS470" i="2"/>
  <c r="AS312" i="2"/>
  <c r="AS485" i="2"/>
  <c r="AS56" i="2"/>
  <c r="AS323" i="2"/>
  <c r="AS346" i="2"/>
  <c r="AS194" i="2"/>
  <c r="AS575" i="2"/>
  <c r="AS699" i="2"/>
  <c r="AS651" i="2"/>
  <c r="AS597" i="2"/>
  <c r="AS710" i="2"/>
  <c r="AS527" i="2"/>
  <c r="AS330" i="2"/>
  <c r="AS582" i="2"/>
  <c r="AS70" i="2"/>
  <c r="AS20" i="2"/>
  <c r="AS504" i="2"/>
  <c r="AS492" i="2"/>
  <c r="AS628" i="2"/>
  <c r="AT621" i="2"/>
  <c r="AT257" i="2"/>
  <c r="AT215" i="2"/>
  <c r="AS722" i="2"/>
  <c r="AS360" i="2"/>
  <c r="AS689" i="2"/>
  <c r="AS356" i="2"/>
  <c r="AS519" i="2"/>
  <c r="AS696" i="2"/>
  <c r="AS591" i="2"/>
  <c r="AS205" i="2"/>
  <c r="AS389" i="2"/>
  <c r="AS59" i="2"/>
  <c r="AS446" i="2"/>
  <c r="AS727" i="2"/>
  <c r="AS359" i="2"/>
  <c r="AS280" i="2"/>
  <c r="AS612" i="2"/>
  <c r="AS81" i="2"/>
  <c r="AS606" i="2"/>
  <c r="AS639" i="2"/>
  <c r="AS316" i="2"/>
  <c r="AS100" i="2"/>
  <c r="AT720" i="2"/>
  <c r="AT445" i="2"/>
  <c r="AT664" i="2"/>
  <c r="AT618" i="2"/>
  <c r="AS622" i="2"/>
  <c r="AS307" i="2"/>
  <c r="AS245" i="2"/>
  <c r="AS559" i="2"/>
  <c r="AS302" i="2"/>
  <c r="AS392" i="2"/>
  <c r="AS285" i="2"/>
  <c r="AS45" i="2"/>
  <c r="AS140" i="2"/>
  <c r="AS102" i="2"/>
  <c r="AS683" i="2"/>
  <c r="AS688" i="2"/>
  <c r="AS720" i="2"/>
  <c r="AS617" i="2"/>
  <c r="AS663" i="2"/>
  <c r="AS646" i="2"/>
  <c r="AS530" i="2"/>
  <c r="AS138" i="2"/>
  <c r="AS135" i="2"/>
  <c r="AS554" i="2"/>
  <c r="AS401" i="2"/>
  <c r="AS351" i="2"/>
  <c r="AT359" i="2"/>
  <c r="AT395" i="2"/>
  <c r="AS367" i="2"/>
  <c r="AS136" i="2"/>
  <c r="AS319" i="2"/>
  <c r="AS546" i="2"/>
  <c r="AS62" i="2"/>
  <c r="AS83" i="2"/>
  <c r="AS119" i="2"/>
  <c r="AS716" i="2"/>
  <c r="AT191" i="2"/>
  <c r="AS444" i="2"/>
  <c r="AS332" i="2"/>
  <c r="AS293" i="2"/>
  <c r="AS39" i="2"/>
  <c r="AS33" i="2"/>
  <c r="AS335" i="2"/>
  <c r="AS263" i="2"/>
  <c r="AS348" i="2"/>
  <c r="AS324" i="2"/>
  <c r="AS657" i="2"/>
  <c r="AS631" i="2"/>
  <c r="AS72" i="2"/>
  <c r="AS493" i="2"/>
  <c r="AT713" i="2"/>
  <c r="AT442" i="2"/>
  <c r="AT735" i="2"/>
  <c r="AT125" i="2"/>
  <c r="AT164" i="2"/>
  <c r="AT230" i="2"/>
  <c r="AT402" i="2"/>
  <c r="AT240" i="2"/>
  <c r="AT609" i="2"/>
  <c r="AT127" i="2"/>
  <c r="AT246" i="2"/>
  <c r="AT634" i="2"/>
  <c r="AT181" i="2"/>
  <c r="AT91" i="2"/>
  <c r="AT578" i="2"/>
  <c r="AT363" i="2"/>
  <c r="AT522" i="2"/>
  <c r="AT274" i="2"/>
  <c r="AT708" i="2"/>
  <c r="AT725" i="2"/>
  <c r="AT167" i="2"/>
  <c r="AT394" i="2"/>
  <c r="AT588" i="2"/>
  <c r="AT292" i="2"/>
  <c r="AT228" i="2"/>
  <c r="AT298" i="2"/>
  <c r="AT685" i="2"/>
  <c r="AT333" i="2"/>
  <c r="AT208" i="2"/>
  <c r="AT681" i="2"/>
  <c r="AT51" i="2"/>
  <c r="AT369" i="2"/>
  <c r="AT276" i="2"/>
  <c r="AT57" i="2"/>
  <c r="AT157" i="2"/>
  <c r="AT645" i="2"/>
  <c r="AT200" i="2"/>
  <c r="AT137" i="2"/>
  <c r="AT468" i="2"/>
  <c r="AT88" i="2"/>
  <c r="AT50" i="2"/>
  <c r="AT377" i="2"/>
  <c r="AT77" i="2"/>
  <c r="AT6" i="2"/>
  <c r="AT553" i="2"/>
  <c r="AT408" i="2"/>
  <c r="AT74" i="2"/>
  <c r="AT86" i="2"/>
  <c r="AT644" i="2"/>
  <c r="AT383" i="2"/>
  <c r="AT225" i="2"/>
  <c r="AT469" i="2"/>
  <c r="AT399" i="2"/>
  <c r="AT309" i="2"/>
  <c r="AT374" i="2"/>
  <c r="AT227" i="2"/>
  <c r="AT55" i="2"/>
  <c r="AT106" i="2"/>
  <c r="AT424" i="2"/>
  <c r="AT507" i="2"/>
  <c r="AT13" i="2"/>
  <c r="AT496" i="2"/>
  <c r="AT204" i="2"/>
  <c r="AT308" i="2"/>
  <c r="AT607" i="2"/>
  <c r="AT154" i="2"/>
  <c r="AT535" i="2"/>
  <c r="AT79" i="2"/>
  <c r="AT221" i="2"/>
  <c r="AT103" i="2"/>
  <c r="AT44" i="2"/>
  <c r="AT353" i="2"/>
  <c r="AT68" i="2"/>
  <c r="AT299" i="2"/>
  <c r="AT457" i="2"/>
  <c r="AT557" i="2"/>
  <c r="AT277" i="2"/>
  <c r="AT666" i="2"/>
  <c r="AT71" i="2"/>
  <c r="AT421" i="2"/>
  <c r="AT454" i="2"/>
  <c r="AT147" i="2"/>
  <c r="AT98" i="2"/>
  <c r="AT233" i="2"/>
  <c r="AT61" i="2"/>
  <c r="AT451" i="2"/>
  <c r="AT320" i="2"/>
  <c r="AT209" i="2"/>
  <c r="AT343" i="2"/>
  <c r="AT452" i="2"/>
  <c r="AT531" i="2"/>
  <c r="AT17" i="2"/>
  <c r="AT269" i="2"/>
  <c r="AT595" i="2"/>
  <c r="AR135" i="2"/>
  <c r="AR381" i="2"/>
  <c r="AR211" i="2"/>
  <c r="AR128" i="2"/>
  <c r="AR65" i="2"/>
  <c r="AR291" i="2"/>
  <c r="AR384" i="2"/>
  <c r="AR144" i="2"/>
  <c r="AR187" i="2"/>
  <c r="AR94" i="2"/>
  <c r="AR87" i="2"/>
  <c r="AR53" i="2"/>
  <c r="AR426" i="2"/>
  <c r="AR168" i="2"/>
  <c r="AR241" i="2"/>
  <c r="AR32" i="2"/>
  <c r="AR34" i="2"/>
  <c r="AR199" i="2"/>
  <c r="AR126" i="2"/>
  <c r="AR63" i="2"/>
  <c r="AR376" i="2"/>
  <c r="AU510" i="2"/>
  <c r="AU345" i="2"/>
  <c r="AU129" i="2"/>
  <c r="AU650" i="2"/>
  <c r="AU355" i="2"/>
  <c r="AU214" i="2"/>
  <c r="AU596" i="2"/>
  <c r="AU272" i="2"/>
  <c r="AU163" i="2"/>
  <c r="AU556" i="2"/>
  <c r="AU462" i="2"/>
  <c r="AU107" i="2"/>
  <c r="AU633" i="2"/>
  <c r="AU594" i="2"/>
  <c r="AU296" i="2"/>
  <c r="AU327" i="2"/>
  <c r="AU153" i="2"/>
  <c r="AU561" i="2"/>
  <c r="AU282" i="2"/>
  <c r="AU309" i="2"/>
  <c r="AU374" i="2"/>
  <c r="AU227" i="2"/>
  <c r="AU55" i="2"/>
  <c r="AS643" i="2"/>
  <c r="AS694" i="2"/>
  <c r="AS637" i="2"/>
  <c r="AS521" i="2"/>
  <c r="AS697" i="2"/>
  <c r="AS248" i="2"/>
  <c r="AS608" i="2"/>
  <c r="AS143" i="2"/>
  <c r="AS672" i="2"/>
  <c r="AS358" i="2"/>
  <c r="AS431" i="2"/>
  <c r="AS47" i="2"/>
  <c r="AS467" i="2"/>
  <c r="AS99" i="2"/>
  <c r="AS328" i="2"/>
  <c r="AS190" i="2"/>
  <c r="AS715" i="2"/>
  <c r="AS721" i="2"/>
  <c r="AS653" i="2"/>
  <c r="AS375" i="2"/>
  <c r="AS84" i="2"/>
  <c r="AS580" i="2"/>
  <c r="AS686" i="2"/>
  <c r="AS11" i="2"/>
  <c r="AS615" i="2"/>
  <c r="AS14" i="2"/>
  <c r="AS286" i="2"/>
  <c r="AS533" i="2"/>
  <c r="AS229" i="2"/>
  <c r="AS337" i="2"/>
  <c r="AS362" i="2"/>
  <c r="AS31" i="2"/>
  <c r="AS37" i="2"/>
  <c r="AS627" i="2"/>
  <c r="AS572" i="2"/>
  <c r="AS495" i="2"/>
  <c r="AS202" i="2"/>
  <c r="AS158" i="2"/>
  <c r="AS89" i="2"/>
  <c r="AS706" i="2"/>
  <c r="AS403" i="2"/>
  <c r="AS104" i="2"/>
  <c r="AS331" i="2"/>
  <c r="AS670" i="2"/>
  <c r="AS197" i="2"/>
  <c r="AS501" i="2"/>
  <c r="AS610" i="2"/>
  <c r="AS315" i="2"/>
  <c r="AS396" i="2"/>
  <c r="AS573" i="2"/>
  <c r="AS243" i="2"/>
  <c r="AS306" i="2"/>
  <c r="AS361" i="2"/>
  <c r="AS161" i="2"/>
  <c r="AS430" i="2"/>
  <c r="AS206" i="2"/>
  <c r="AS281" i="2"/>
  <c r="AS605" i="2"/>
  <c r="AS410" i="2"/>
  <c r="AS548" i="2"/>
  <c r="AS115" i="2"/>
  <c r="AS648" i="2"/>
  <c r="AT723" i="2"/>
  <c r="AT589" i="2"/>
  <c r="AT479" i="2"/>
  <c r="AT265" i="2"/>
  <c r="AT498" i="2"/>
  <c r="AT552" i="2"/>
  <c r="AT736" i="2"/>
  <c r="AT632" i="2"/>
  <c r="AT512" i="2"/>
  <c r="AS658" i="2"/>
  <c r="AS638" i="2"/>
  <c r="AS395" i="2"/>
  <c r="AS215" i="2"/>
  <c r="AS397" i="2"/>
  <c r="AS618" i="2"/>
  <c r="AS349" i="2"/>
  <c r="AS503" i="2"/>
  <c r="AS304" i="2"/>
  <c r="AS679" i="2"/>
  <c r="AS440" i="2"/>
  <c r="AS69" i="2"/>
  <c r="AS656" i="2"/>
  <c r="AS334" i="2"/>
  <c r="AS191" i="2"/>
  <c r="AS139" i="2"/>
  <c r="AS379" i="2"/>
  <c r="AS25" i="2"/>
  <c r="AS218" i="2"/>
  <c r="AS404" i="2"/>
  <c r="AS329" i="2"/>
  <c r="AS170" i="2"/>
  <c r="AS149" i="2"/>
  <c r="AS570" i="2"/>
  <c r="AS545" i="2"/>
  <c r="AS459" i="2"/>
  <c r="AS719" i="2"/>
  <c r="AS198" i="2"/>
  <c r="AS217" i="2"/>
  <c r="AT699" i="2"/>
  <c r="AT651" i="2"/>
  <c r="AT597" i="2"/>
  <c r="AT710" i="2"/>
  <c r="AT527" i="2"/>
  <c r="AT330" i="2"/>
  <c r="AT582" i="2"/>
  <c r="AT695" i="2"/>
  <c r="AT636" i="2"/>
  <c r="AT173" i="2"/>
  <c r="AT155" i="2"/>
  <c r="AT151" i="2"/>
  <c r="AT159" i="2"/>
  <c r="AT534" i="2"/>
  <c r="AT42" i="2"/>
  <c r="AT419" i="2"/>
  <c r="AT391" i="2"/>
  <c r="AT41" i="2"/>
  <c r="AT300" i="2"/>
  <c r="AT76" i="2"/>
  <c r="AT567" i="2"/>
  <c r="AT354" i="2"/>
  <c r="AT347" i="2"/>
  <c r="AT133" i="2"/>
  <c r="AT318" i="2"/>
  <c r="AT438" i="2"/>
  <c r="AT23" i="2"/>
  <c r="AT569" i="2"/>
  <c r="AT26" i="2"/>
  <c r="AT49" i="2"/>
  <c r="AT5" i="2"/>
  <c r="AT114" i="2"/>
  <c r="AT226" i="2"/>
  <c r="AT150" i="2"/>
  <c r="AT78" i="2"/>
  <c r="AT729" i="2"/>
  <c r="AT262" i="2"/>
  <c r="AT130" i="2"/>
  <c r="AT186" i="2"/>
  <c r="AT547" i="2"/>
  <c r="AT28" i="2"/>
  <c r="AT305" i="2"/>
  <c r="AT673" i="2"/>
  <c r="AT448" i="2"/>
  <c r="AT260" i="2"/>
  <c r="AT340" i="2"/>
  <c r="AT526" i="2"/>
  <c r="AT581" i="2"/>
  <c r="AT416" i="2"/>
  <c r="AT270" i="2"/>
  <c r="AT9" i="2"/>
  <c r="AT313" i="2"/>
  <c r="AT520" i="2"/>
  <c r="AT540" i="2"/>
  <c r="AT123" i="2"/>
  <c r="AS713" i="2"/>
  <c r="AS442" i="2"/>
  <c r="AS735" i="2"/>
  <c r="AS125" i="2"/>
  <c r="AS164" i="2"/>
  <c r="AS230" i="2"/>
  <c r="AS402" i="2"/>
  <c r="AS240" i="2"/>
  <c r="AS609" i="2"/>
  <c r="AS127" i="2"/>
  <c r="AS246" i="2"/>
  <c r="AS634" i="2"/>
  <c r="AS181" i="2"/>
  <c r="AS91" i="2"/>
  <c r="AS578" i="2"/>
  <c r="AS363" i="2"/>
  <c r="AS522" i="2"/>
  <c r="AS274" i="2"/>
  <c r="AS708" i="2"/>
  <c r="AS725" i="2"/>
  <c r="AS167" i="2"/>
  <c r="AS394" i="2"/>
  <c r="AS588" i="2"/>
  <c r="AS292" i="2"/>
  <c r="AS228" i="2"/>
  <c r="AS298" i="2"/>
  <c r="AS685" i="2"/>
  <c r="AS333" i="2"/>
  <c r="AS208" i="2"/>
  <c r="AS681" i="2"/>
  <c r="AS51" i="2"/>
  <c r="AS369" i="2"/>
  <c r="AS276" i="2"/>
  <c r="AS57" i="2"/>
  <c r="AS157" i="2"/>
  <c r="AS645" i="2"/>
  <c r="AS200" i="2"/>
  <c r="AS137" i="2"/>
  <c r="AS468" i="2"/>
  <c r="AS88" i="2"/>
  <c r="AS50" i="2"/>
  <c r="AS377" i="2"/>
  <c r="AS77" i="2"/>
  <c r="AS6" i="2"/>
  <c r="AS553" i="2"/>
  <c r="AS408" i="2"/>
  <c r="AS74" i="2"/>
  <c r="AS86" i="2"/>
  <c r="AS644" i="2"/>
  <c r="AS383" i="2"/>
  <c r="AS225" i="2"/>
  <c r="AS469" i="2"/>
  <c r="AS399" i="2"/>
  <c r="AS110" i="2"/>
  <c r="AS539" i="2"/>
  <c r="AS423" i="2"/>
  <c r="AS579" i="2"/>
  <c r="AS239" i="2"/>
  <c r="AS704" i="2"/>
  <c r="AS368" i="2"/>
  <c r="AS373" i="2"/>
  <c r="AT668" i="2"/>
  <c r="AT712" i="2"/>
  <c r="AT660" i="2"/>
  <c r="AT574" i="2"/>
  <c r="AT420" i="2"/>
  <c r="AT195" i="2"/>
  <c r="AT398" i="2"/>
  <c r="AT189" i="2"/>
  <c r="AT172" i="2"/>
  <c r="AT604" i="2"/>
  <c r="AT422" i="2"/>
  <c r="AT169" i="2"/>
  <c r="AT630" i="2"/>
  <c r="AT120" i="2"/>
  <c r="AT587" i="2"/>
  <c r="AT15" i="2"/>
  <c r="AT258" i="2"/>
  <c r="AT43" i="2"/>
  <c r="AT687" i="2"/>
  <c r="AT642" i="2"/>
  <c r="AS698" i="2"/>
  <c r="AS510" i="2"/>
  <c r="AS345" i="2"/>
  <c r="AS129" i="2"/>
  <c r="AS650" i="2"/>
  <c r="AS355" i="2"/>
  <c r="AS214" i="2"/>
  <c r="AS596" i="2"/>
  <c r="AS272" i="2"/>
  <c r="AS163" i="2"/>
  <c r="AS556" i="2"/>
  <c r="AS462" i="2"/>
  <c r="AS107" i="2"/>
  <c r="AS633" i="2"/>
  <c r="AS594" i="2"/>
  <c r="AS296" i="2"/>
  <c r="AS327" i="2"/>
  <c r="AS153" i="2"/>
  <c r="AS561" i="2"/>
  <c r="AS282" i="2"/>
  <c r="AS309" i="2"/>
  <c r="AS374" i="2"/>
  <c r="AS227" i="2"/>
  <c r="AS55" i="2"/>
  <c r="AS106" i="2"/>
  <c r="AS424" i="2"/>
  <c r="AS507" i="2"/>
  <c r="AS13" i="2"/>
  <c r="AS496" i="2"/>
  <c r="AS204" i="2"/>
  <c r="AS308" i="2"/>
  <c r="AS607" i="2"/>
  <c r="AS154" i="2"/>
  <c r="AS535" i="2"/>
  <c r="AS79" i="2"/>
  <c r="AS221" i="2"/>
  <c r="AS103" i="2"/>
  <c r="AS44" i="2"/>
  <c r="AS353" i="2"/>
  <c r="AS68" i="2"/>
  <c r="AS299" i="2"/>
  <c r="AS457" i="2"/>
  <c r="AS557" i="2"/>
  <c r="AS277" i="2"/>
  <c r="AS666" i="2"/>
  <c r="AS71" i="2"/>
  <c r="AS421" i="2"/>
  <c r="AS454" i="2"/>
  <c r="AS147" i="2"/>
  <c r="AS98" i="2"/>
  <c r="AS233" i="2"/>
  <c r="AS61" i="2"/>
  <c r="AS451" i="2"/>
  <c r="AS320" i="2"/>
  <c r="AS209" i="2"/>
  <c r="AS343" i="2"/>
  <c r="AS452" i="2"/>
  <c r="AS531" i="2"/>
  <c r="AS17" i="2"/>
  <c r="AS269" i="2"/>
  <c r="AS595" i="2"/>
  <c r="AT663" i="2"/>
  <c r="AT646" i="2"/>
  <c r="AT530" i="2"/>
  <c r="AT138" i="2"/>
  <c r="AT135" i="2"/>
  <c r="AT543" i="2"/>
  <c r="AT551" i="2"/>
  <c r="AT718" i="2"/>
  <c r="AT381" i="2"/>
  <c r="AT211" i="2"/>
  <c r="AT128" i="2"/>
  <c r="AS635" i="2"/>
  <c r="AS603" i="2"/>
  <c r="AS730" i="2"/>
  <c r="AS93" i="2"/>
  <c r="AS184" i="2"/>
  <c r="AS385" i="2"/>
  <c r="AS600" i="2"/>
  <c r="AS222" i="2"/>
  <c r="AS509" i="2"/>
  <c r="AS728" i="2"/>
  <c r="AS682" i="2"/>
  <c r="AS429" i="2"/>
  <c r="AS73" i="2"/>
  <c r="AS436" i="2"/>
  <c r="AS585" i="2"/>
  <c r="AS109" i="2"/>
  <c r="AS478" i="2"/>
  <c r="AS18" i="2"/>
  <c r="AS250" i="2"/>
  <c r="AS592" i="2"/>
  <c r="AS75" i="2"/>
  <c r="AS614" i="2"/>
  <c r="AS542" i="2"/>
  <c r="AS108" i="2"/>
  <c r="AS321" i="2"/>
  <c r="AS24" i="2"/>
  <c r="AS690" i="2"/>
  <c r="AS711" i="2"/>
  <c r="AS380" i="2"/>
  <c r="AS201" i="2"/>
  <c r="AS95" i="2"/>
  <c r="AS35" i="2"/>
  <c r="AS178" i="2"/>
  <c r="AS488" i="2"/>
  <c r="AS536" i="2"/>
  <c r="AS29" i="2"/>
  <c r="AS290" i="2"/>
  <c r="AS491" i="2"/>
  <c r="AS732" i="2"/>
  <c r="AS675" i="2"/>
  <c r="AS366" i="2"/>
  <c r="AS105" i="2"/>
  <c r="AS21" i="2"/>
  <c r="AS414" i="2"/>
  <c r="AS207" i="2"/>
  <c r="AS435" i="2"/>
  <c r="AS455" i="2"/>
  <c r="AS336" i="2"/>
  <c r="AS641" i="2"/>
  <c r="AS405" i="2"/>
  <c r="AS303" i="2"/>
  <c r="AT655" i="2"/>
  <c r="AT693" i="2"/>
  <c r="AT517" i="2"/>
  <c r="AT558" i="2"/>
  <c r="AT317" i="2"/>
  <c r="AT142" i="2"/>
  <c r="AT528" i="2"/>
  <c r="AT176" i="2"/>
  <c r="AT707" i="2"/>
  <c r="AT472" i="2"/>
  <c r="AT255" i="2"/>
  <c r="AT620" i="2"/>
  <c r="AT497" i="2"/>
  <c r="AT549" i="2"/>
  <c r="AT338" i="2"/>
  <c r="AT27" i="2"/>
  <c r="AT58" i="2"/>
  <c r="AT275" i="2"/>
  <c r="AT544" i="2"/>
  <c r="AT703" i="2"/>
  <c r="AT601" i="2"/>
  <c r="AT19" i="2"/>
  <c r="AT516" i="2"/>
  <c r="AT7" i="2"/>
  <c r="AT734" i="2"/>
  <c r="AT674" i="2"/>
  <c r="AT175" i="2"/>
  <c r="AT4" i="2"/>
  <c r="AT101" i="2"/>
  <c r="AT67" i="2"/>
  <c r="AS695" i="2"/>
  <c r="AS636" i="2"/>
  <c r="AS173" i="2"/>
  <c r="AS155" i="2"/>
  <c r="AS151" i="2"/>
  <c r="AS159" i="2"/>
  <c r="AS534" i="2"/>
  <c r="AS42" i="2"/>
  <c r="AS419" i="2"/>
  <c r="AS391" i="2"/>
  <c r="AS41" i="2"/>
  <c r="AS300" i="2"/>
  <c r="AS76" i="2"/>
  <c r="AS567" i="2"/>
  <c r="AS354" i="2"/>
  <c r="AS347" i="2"/>
  <c r="AS133" i="2"/>
  <c r="AS318" i="2"/>
  <c r="AS438" i="2"/>
  <c r="AS23" i="2"/>
  <c r="AS569" i="2"/>
  <c r="AS26" i="2"/>
  <c r="AS49" i="2"/>
  <c r="AS5" i="2"/>
  <c r="AS114" i="2"/>
  <c r="AS226" i="2"/>
  <c r="AS150" i="2"/>
  <c r="AS78" i="2"/>
  <c r="AS729" i="2"/>
  <c r="AS262" i="2"/>
  <c r="AS130" i="2"/>
  <c r="AS186" i="2"/>
  <c r="AS547" i="2"/>
  <c r="AS28" i="2"/>
  <c r="AS305" i="2"/>
  <c r="AS673" i="2"/>
  <c r="AS448" i="2"/>
  <c r="AS260" i="2"/>
  <c r="AS340" i="2"/>
  <c r="AS526" i="2"/>
  <c r="AS581" i="2"/>
  <c r="AS416" i="2"/>
  <c r="AS270" i="2"/>
  <c r="AS9" i="2"/>
  <c r="AS313" i="2"/>
  <c r="AS520" i="2"/>
  <c r="AS540" i="2"/>
  <c r="AS123" i="2"/>
  <c r="AS494" i="2"/>
  <c r="AS266" i="2"/>
  <c r="AS483" i="2"/>
  <c r="AS235" i="2"/>
  <c r="AS449" i="2"/>
  <c r="AS525" i="2"/>
  <c r="AT737" i="2"/>
  <c r="AT484" i="2"/>
  <c r="AT654" i="2"/>
  <c r="AT220" i="2"/>
  <c r="AT386" i="2"/>
  <c r="AT508" i="2"/>
  <c r="AT122" i="2"/>
  <c r="AT612" i="2"/>
  <c r="AT121" i="2"/>
  <c r="AT378" i="2"/>
  <c r="AT70" i="2"/>
  <c r="AS668" i="2"/>
  <c r="AS712" i="2"/>
  <c r="AS660" i="2"/>
  <c r="AS574" i="2"/>
  <c r="AS420" i="2"/>
  <c r="AS195" i="2"/>
  <c r="AS398" i="2"/>
  <c r="AS189" i="2"/>
  <c r="AS172" i="2"/>
  <c r="AS604" i="2"/>
  <c r="AS422" i="2"/>
  <c r="AS169" i="2"/>
  <c r="AS630" i="2"/>
  <c r="AS120" i="2"/>
  <c r="AS587" i="2"/>
  <c r="AS15" i="2"/>
  <c r="AS258" i="2"/>
  <c r="AS43" i="2"/>
  <c r="AS687" i="2"/>
  <c r="AS642" i="2"/>
  <c r="AS640" i="2"/>
  <c r="AS145" i="2"/>
  <c r="AS466" i="2"/>
  <c r="AS560" i="2"/>
  <c r="AS598" i="2"/>
  <c r="AS251" i="2"/>
  <c r="AS409" i="2"/>
  <c r="AS148" i="2"/>
  <c r="AS458" i="2"/>
  <c r="AS134" i="2"/>
  <c r="AS680" i="2"/>
  <c r="AS216" i="2"/>
  <c r="AS415" i="2"/>
  <c r="AS54" i="2"/>
  <c r="AS477" i="2"/>
  <c r="AS8" i="2"/>
  <c r="AS487" i="2"/>
  <c r="AS514" i="2"/>
  <c r="AS393" i="2"/>
  <c r="AS473" i="2"/>
  <c r="AS52" i="2"/>
  <c r="AS412" i="2"/>
  <c r="AS132" i="2"/>
  <c r="AS253" i="2"/>
  <c r="AS456" i="2"/>
  <c r="AS593" i="2"/>
  <c r="AS550" i="2"/>
  <c r="AS212" i="2"/>
  <c r="AS474" i="2"/>
  <c r="AS665" i="2"/>
  <c r="AS365" i="2"/>
  <c r="AS339" i="2"/>
  <c r="AS659" i="2"/>
  <c r="AS714" i="2"/>
  <c r="AS118" i="2"/>
  <c r="AS505" i="2"/>
  <c r="AS284" i="2"/>
  <c r="AS602" i="2"/>
  <c r="AS443" i="2"/>
  <c r="AS566" i="2"/>
  <c r="AS342" i="2"/>
  <c r="AT731" i="2"/>
  <c r="AT622" i="2"/>
  <c r="AT267" i="2"/>
  <c r="AT116" i="2"/>
  <c r="AT407" i="2"/>
  <c r="AT722" i="2"/>
  <c r="AT174" i="2"/>
  <c r="AT367" i="2"/>
  <c r="AT234" i="2"/>
  <c r="AS543" i="2"/>
  <c r="AS551" i="2"/>
  <c r="AS718" i="2"/>
  <c r="AS381" i="2"/>
  <c r="AS211" i="2"/>
  <c r="AS128" i="2"/>
  <c r="AS65" i="2"/>
  <c r="AS461" i="2"/>
  <c r="AS291" i="2"/>
  <c r="AS562" i="2"/>
  <c r="AS283" i="2"/>
  <c r="AS350" i="2"/>
  <c r="AS252" i="2"/>
  <c r="AS247" i="2"/>
  <c r="AS541" i="2"/>
  <c r="AS384" i="2"/>
  <c r="AS626" i="2"/>
  <c r="AS481" i="2"/>
  <c r="AS124" i="2"/>
  <c r="AS144" i="2"/>
  <c r="AS287" i="2"/>
  <c r="AS684" i="2"/>
  <c r="AS187" i="2"/>
  <c r="AS341" i="2"/>
  <c r="AS264" i="2"/>
  <c r="AS113" i="2"/>
  <c r="AS523" i="2"/>
  <c r="AS141" i="2"/>
  <c r="AS94" i="2"/>
  <c r="AS87" i="2"/>
  <c r="AS192" i="2"/>
  <c r="AS437" i="2"/>
  <c r="AS53" i="2"/>
  <c r="AS460" i="2"/>
  <c r="AS426" i="2"/>
  <c r="AS168" i="2"/>
  <c r="AS177" i="2"/>
  <c r="AS571" i="2"/>
  <c r="AS241" i="2"/>
  <c r="AS46" i="2"/>
  <c r="AS678" i="2"/>
  <c r="AS649" i="2"/>
  <c r="AS32" i="2"/>
  <c r="AS555" i="2"/>
  <c r="AS625" i="2"/>
  <c r="AS411" i="2"/>
  <c r="AS447" i="2"/>
  <c r="AS92" i="2"/>
  <c r="AS388" i="2"/>
  <c r="AS34" i="2"/>
  <c r="AS413" i="2"/>
  <c r="AS199" i="2"/>
  <c r="AS126" i="2"/>
  <c r="AS63" i="2"/>
  <c r="AS629" i="2"/>
  <c r="AS376" i="2"/>
  <c r="AT709" i="2"/>
  <c r="AT692" i="2"/>
  <c r="AT463" i="2"/>
  <c r="AT387" i="2"/>
  <c r="AT319" i="2"/>
  <c r="AT268" i="2"/>
  <c r="AT519" i="2"/>
  <c r="AT302" i="2"/>
  <c r="AT624" i="2"/>
  <c r="AT538" i="2"/>
  <c r="AT470" i="2"/>
  <c r="AT279" i="2"/>
  <c r="AT662" i="2"/>
  <c r="AT180" i="2"/>
  <c r="AT213" i="2"/>
  <c r="AT696" i="2"/>
  <c r="AT392" i="2"/>
  <c r="AT80" i="2"/>
  <c r="AT417" i="2"/>
  <c r="AT546" i="2"/>
  <c r="AT312" i="2"/>
  <c r="AT244" i="2"/>
  <c r="AT590" i="2"/>
  <c r="AT60" i="2"/>
  <c r="AT591" i="2"/>
  <c r="AT285" i="2"/>
  <c r="AT372" i="2"/>
  <c r="AT210" i="2"/>
  <c r="AT485" i="2"/>
  <c r="AT112" i="2"/>
  <c r="AS655" i="2"/>
  <c r="AS693" i="2"/>
  <c r="AS517" i="2"/>
  <c r="AS558" i="2"/>
  <c r="AS317" i="2"/>
  <c r="AS142" i="2"/>
  <c r="AS528" i="2"/>
  <c r="AS176" i="2"/>
  <c r="AS707" i="2"/>
  <c r="AS472" i="2"/>
  <c r="AS255" i="2"/>
  <c r="AS620" i="2"/>
  <c r="AS497" i="2"/>
  <c r="AS549" i="2"/>
  <c r="AS338" i="2"/>
  <c r="AS27" i="2"/>
  <c r="AS58" i="2"/>
  <c r="AS275" i="2"/>
  <c r="AS544" i="2"/>
  <c r="AS703" i="2"/>
  <c r="AS601" i="2"/>
  <c r="AS19" i="2"/>
  <c r="AS516" i="2"/>
  <c r="AS7" i="2"/>
  <c r="AS734" i="2"/>
  <c r="AS674" i="2"/>
  <c r="AS175" i="2"/>
  <c r="AS4" i="2"/>
  <c r="AS101" i="2"/>
  <c r="AS67" i="2"/>
  <c r="AS237" i="2"/>
  <c r="AS278" i="2"/>
  <c r="AS2" i="2"/>
  <c r="AS171" i="2"/>
  <c r="AS238" i="2"/>
  <c r="AS311" i="2"/>
  <c r="AS616" i="2"/>
  <c r="AS564" i="2"/>
  <c r="AS717" i="2"/>
  <c r="AS677" i="2"/>
  <c r="AS667" i="2"/>
  <c r="AS400" i="2"/>
  <c r="AS471" i="2"/>
  <c r="AS38" i="2"/>
  <c r="AS40" i="2"/>
  <c r="AS196" i="2"/>
  <c r="AS537" i="2"/>
  <c r="AS259" i="2"/>
  <c r="AS236" i="2"/>
  <c r="AS428" i="2"/>
  <c r="AS249" i="2"/>
  <c r="AS669" i="2"/>
  <c r="AS613" i="2"/>
  <c r="AS36" i="2"/>
  <c r="AS193" i="2"/>
  <c r="AS586" i="2"/>
  <c r="AS314" i="2"/>
  <c r="AS464" i="2"/>
  <c r="AS500" i="2"/>
  <c r="AS524" i="2"/>
  <c r="AS231" i="2"/>
  <c r="AT643" i="2"/>
  <c r="AT694" i="2"/>
  <c r="AT637" i="2"/>
  <c r="AT521" i="2"/>
  <c r="AT697" i="2"/>
  <c r="AT248" i="2"/>
  <c r="AT608" i="2"/>
  <c r="AT139" i="2"/>
  <c r="AT379" i="2"/>
  <c r="AT25" i="2"/>
  <c r="AT218" i="2"/>
  <c r="AT404" i="2"/>
  <c r="AT329" i="2"/>
  <c r="AT170" i="2"/>
  <c r="AT149" i="2"/>
  <c r="AT570" i="2"/>
  <c r="AT545" i="2"/>
  <c r="AT459" i="2"/>
  <c r="AT719" i="2"/>
  <c r="AT198" i="2"/>
  <c r="AT217" i="2"/>
  <c r="AR155" i="2"/>
  <c r="AR151" i="2"/>
  <c r="AR159" i="2"/>
  <c r="AR42" i="2"/>
  <c r="AR391" i="2"/>
  <c r="AR133" i="2"/>
  <c r="AR26" i="2"/>
  <c r="AR5" i="2"/>
  <c r="AR114" i="2"/>
  <c r="AR78" i="2"/>
  <c r="AR130" i="2"/>
  <c r="AR28" i="2"/>
  <c r="AR305" i="2"/>
  <c r="AR448" i="2"/>
  <c r="AR270" i="2"/>
  <c r="AR9" i="2"/>
  <c r="AU688" i="2"/>
  <c r="AU727" i="2"/>
  <c r="AU371" i="2"/>
  <c r="AU434" i="2"/>
  <c r="AU702" i="2"/>
  <c r="AU194" i="2"/>
  <c r="AU720" i="2"/>
  <c r="AU359" i="2"/>
  <c r="AU676" i="2"/>
  <c r="AU352" i="2"/>
  <c r="AU486" i="2"/>
  <c r="AU621" i="2"/>
  <c r="AU576" i="2"/>
  <c r="AU599" i="2"/>
  <c r="AU716" i="2"/>
  <c r="AU280" i="2"/>
  <c r="AU575" i="2"/>
  <c r="AU445" i="2"/>
  <c r="AU617" i="2"/>
  <c r="AU261" i="2"/>
  <c r="AU257" i="2"/>
  <c r="AU565" i="2"/>
  <c r="AU705" i="2"/>
  <c r="AU160" i="2"/>
  <c r="AT110" i="2"/>
  <c r="AT539" i="2"/>
  <c r="AT423" i="2"/>
  <c r="AT579" i="2"/>
  <c r="AT239" i="2"/>
  <c r="AT704" i="2"/>
  <c r="AT368" i="2"/>
  <c r="AT373" i="2"/>
  <c r="AR195" i="2"/>
  <c r="AR398" i="2"/>
  <c r="AR120" i="2"/>
  <c r="AR15" i="2"/>
  <c r="AR258" i="2"/>
  <c r="AR43" i="2"/>
  <c r="AR145" i="2"/>
  <c r="AR148" i="2"/>
  <c r="AR134" i="2"/>
  <c r="AR54" i="2"/>
  <c r="AR8" i="2"/>
  <c r="AR487" i="2"/>
  <c r="AR473" i="2"/>
  <c r="AR52" i="2"/>
  <c r="AR253" i="2"/>
  <c r="AR456" i="2"/>
  <c r="AR342" i="2"/>
  <c r="AU713" i="2"/>
  <c r="AU442" i="2"/>
  <c r="AU735" i="2"/>
  <c r="AU125" i="2"/>
  <c r="AU164" i="2"/>
  <c r="AU230" i="2"/>
  <c r="AU402" i="2"/>
  <c r="AU240" i="2"/>
  <c r="AU609" i="2"/>
  <c r="AU127" i="2"/>
  <c r="AU246" i="2"/>
  <c r="AU634" i="2"/>
  <c r="AU181" i="2"/>
  <c r="AU91" i="2"/>
  <c r="AU578" i="2"/>
  <c r="AU363" i="2"/>
  <c r="AU522" i="2"/>
  <c r="AU274" i="2"/>
  <c r="AU708" i="2"/>
  <c r="AU725" i="2"/>
  <c r="AU167" i="2"/>
  <c r="AU394" i="2"/>
  <c r="AU588" i="2"/>
  <c r="AU292" i="2"/>
  <c r="AU228" i="2"/>
  <c r="AU298" i="2"/>
  <c r="AU685" i="2"/>
  <c r="AU333" i="2"/>
  <c r="AU208" i="2"/>
  <c r="AU681" i="2"/>
  <c r="AU51" i="2"/>
  <c r="AU369" i="2"/>
  <c r="AU276" i="2"/>
  <c r="AU57" i="2"/>
  <c r="AU157" i="2"/>
  <c r="AU645" i="2"/>
  <c r="AU200" i="2"/>
  <c r="AU137" i="2"/>
  <c r="AU468" i="2"/>
  <c r="AU88" i="2"/>
  <c r="AU50" i="2"/>
  <c r="AU377" i="2"/>
  <c r="AU77" i="2"/>
  <c r="AU6" i="2"/>
  <c r="AU553" i="2"/>
  <c r="AU408" i="2"/>
  <c r="AU74" i="2"/>
  <c r="AU86" i="2"/>
  <c r="AU644" i="2"/>
  <c r="AU383" i="2"/>
  <c r="AU225" i="2"/>
  <c r="AU469" i="2"/>
  <c r="AU399" i="2"/>
  <c r="AU110" i="2"/>
  <c r="AU539" i="2"/>
  <c r="AU423" i="2"/>
  <c r="AU579" i="2"/>
  <c r="AU239" i="2"/>
  <c r="AU704" i="2"/>
  <c r="AU368" i="2"/>
  <c r="AT64" i="2"/>
  <c r="AT635" i="2"/>
  <c r="AT603" i="2"/>
  <c r="AT730" i="2"/>
  <c r="AT93" i="2"/>
  <c r="AT184" i="2"/>
  <c r="AT385" i="2"/>
  <c r="AT600" i="2"/>
  <c r="AT222" i="2"/>
  <c r="AT509" i="2"/>
  <c r="AT728" i="2"/>
  <c r="AT682" i="2"/>
  <c r="AT429" i="2"/>
  <c r="AT73" i="2"/>
  <c r="AT436" i="2"/>
  <c r="AT585" i="2"/>
  <c r="AT109" i="2"/>
  <c r="AT478" i="2"/>
  <c r="AT18" i="2"/>
  <c r="AT250" i="2"/>
  <c r="AT592" i="2"/>
  <c r="AT75" i="2"/>
  <c r="AT614" i="2"/>
  <c r="AT542" i="2"/>
  <c r="AT108" i="2"/>
  <c r="AT321" i="2"/>
  <c r="AT24" i="2"/>
  <c r="AT690" i="2"/>
  <c r="AT711" i="2"/>
  <c r="AT380" i="2"/>
  <c r="AT201" i="2"/>
  <c r="AT95" i="2"/>
  <c r="AT35" i="2"/>
  <c r="AT178" i="2"/>
  <c r="AT488" i="2"/>
  <c r="AT536" i="2"/>
  <c r="AT29" i="2"/>
  <c r="AT290" i="2"/>
  <c r="AT491" i="2"/>
  <c r="AT732" i="2"/>
  <c r="AT675" i="2"/>
  <c r="AT366" i="2"/>
  <c r="AT105" i="2"/>
  <c r="AT21" i="2"/>
  <c r="AT414" i="2"/>
  <c r="AT207" i="2"/>
  <c r="AT435" i="2"/>
  <c r="AT455" i="2"/>
  <c r="AT336" i="2"/>
  <c r="AT641" i="2"/>
  <c r="AT405" i="2"/>
  <c r="AT303" i="2"/>
  <c r="AR27" i="2"/>
  <c r="AR58" i="2"/>
  <c r="AR275" i="2"/>
  <c r="AR19" i="2"/>
  <c r="AR7" i="2"/>
  <c r="AR4" i="2"/>
  <c r="AR101" i="2"/>
  <c r="AR237" i="2"/>
  <c r="AR278" i="2"/>
  <c r="AR2" i="2"/>
  <c r="AR38" i="2"/>
  <c r="AR40" i="2"/>
  <c r="AR249" i="2"/>
  <c r="AR36" i="2"/>
  <c r="AR314" i="2"/>
  <c r="AR231" i="2"/>
  <c r="AU723" i="2"/>
  <c r="AU589" i="2"/>
  <c r="AU479" i="2"/>
  <c r="AU265" i="2"/>
  <c r="AU498" i="2"/>
  <c r="AU552" i="2"/>
  <c r="AU736" i="2"/>
  <c r="AU632" i="2"/>
  <c r="AU512" i="2"/>
  <c r="AU64" i="2"/>
  <c r="AU635" i="2"/>
  <c r="AU603" i="2"/>
  <c r="AU730" i="2"/>
  <c r="AU93" i="2"/>
  <c r="AT494" i="2"/>
  <c r="AT266" i="2"/>
  <c r="AT483" i="2"/>
  <c r="AT235" i="2"/>
  <c r="AT449" i="2"/>
  <c r="AT525" i="2"/>
  <c r="AR220" i="2"/>
  <c r="AR386" i="2"/>
  <c r="AR122" i="2"/>
  <c r="AR70" i="2"/>
  <c r="AR81" i="2"/>
  <c r="AR90" i="2"/>
  <c r="AR20" i="2"/>
  <c r="AR232" i="2"/>
  <c r="AR10" i="2"/>
  <c r="AR273" i="2"/>
  <c r="AR165" i="2"/>
  <c r="AR179" i="2"/>
  <c r="AR162" i="2"/>
  <c r="AR489" i="2"/>
  <c r="AR152" i="2"/>
  <c r="AR97" i="2"/>
  <c r="AU699" i="2"/>
  <c r="AU651" i="2"/>
  <c r="AU597" i="2"/>
  <c r="AU710" i="2"/>
  <c r="AU527" i="2"/>
  <c r="AU330" i="2"/>
  <c r="AU582" i="2"/>
  <c r="AU695" i="2"/>
  <c r="AU636" i="2"/>
  <c r="AU173" i="2"/>
  <c r="AU155" i="2"/>
  <c r="AU151" i="2"/>
  <c r="AU159" i="2"/>
  <c r="AU534" i="2"/>
  <c r="AU42" i="2"/>
  <c r="AU419" i="2"/>
  <c r="AU391" i="2"/>
  <c r="AU41" i="2"/>
  <c r="AU300" i="2"/>
  <c r="AU76" i="2"/>
  <c r="AU567" i="2"/>
  <c r="AU354" i="2"/>
  <c r="AU347" i="2"/>
  <c r="AU133" i="2"/>
  <c r="AU318" i="2"/>
  <c r="AU438" i="2"/>
  <c r="AU23" i="2"/>
  <c r="AU569" i="2"/>
  <c r="AU26" i="2"/>
  <c r="AU49" i="2"/>
  <c r="AU5" i="2"/>
  <c r="AU114" i="2"/>
  <c r="AU226" i="2"/>
  <c r="AU150" i="2"/>
  <c r="AU78" i="2"/>
  <c r="AU729" i="2"/>
  <c r="AU262" i="2"/>
  <c r="AU130" i="2"/>
  <c r="AU186" i="2"/>
  <c r="AU547" i="2"/>
  <c r="AU28" i="2"/>
  <c r="AU305" i="2"/>
  <c r="AU673" i="2"/>
  <c r="AU448" i="2"/>
  <c r="AU260" i="2"/>
  <c r="AU340" i="2"/>
  <c r="AU526" i="2"/>
  <c r="AU581" i="2"/>
  <c r="AU416" i="2"/>
  <c r="AU270" i="2"/>
  <c r="AU9" i="2"/>
  <c r="AU313" i="2"/>
  <c r="AU520" i="2"/>
  <c r="AU540" i="2"/>
  <c r="AU123" i="2"/>
  <c r="AU494" i="2"/>
  <c r="AU266" i="2"/>
  <c r="AU483" i="2"/>
  <c r="AU235" i="2"/>
  <c r="AU449" i="2"/>
  <c r="AT640" i="2"/>
  <c r="AT145" i="2"/>
  <c r="AT466" i="2"/>
  <c r="AT560" i="2"/>
  <c r="AT598" i="2"/>
  <c r="AT251" i="2"/>
  <c r="AT409" i="2"/>
  <c r="AT148" i="2"/>
  <c r="AT458" i="2"/>
  <c r="AT134" i="2"/>
  <c r="AT680" i="2"/>
  <c r="AT216" i="2"/>
  <c r="AT415" i="2"/>
  <c r="AT54" i="2"/>
  <c r="AT477" i="2"/>
  <c r="AT8" i="2"/>
  <c r="AT487" i="2"/>
  <c r="AT514" i="2"/>
  <c r="AT393" i="2"/>
  <c r="AT473" i="2"/>
  <c r="AT52" i="2"/>
  <c r="AT412" i="2"/>
  <c r="AT132" i="2"/>
  <c r="AT253" i="2"/>
  <c r="AT456" i="2"/>
  <c r="AT593" i="2"/>
  <c r="AT550" i="2"/>
  <c r="AT212" i="2"/>
  <c r="AT474" i="2"/>
  <c r="AT665" i="2"/>
  <c r="AT365" i="2"/>
  <c r="AT339" i="2"/>
  <c r="AT659" i="2"/>
  <c r="AT714" i="2"/>
  <c r="AT118" i="2"/>
  <c r="AT505" i="2"/>
  <c r="AT284" i="2"/>
  <c r="AT602" i="2"/>
  <c r="AT443" i="2"/>
  <c r="AT566" i="2"/>
  <c r="AT342" i="2"/>
  <c r="AR116" i="2"/>
  <c r="AR174" i="2"/>
  <c r="AR234" i="2"/>
  <c r="AR48" i="2"/>
  <c r="AR360" i="2"/>
  <c r="AR584" i="2"/>
  <c r="AR245" i="2"/>
  <c r="AR16" i="2"/>
  <c r="AR96" i="2"/>
  <c r="AR219" i="2"/>
  <c r="AR136" i="2"/>
  <c r="AR82" i="2"/>
  <c r="AR3" i="2"/>
  <c r="AR146" i="2"/>
  <c r="AR356" i="2"/>
  <c r="AR254" i="2"/>
  <c r="AR224" i="2"/>
  <c r="AR39" i="2"/>
  <c r="AR33" i="2"/>
  <c r="AR335" i="2"/>
  <c r="AR72" i="2"/>
  <c r="AR493" i="2"/>
  <c r="AU668" i="2"/>
  <c r="AU712" i="2"/>
  <c r="AU660" i="2"/>
  <c r="AU574" i="2"/>
  <c r="AU420" i="2"/>
  <c r="AU195" i="2"/>
  <c r="AU398" i="2"/>
  <c r="AU189" i="2"/>
  <c r="AU172" i="2"/>
  <c r="AU604" i="2"/>
  <c r="AU422" i="2"/>
  <c r="AU169" i="2"/>
  <c r="AU630" i="2"/>
  <c r="AU120" i="2"/>
  <c r="AU587" i="2"/>
  <c r="AU598" i="2"/>
  <c r="AT65" i="2"/>
  <c r="AT461" i="2"/>
  <c r="AT291" i="2"/>
  <c r="AT562" i="2"/>
  <c r="AT283" i="2"/>
  <c r="AT350" i="2"/>
  <c r="AT252" i="2"/>
  <c r="AT247" i="2"/>
  <c r="AT541" i="2"/>
  <c r="AT384" i="2"/>
  <c r="AT626" i="2"/>
  <c r="AT481" i="2"/>
  <c r="AT124" i="2"/>
  <c r="AT144" i="2"/>
  <c r="AT287" i="2"/>
  <c r="AT684" i="2"/>
  <c r="AT187" i="2"/>
  <c r="AT341" i="2"/>
  <c r="AT264" i="2"/>
  <c r="AT113" i="2"/>
  <c r="AT523" i="2"/>
  <c r="AT141" i="2"/>
  <c r="AT94" i="2"/>
  <c r="AT87" i="2"/>
  <c r="AT192" i="2"/>
  <c r="AT437" i="2"/>
  <c r="AT53" i="2"/>
  <c r="AT460" i="2"/>
  <c r="AT426" i="2"/>
  <c r="AT168" i="2"/>
  <c r="AT177" i="2"/>
  <c r="AT571" i="2"/>
  <c r="AT241" i="2"/>
  <c r="AT46" i="2"/>
  <c r="AT678" i="2"/>
  <c r="AT649" i="2"/>
  <c r="AT32" i="2"/>
  <c r="AT555" i="2"/>
  <c r="AT625" i="2"/>
  <c r="AT411" i="2"/>
  <c r="AT447" i="2"/>
  <c r="AT92" i="2"/>
  <c r="AT388" i="2"/>
  <c r="AT34" i="2"/>
  <c r="AT413" i="2"/>
  <c r="AT199" i="2"/>
  <c r="AT126" i="2"/>
  <c r="AT63" i="2"/>
  <c r="AT629" i="2"/>
  <c r="AT376" i="2"/>
  <c r="AR302" i="2"/>
  <c r="AR213" i="2"/>
  <c r="AR392" i="2"/>
  <c r="AR312" i="2"/>
  <c r="AR60" i="2"/>
  <c r="AR372" i="2"/>
  <c r="AR112" i="2"/>
  <c r="AR56" i="2"/>
  <c r="AR83" i="2"/>
  <c r="AR346" i="2"/>
  <c r="AR117" i="2"/>
  <c r="AR446" i="2"/>
  <c r="AU663" i="2"/>
  <c r="AU646" i="2"/>
  <c r="AU530" i="2"/>
  <c r="AU138" i="2"/>
  <c r="AU135" i="2"/>
  <c r="AU543" i="2"/>
  <c r="AU551" i="2"/>
  <c r="AU718" i="2"/>
  <c r="AU381" i="2"/>
  <c r="AU211" i="2"/>
  <c r="AU128" i="2"/>
  <c r="AU65" i="2"/>
  <c r="AU461" i="2"/>
  <c r="AU291" i="2"/>
  <c r="AU562" i="2"/>
  <c r="AU283" i="2"/>
  <c r="AU350" i="2"/>
  <c r="AU252" i="2"/>
  <c r="AU247" i="2"/>
  <c r="AU541" i="2"/>
  <c r="AU384" i="2"/>
  <c r="AU626" i="2"/>
  <c r="AT237" i="2"/>
  <c r="AT278" i="2"/>
  <c r="AT2" i="2"/>
  <c r="AT171" i="2"/>
  <c r="AT238" i="2"/>
  <c r="AT311" i="2"/>
  <c r="AT616" i="2"/>
  <c r="AT564" i="2"/>
  <c r="AT717" i="2"/>
  <c r="AT677" i="2"/>
  <c r="AT667" i="2"/>
  <c r="AT400" i="2"/>
  <c r="AT471" i="2"/>
  <c r="AT38" i="2"/>
  <c r="AT40" i="2"/>
  <c r="AT196" i="2"/>
  <c r="AT537" i="2"/>
  <c r="AT259" i="2"/>
  <c r="AT236" i="2"/>
  <c r="AT428" i="2"/>
  <c r="AT249" i="2"/>
  <c r="AT669" i="2"/>
  <c r="AT613" i="2"/>
  <c r="AT36" i="2"/>
  <c r="AT193" i="2"/>
  <c r="AT586" i="2"/>
  <c r="AT314" i="2"/>
  <c r="AT464" i="2"/>
  <c r="AT500" i="2"/>
  <c r="AT524" i="2"/>
  <c r="AT231" i="2"/>
  <c r="AR248" i="2"/>
  <c r="AR143" i="2"/>
  <c r="AR84" i="2"/>
  <c r="AR11" i="2"/>
  <c r="AR14" i="2"/>
  <c r="AR229" i="2"/>
  <c r="AR31" i="2"/>
  <c r="AR37" i="2"/>
  <c r="AR104" i="2"/>
  <c r="AR331" i="2"/>
  <c r="AR396" i="2"/>
  <c r="AR243" i="2"/>
  <c r="AR161" i="2"/>
  <c r="AR206" i="2"/>
  <c r="AR410" i="2"/>
  <c r="AU655" i="2"/>
  <c r="AU693" i="2"/>
  <c r="AU517" i="2"/>
  <c r="AU558" i="2"/>
  <c r="AU317" i="2"/>
  <c r="AU142" i="2"/>
  <c r="AU528" i="2"/>
  <c r="AU176" i="2"/>
  <c r="AU707" i="2"/>
  <c r="AU472" i="2"/>
  <c r="AU255" i="2"/>
  <c r="AU620" i="2"/>
  <c r="AU497" i="2"/>
  <c r="AU549" i="2"/>
  <c r="AU338" i="2"/>
  <c r="AU27" i="2"/>
  <c r="AU58" i="2"/>
  <c r="AU275" i="2"/>
  <c r="AU544" i="2"/>
  <c r="AU703" i="2"/>
  <c r="AU601" i="2"/>
  <c r="AU19" i="2"/>
  <c r="AU516" i="2"/>
  <c r="AU7" i="2"/>
  <c r="AU734" i="2"/>
  <c r="AU674" i="2"/>
  <c r="AU175" i="2"/>
  <c r="AT611" i="2"/>
  <c r="AT182" i="2"/>
  <c r="AT724" i="2"/>
  <c r="AT427" i="2"/>
  <c r="AT418" i="2"/>
  <c r="AT188" i="2"/>
  <c r="AT81" i="2"/>
  <c r="AT90" i="2"/>
  <c r="AT518" i="2"/>
  <c r="AT271" i="2"/>
  <c r="AT20" i="2"/>
  <c r="AT232" i="2"/>
  <c r="AT10" i="2"/>
  <c r="AT273" i="2"/>
  <c r="AT165" i="2"/>
  <c r="AT577" i="2"/>
  <c r="AT179" i="2"/>
  <c r="AT606" i="2"/>
  <c r="AT568" i="2"/>
  <c r="AT156" i="2"/>
  <c r="AT504" i="2"/>
  <c r="AT554" i="2"/>
  <c r="AT344" i="2"/>
  <c r="AT432" i="2"/>
  <c r="AT297" i="2"/>
  <c r="AT162" i="2"/>
  <c r="AT450" i="2"/>
  <c r="AT506" i="2"/>
  <c r="AT639" i="2"/>
  <c r="AT364" i="2"/>
  <c r="AT425" i="2"/>
  <c r="AT492" i="2"/>
  <c r="AT401" i="2"/>
  <c r="AT691" i="2"/>
  <c r="AT701" i="2"/>
  <c r="AT700" i="2"/>
  <c r="AT85" i="2"/>
  <c r="AT489" i="2"/>
  <c r="AT152" i="2"/>
  <c r="AT316" i="2"/>
  <c r="AT726" i="2"/>
  <c r="AT322" i="2"/>
  <c r="AT628" i="2"/>
  <c r="AT453" i="2"/>
  <c r="AT294" i="2"/>
  <c r="AT351" i="2"/>
  <c r="AT223" i="2"/>
  <c r="AT439" i="2"/>
  <c r="AT97" i="2"/>
  <c r="AT289" i="2"/>
  <c r="AT100" i="2"/>
  <c r="AR160" i="2"/>
  <c r="AR131" i="2"/>
  <c r="AR12" i="2"/>
  <c r="AR215" i="2"/>
  <c r="AR349" i="2"/>
  <c r="AR334" i="2"/>
  <c r="AR191" i="2"/>
  <c r="AR139" i="2"/>
  <c r="AR379" i="2"/>
  <c r="AR25" i="2"/>
  <c r="AR149" i="2"/>
  <c r="AR459" i="2"/>
  <c r="AR217" i="2"/>
  <c r="AU737" i="2"/>
  <c r="AU484" i="2"/>
  <c r="AU654" i="2"/>
  <c r="AV654" i="2" s="1"/>
  <c r="AU220" i="2"/>
  <c r="AU386" i="2"/>
  <c r="AU508" i="2"/>
  <c r="AU122" i="2"/>
  <c r="AU612" i="2"/>
  <c r="AU121" i="2"/>
  <c r="AU378" i="2"/>
  <c r="AU70" i="2"/>
  <c r="AU611" i="2"/>
  <c r="AU182" i="2"/>
  <c r="AU724" i="2"/>
  <c r="AU427" i="2"/>
  <c r="AU418" i="2"/>
  <c r="AU188" i="2"/>
  <c r="AU81" i="2"/>
  <c r="AU90" i="2"/>
  <c r="AU518" i="2"/>
  <c r="AU271" i="2"/>
  <c r="AT661" i="2"/>
  <c r="AT583" i="2"/>
  <c r="AT529" i="2"/>
  <c r="AT307" i="2"/>
  <c r="AT326" i="2"/>
  <c r="AT482" i="2"/>
  <c r="AT48" i="2"/>
  <c r="AT480" i="2"/>
  <c r="AT360" i="2"/>
  <c r="AT515" i="2"/>
  <c r="AT584" i="2"/>
  <c r="AT441" i="2"/>
  <c r="AT245" i="2"/>
  <c r="AT16" i="2"/>
  <c r="AT96" i="2"/>
  <c r="AT203" i="2"/>
  <c r="AT619" i="2"/>
  <c r="AT166" i="2"/>
  <c r="AT689" i="2"/>
  <c r="AT357" i="2"/>
  <c r="AT513" i="2"/>
  <c r="AT219" i="2"/>
  <c r="AT136" i="2"/>
  <c r="AT559" i="2"/>
  <c r="AT82" i="2"/>
  <c r="AT325" i="2"/>
  <c r="AT3" i="2"/>
  <c r="AT66" i="2"/>
  <c r="AT146" i="2"/>
  <c r="AT356" i="2"/>
  <c r="AT301" i="2"/>
  <c r="AT30" i="2"/>
  <c r="AT295" i="2"/>
  <c r="AT671" i="2"/>
  <c r="AT254" i="2"/>
  <c r="AT185" i="2"/>
  <c r="AT224" i="2"/>
  <c r="AT623" i="2"/>
  <c r="AT499" i="2"/>
  <c r="AT475" i="2"/>
  <c r="AT444" i="2"/>
  <c r="AT332" i="2"/>
  <c r="AT293" i="2"/>
  <c r="AT39" i="2"/>
  <c r="AT33" i="2"/>
  <c r="AT335" i="2"/>
  <c r="AT263" i="2"/>
  <c r="AT348" i="2"/>
  <c r="AT324" i="2"/>
  <c r="AT657" i="2"/>
  <c r="AT631" i="2"/>
  <c r="AT72" i="2"/>
  <c r="AT493" i="2"/>
  <c r="AR125" i="2"/>
  <c r="AR240" i="2"/>
  <c r="AR181" i="2"/>
  <c r="AR91" i="2"/>
  <c r="AR363" i="2"/>
  <c r="AR292" i="2"/>
  <c r="AR51" i="2"/>
  <c r="AR157" i="2"/>
  <c r="AR200" i="2"/>
  <c r="AR137" i="2"/>
  <c r="AR88" i="2"/>
  <c r="AR50" i="2"/>
  <c r="AR77" i="2"/>
  <c r="AR6" i="2"/>
  <c r="AR74" i="2"/>
  <c r="AR86" i="2"/>
  <c r="AR368" i="2"/>
  <c r="AR373" i="2"/>
  <c r="AU731" i="2"/>
  <c r="AU622" i="2"/>
  <c r="AU267" i="2"/>
  <c r="AU116" i="2"/>
  <c r="AU407" i="2"/>
  <c r="AU722" i="2"/>
  <c r="AU174" i="2"/>
  <c r="AU367" i="2"/>
  <c r="AU234" i="2"/>
  <c r="AU661" i="2"/>
  <c r="AU583" i="2"/>
  <c r="AU529" i="2"/>
  <c r="AU307" i="2"/>
  <c r="AU326" i="2"/>
  <c r="AU482" i="2"/>
  <c r="AT532" i="2"/>
  <c r="AT62" i="2"/>
  <c r="AT433" i="2"/>
  <c r="AT205" i="2"/>
  <c r="AT45" i="2"/>
  <c r="AT288" i="2"/>
  <c r="AT647" i="2"/>
  <c r="AT56" i="2"/>
  <c r="AT22" i="2"/>
  <c r="AT476" i="2"/>
  <c r="AT382" i="2"/>
  <c r="AT511" i="2"/>
  <c r="AT83" i="2"/>
  <c r="AT140" i="2"/>
  <c r="AT389" i="2"/>
  <c r="AT242" i="2"/>
  <c r="AT490" i="2"/>
  <c r="AT652" i="2"/>
  <c r="AT323" i="2"/>
  <c r="AT502" i="2"/>
  <c r="AT465" i="2"/>
  <c r="AT102" i="2"/>
  <c r="AT59" i="2"/>
  <c r="AT406" i="2"/>
  <c r="AT119" i="2"/>
  <c r="AT183" i="2"/>
  <c r="AT346" i="2"/>
  <c r="AT310" i="2"/>
  <c r="AT117" i="2"/>
  <c r="AT563" i="2"/>
  <c r="AT683" i="2"/>
  <c r="AT446" i="2"/>
  <c r="AR272" i="2"/>
  <c r="AR107" i="2"/>
  <c r="AR296" i="2"/>
  <c r="AR309" i="2"/>
  <c r="AR55" i="2"/>
  <c r="AR106" i="2"/>
  <c r="AR154" i="2"/>
  <c r="AR221" i="2"/>
  <c r="AR103" i="2"/>
  <c r="AR353" i="2"/>
  <c r="AR68" i="2"/>
  <c r="AR299" i="2"/>
  <c r="AR71" i="2"/>
  <c r="AR421" i="2"/>
  <c r="AR147" i="2"/>
  <c r="AR233" i="2"/>
  <c r="AR209" i="2"/>
  <c r="AU709" i="2"/>
  <c r="AU692" i="2"/>
  <c r="AU463" i="2"/>
  <c r="AU387" i="2"/>
  <c r="AU319" i="2"/>
  <c r="AU268" i="2"/>
  <c r="AU519" i="2"/>
  <c r="AU302" i="2"/>
  <c r="AU624" i="2"/>
  <c r="AU538" i="2"/>
  <c r="AU470" i="2"/>
  <c r="AU279" i="2"/>
  <c r="AU662" i="2"/>
  <c r="AU180" i="2"/>
  <c r="AU213" i="2"/>
  <c r="AU696" i="2"/>
  <c r="AU392" i="2"/>
  <c r="AU80" i="2"/>
  <c r="AU417" i="2"/>
  <c r="AU546" i="2"/>
  <c r="AU312" i="2"/>
  <c r="AU244" i="2"/>
  <c r="AU590" i="2"/>
  <c r="AU60" i="2"/>
  <c r="AU591" i="2"/>
  <c r="AU285" i="2"/>
  <c r="AU372" i="2"/>
  <c r="AU210" i="2"/>
  <c r="AU485" i="2"/>
  <c r="AU112" i="2"/>
  <c r="AT143" i="2"/>
  <c r="AT672" i="2"/>
  <c r="AT358" i="2"/>
  <c r="AT431" i="2"/>
  <c r="AT47" i="2"/>
  <c r="AT467" i="2"/>
  <c r="AT99" i="2"/>
  <c r="AT328" i="2"/>
  <c r="AT190" i="2"/>
  <c r="AT715" i="2"/>
  <c r="AT721" i="2"/>
  <c r="AT653" i="2"/>
  <c r="AT375" i="2"/>
  <c r="AT84" i="2"/>
  <c r="AT580" i="2"/>
  <c r="AT686" i="2"/>
  <c r="AT11" i="2"/>
  <c r="AT615" i="2"/>
  <c r="AT14" i="2"/>
  <c r="AT286" i="2"/>
  <c r="AT533" i="2"/>
  <c r="AT229" i="2"/>
  <c r="AT337" i="2"/>
  <c r="AT362" i="2"/>
  <c r="AT31" i="2"/>
  <c r="AT37" i="2"/>
  <c r="AT627" i="2"/>
  <c r="AT572" i="2"/>
  <c r="AT495" i="2"/>
  <c r="AT202" i="2"/>
  <c r="AT158" i="2"/>
  <c r="AT89" i="2"/>
  <c r="AT706" i="2"/>
  <c r="AT403" i="2"/>
  <c r="AT104" i="2"/>
  <c r="AT331" i="2"/>
  <c r="AT670" i="2"/>
  <c r="AT197" i="2"/>
  <c r="AT501" i="2"/>
  <c r="AT610" i="2"/>
  <c r="AT315" i="2"/>
  <c r="AT396" i="2"/>
  <c r="AT573" i="2"/>
  <c r="AT243" i="2"/>
  <c r="AT306" i="2"/>
  <c r="AT361" i="2"/>
  <c r="AT161" i="2"/>
  <c r="AT430" i="2"/>
  <c r="AT206" i="2"/>
  <c r="AT281" i="2"/>
  <c r="AT605" i="2"/>
  <c r="AT410" i="2"/>
  <c r="AT548" i="2"/>
  <c r="AT115" i="2"/>
  <c r="AT648" i="2"/>
  <c r="AR64" i="2"/>
  <c r="AR222" i="2"/>
  <c r="AR109" i="2"/>
  <c r="AR18" i="2"/>
  <c r="AR108" i="2"/>
  <c r="AR24" i="2"/>
  <c r="AR201" i="2"/>
  <c r="AR35" i="2"/>
  <c r="AR29" i="2"/>
  <c r="AR105" i="2"/>
  <c r="AR21" i="2"/>
  <c r="AR414" i="2"/>
  <c r="AR207" i="2"/>
  <c r="AR435" i="2"/>
  <c r="AU643" i="2"/>
  <c r="AU694" i="2"/>
  <c r="AU637" i="2"/>
  <c r="AU521" i="2"/>
  <c r="AU697" i="2"/>
  <c r="AU248" i="2"/>
  <c r="AU608" i="2"/>
  <c r="AU143" i="2"/>
  <c r="AU672" i="2"/>
  <c r="AU358" i="2"/>
  <c r="AU431" i="2"/>
  <c r="AU47" i="2"/>
  <c r="AU467" i="2"/>
  <c r="AU99" i="2"/>
  <c r="AU328" i="2"/>
  <c r="AU190" i="2"/>
  <c r="AU715" i="2"/>
  <c r="AU15" i="2"/>
  <c r="AU258" i="2"/>
  <c r="AU43" i="2"/>
  <c r="AU687" i="2"/>
  <c r="AU642" i="2"/>
  <c r="AU640" i="2"/>
  <c r="AU145" i="2"/>
  <c r="AU466" i="2"/>
  <c r="AU560" i="2"/>
  <c r="AU251" i="2"/>
  <c r="AU409" i="2"/>
  <c r="AU148" i="2"/>
  <c r="AU458" i="2"/>
  <c r="AU134" i="2"/>
  <c r="AU680" i="2"/>
  <c r="AU216" i="2"/>
  <c r="AU415" i="2"/>
  <c r="AU54" i="2"/>
  <c r="AU477" i="2"/>
  <c r="AU8" i="2"/>
  <c r="AU487" i="2"/>
  <c r="AU514" i="2"/>
  <c r="AU393" i="2"/>
  <c r="AU473" i="2"/>
  <c r="AU52" i="2"/>
  <c r="AU412" i="2"/>
  <c r="AU132" i="2"/>
  <c r="AU253" i="2"/>
  <c r="AU456" i="2"/>
  <c r="AU593" i="2"/>
  <c r="AU550" i="2"/>
  <c r="AU212" i="2"/>
  <c r="AU474" i="2"/>
  <c r="AU665" i="2"/>
  <c r="AU365" i="2"/>
  <c r="AU339" i="2"/>
  <c r="AU659" i="2"/>
  <c r="AU714" i="2"/>
  <c r="AU118" i="2"/>
  <c r="AU505" i="2"/>
  <c r="AU284" i="2"/>
  <c r="AU602" i="2"/>
  <c r="AU443" i="2"/>
  <c r="AU566" i="2"/>
  <c r="AU342" i="2"/>
  <c r="AU481" i="2"/>
  <c r="AU124" i="2"/>
  <c r="AU144" i="2"/>
  <c r="AU287" i="2"/>
  <c r="AU684" i="2"/>
  <c r="AU187" i="2"/>
  <c r="AU341" i="2"/>
  <c r="AU264" i="2"/>
  <c r="AU113" i="2"/>
  <c r="AU523" i="2"/>
  <c r="AU141" i="2"/>
  <c r="AU94" i="2"/>
  <c r="AU87" i="2"/>
  <c r="AU192" i="2"/>
  <c r="AU437" i="2"/>
  <c r="AU53" i="2"/>
  <c r="AU460" i="2"/>
  <c r="AU426" i="2"/>
  <c r="AU168" i="2"/>
  <c r="AU177" i="2"/>
  <c r="AU571" i="2"/>
  <c r="AU241" i="2"/>
  <c r="AU46" i="2"/>
  <c r="AU678" i="2"/>
  <c r="AU649" i="2"/>
  <c r="AU32" i="2"/>
  <c r="AU555" i="2"/>
  <c r="AU625" i="2"/>
  <c r="AU411" i="2"/>
  <c r="AU447" i="2"/>
  <c r="AU92" i="2"/>
  <c r="AU388" i="2"/>
  <c r="AU34" i="2"/>
  <c r="AU413" i="2"/>
  <c r="AU199" i="2"/>
  <c r="AU126" i="2"/>
  <c r="AU63" i="2"/>
  <c r="AU629" i="2"/>
  <c r="AU376" i="2"/>
  <c r="AU4" i="2"/>
  <c r="AU101" i="2"/>
  <c r="AU67" i="2"/>
  <c r="AU237" i="2"/>
  <c r="AU278" i="2"/>
  <c r="AU2" i="2"/>
  <c r="AU171" i="2"/>
  <c r="AU238" i="2"/>
  <c r="AU311" i="2"/>
  <c r="AU616" i="2"/>
  <c r="AU564" i="2"/>
  <c r="AU717" i="2"/>
  <c r="AU677" i="2"/>
  <c r="AU667" i="2"/>
  <c r="AU400" i="2"/>
  <c r="AU471" i="2"/>
  <c r="AU38" i="2"/>
  <c r="AU40" i="2"/>
  <c r="AU196" i="2"/>
  <c r="AU537" i="2"/>
  <c r="AU259" i="2"/>
  <c r="AU236" i="2"/>
  <c r="AU428" i="2"/>
  <c r="AU249" i="2"/>
  <c r="AU669" i="2"/>
  <c r="AU613" i="2"/>
  <c r="AU36" i="2"/>
  <c r="AU193" i="2"/>
  <c r="AU586" i="2"/>
  <c r="AU314" i="2"/>
  <c r="AU464" i="2"/>
  <c r="AU500" i="2"/>
  <c r="AU524" i="2"/>
  <c r="AU231" i="2"/>
  <c r="AU20" i="2"/>
  <c r="AU232" i="2"/>
  <c r="AU10" i="2"/>
  <c r="AU273" i="2"/>
  <c r="AU165" i="2"/>
  <c r="AU577" i="2"/>
  <c r="AU179" i="2"/>
  <c r="AU606" i="2"/>
  <c r="AU568" i="2"/>
  <c r="AU156" i="2"/>
  <c r="AU504" i="2"/>
  <c r="AU554" i="2"/>
  <c r="AU344" i="2"/>
  <c r="AU432" i="2"/>
  <c r="AU297" i="2"/>
  <c r="AU162" i="2"/>
  <c r="AU450" i="2"/>
  <c r="AU506" i="2"/>
  <c r="AU639" i="2"/>
  <c r="AU364" i="2"/>
  <c r="AU425" i="2"/>
  <c r="AU492" i="2"/>
  <c r="AU401" i="2"/>
  <c r="AU691" i="2"/>
  <c r="AU701" i="2"/>
  <c r="AU700" i="2"/>
  <c r="AU85" i="2"/>
  <c r="AU489" i="2"/>
  <c r="AU152" i="2"/>
  <c r="AU316" i="2"/>
  <c r="AU726" i="2"/>
  <c r="AU322" i="2"/>
  <c r="AU628" i="2"/>
  <c r="AU453" i="2"/>
  <c r="AU294" i="2"/>
  <c r="AU351" i="2"/>
  <c r="AU223" i="2"/>
  <c r="AU439" i="2"/>
  <c r="AU97" i="2"/>
  <c r="AU289" i="2"/>
  <c r="AU100" i="2"/>
  <c r="AU48" i="2"/>
  <c r="AU480" i="2"/>
  <c r="AU360" i="2"/>
  <c r="AU515" i="2"/>
  <c r="AU584" i="2"/>
  <c r="AU441" i="2"/>
  <c r="AU245" i="2"/>
  <c r="AU16" i="2"/>
  <c r="AU96" i="2"/>
  <c r="AU203" i="2"/>
  <c r="AU619" i="2"/>
  <c r="AU166" i="2"/>
  <c r="AU689" i="2"/>
  <c r="AU357" i="2"/>
  <c r="AU513" i="2"/>
  <c r="AU219" i="2"/>
  <c r="AU136" i="2"/>
  <c r="AU559" i="2"/>
  <c r="AU82" i="2"/>
  <c r="AU325" i="2"/>
  <c r="AU3" i="2"/>
  <c r="AU66" i="2"/>
  <c r="AU146" i="2"/>
  <c r="AU356" i="2"/>
  <c r="AU301" i="2"/>
  <c r="AU30" i="2"/>
  <c r="AU295" i="2"/>
  <c r="AU671" i="2"/>
  <c r="AU254" i="2"/>
  <c r="AU185" i="2"/>
  <c r="AU224" i="2"/>
  <c r="AU623" i="2"/>
  <c r="AU499" i="2"/>
  <c r="AU475" i="2"/>
  <c r="AU444" i="2"/>
  <c r="AU332" i="2"/>
  <c r="AU293" i="2"/>
  <c r="AU39" i="2"/>
  <c r="AU33" i="2"/>
  <c r="AU335" i="2"/>
  <c r="AU263" i="2"/>
  <c r="AU348" i="2"/>
  <c r="AU324" i="2"/>
  <c r="AU657" i="2"/>
  <c r="AU631" i="2"/>
  <c r="AU72" i="2"/>
  <c r="AU493" i="2"/>
  <c r="AU532" i="2"/>
  <c r="AU62" i="2"/>
  <c r="AU433" i="2"/>
  <c r="AU205" i="2"/>
  <c r="AU45" i="2"/>
  <c r="AU288" i="2"/>
  <c r="AU647" i="2"/>
  <c r="AU56" i="2"/>
  <c r="AU22" i="2"/>
  <c r="AU476" i="2"/>
  <c r="AU382" i="2"/>
  <c r="AU511" i="2"/>
  <c r="AU83" i="2"/>
  <c r="AU140" i="2"/>
  <c r="AU389" i="2"/>
  <c r="AU242" i="2"/>
  <c r="AU490" i="2"/>
  <c r="AU652" i="2"/>
  <c r="AU323" i="2"/>
  <c r="AU502" i="2"/>
  <c r="AU465" i="2"/>
  <c r="AU102" i="2"/>
  <c r="AU59" i="2"/>
  <c r="AU406" i="2"/>
  <c r="AU119" i="2"/>
  <c r="AU183" i="2"/>
  <c r="AU346" i="2"/>
  <c r="AU310" i="2"/>
  <c r="AU117" i="2"/>
  <c r="AU563" i="2"/>
  <c r="AU683" i="2"/>
  <c r="AU446" i="2"/>
  <c r="AU721" i="2"/>
  <c r="AU653" i="2"/>
  <c r="AU375" i="2"/>
  <c r="AU84" i="2"/>
  <c r="AU580" i="2"/>
  <c r="AU686" i="2"/>
  <c r="AU11" i="2"/>
  <c r="AU615" i="2"/>
  <c r="AU14" i="2"/>
  <c r="AU286" i="2"/>
  <c r="AU533" i="2"/>
  <c r="AU229" i="2"/>
  <c r="AU337" i="2"/>
  <c r="AU362" i="2"/>
  <c r="AU31" i="2"/>
  <c r="AU37" i="2"/>
  <c r="AU627" i="2"/>
  <c r="AU572" i="2"/>
  <c r="AU495" i="2"/>
  <c r="AU202" i="2"/>
  <c r="AU158" i="2"/>
  <c r="AU89" i="2"/>
  <c r="AU706" i="2"/>
  <c r="AU403" i="2"/>
  <c r="AU104" i="2"/>
  <c r="AU331" i="2"/>
  <c r="AU670" i="2"/>
  <c r="AU197" i="2"/>
  <c r="AU501" i="2"/>
  <c r="AU610" i="2"/>
  <c r="AU315" i="2"/>
  <c r="AU396" i="2"/>
  <c r="AU573" i="2"/>
  <c r="AU243" i="2"/>
  <c r="AU306" i="2"/>
  <c r="AU361" i="2"/>
  <c r="AU161" i="2"/>
  <c r="AU430" i="2"/>
  <c r="AU206" i="2"/>
  <c r="AU281" i="2"/>
  <c r="AU605" i="2"/>
  <c r="AU410" i="2"/>
  <c r="AU548" i="2"/>
  <c r="AU115" i="2"/>
  <c r="AU648" i="2"/>
  <c r="AU256" i="2"/>
  <c r="AU131" i="2"/>
  <c r="AU664" i="2"/>
  <c r="AU370" i="2"/>
  <c r="AU12" i="2"/>
  <c r="AU733" i="2"/>
  <c r="AU111" i="2"/>
  <c r="AU390" i="2"/>
  <c r="AU658" i="2"/>
  <c r="AU638" i="2"/>
  <c r="AU395" i="2"/>
  <c r="AU215" i="2"/>
  <c r="AU397" i="2"/>
  <c r="AU618" i="2"/>
  <c r="AU349" i="2"/>
  <c r="AU503" i="2"/>
  <c r="AU304" i="2"/>
  <c r="AU679" i="2"/>
  <c r="AU440" i="2"/>
  <c r="AU69" i="2"/>
  <c r="AU656" i="2"/>
  <c r="AU334" i="2"/>
  <c r="AU191" i="2"/>
  <c r="AU139" i="2"/>
  <c r="AU379" i="2"/>
  <c r="AU25" i="2"/>
  <c r="AU218" i="2"/>
  <c r="AU404" i="2"/>
  <c r="AU329" i="2"/>
  <c r="AU170" i="2"/>
  <c r="AU149" i="2"/>
  <c r="AU570" i="2"/>
  <c r="AU545" i="2"/>
  <c r="AU459" i="2"/>
  <c r="AU719" i="2"/>
  <c r="AU198" i="2"/>
  <c r="AU217" i="2"/>
  <c r="AU373" i="2"/>
  <c r="AU106" i="2"/>
  <c r="AU424" i="2"/>
  <c r="AU507" i="2"/>
  <c r="AU13" i="2"/>
  <c r="AU496" i="2"/>
  <c r="AU204" i="2"/>
  <c r="AU308" i="2"/>
  <c r="AU607" i="2"/>
  <c r="AU154" i="2"/>
  <c r="AU535" i="2"/>
  <c r="AU79" i="2"/>
  <c r="AU221" i="2"/>
  <c r="AU103" i="2"/>
  <c r="AU44" i="2"/>
  <c r="AU353" i="2"/>
  <c r="AU68" i="2"/>
  <c r="AU299" i="2"/>
  <c r="AU457" i="2"/>
  <c r="AU557" i="2"/>
  <c r="AU277" i="2"/>
  <c r="AU666" i="2"/>
  <c r="AU71" i="2"/>
  <c r="AU421" i="2"/>
  <c r="AU454" i="2"/>
  <c r="AU147" i="2"/>
  <c r="AU98" i="2"/>
  <c r="AU233" i="2"/>
  <c r="AU61" i="2"/>
  <c r="AU451" i="2"/>
  <c r="AU320" i="2"/>
  <c r="AU209" i="2"/>
  <c r="AU343" i="2"/>
  <c r="AU452" i="2"/>
  <c r="AU531" i="2"/>
  <c r="AU17" i="2"/>
  <c r="AU269" i="2"/>
  <c r="AU595" i="2"/>
  <c r="AU184" i="2"/>
  <c r="AU385" i="2"/>
  <c r="AU600" i="2"/>
  <c r="AU222" i="2"/>
  <c r="AU509" i="2"/>
  <c r="AU728" i="2"/>
  <c r="AU682" i="2"/>
  <c r="AU429" i="2"/>
  <c r="AU73" i="2"/>
  <c r="AU436" i="2"/>
  <c r="AU585" i="2"/>
  <c r="AU109" i="2"/>
  <c r="AU478" i="2"/>
  <c r="AU18" i="2"/>
  <c r="AU250" i="2"/>
  <c r="AU592" i="2"/>
  <c r="AU75" i="2"/>
  <c r="AU614" i="2"/>
  <c r="AU542" i="2"/>
  <c r="AU108" i="2"/>
  <c r="AU321" i="2"/>
  <c r="AU24" i="2"/>
  <c r="AU690" i="2"/>
  <c r="AU711" i="2"/>
  <c r="AU380" i="2"/>
  <c r="AU201" i="2"/>
  <c r="AU95" i="2"/>
  <c r="AU35" i="2"/>
  <c r="AU178" i="2"/>
  <c r="AU488" i="2"/>
  <c r="AU536" i="2"/>
  <c r="AU29" i="2"/>
  <c r="AU290" i="2"/>
  <c r="AU491" i="2"/>
  <c r="AU732" i="2"/>
  <c r="AU675" i="2"/>
  <c r="AU366" i="2"/>
  <c r="AU105" i="2"/>
  <c r="AU21" i="2"/>
  <c r="AU414" i="2"/>
  <c r="AU207" i="2"/>
  <c r="AU435" i="2"/>
  <c r="AU455" i="2"/>
  <c r="AU336" i="2"/>
  <c r="AU641" i="2"/>
  <c r="AU405" i="2"/>
  <c r="AU303" i="2"/>
  <c r="AU525" i="2"/>
  <c r="W39" i="3" l="1"/>
  <c r="W64" i="3"/>
  <c r="Z6" i="3"/>
  <c r="W101" i="3"/>
  <c r="W5" i="3"/>
  <c r="W75" i="3"/>
  <c r="W104" i="3"/>
  <c r="W54" i="3"/>
  <c r="W103" i="3"/>
  <c r="W100" i="3"/>
  <c r="W55" i="3"/>
  <c r="X55" i="3" s="1"/>
  <c r="W7" i="3"/>
  <c r="X109" i="3" s="1"/>
  <c r="W105" i="3"/>
  <c r="W23" i="3"/>
  <c r="W78" i="3"/>
  <c r="W37" i="3"/>
  <c r="W13" i="3"/>
  <c r="W42" i="3"/>
  <c r="W35" i="3"/>
  <c r="W45" i="3"/>
  <c r="W81" i="3"/>
  <c r="W80" i="3"/>
  <c r="W22" i="3"/>
  <c r="X22" i="3" s="1"/>
  <c r="W84" i="3"/>
  <c r="X84" i="3" s="1"/>
  <c r="W115" i="3"/>
  <c r="W31" i="3"/>
  <c r="W107" i="3"/>
  <c r="W91" i="3"/>
  <c r="W6" i="3"/>
  <c r="W57" i="3"/>
  <c r="W79" i="3"/>
  <c r="W71" i="3"/>
  <c r="W43" i="3"/>
  <c r="W9" i="3"/>
  <c r="W20" i="3"/>
  <c r="X20" i="3" s="1"/>
  <c r="W68" i="3"/>
  <c r="X68" i="3" s="1"/>
  <c r="W59" i="3"/>
  <c r="W113" i="3"/>
  <c r="W87" i="3"/>
  <c r="W98" i="3"/>
  <c r="W38" i="3"/>
  <c r="W74" i="3"/>
  <c r="W30" i="3"/>
  <c r="W53" i="3"/>
  <c r="W8" i="3"/>
  <c r="W17" i="3"/>
  <c r="W120" i="3"/>
  <c r="X120" i="3" s="1"/>
  <c r="W89" i="3"/>
  <c r="X89" i="3" s="1"/>
  <c r="W16" i="3"/>
  <c r="W47" i="3"/>
  <c r="W12" i="3"/>
  <c r="W24" i="3"/>
  <c r="W85" i="3"/>
  <c r="W65" i="3"/>
  <c r="W90" i="3"/>
  <c r="W94" i="3"/>
  <c r="W77" i="3"/>
  <c r="W51" i="3"/>
  <c r="W83" i="3"/>
  <c r="X83" i="3" s="1"/>
  <c r="W25" i="3"/>
  <c r="X25" i="3" s="1"/>
  <c r="W56" i="3"/>
  <c r="W28" i="3"/>
  <c r="W4" i="3"/>
  <c r="W10" i="3"/>
  <c r="W73" i="3"/>
  <c r="W95" i="3"/>
  <c r="W48" i="3"/>
  <c r="W111" i="3"/>
  <c r="W26" i="3"/>
  <c r="W34" i="3"/>
  <c r="W82" i="3"/>
  <c r="X82" i="3" s="1"/>
  <c r="W117" i="3"/>
  <c r="X117" i="3" s="1"/>
  <c r="W2" i="3"/>
  <c r="X101" i="3" s="1"/>
  <c r="W3" i="3"/>
  <c r="X47" i="3" s="1"/>
  <c r="W19" i="3"/>
  <c r="W67" i="3"/>
  <c r="W14" i="3"/>
  <c r="W33" i="3"/>
  <c r="W102" i="3"/>
  <c r="W97" i="3"/>
  <c r="W50" i="3"/>
  <c r="W11" i="3"/>
  <c r="W62" i="3"/>
  <c r="X62" i="3" s="1"/>
  <c r="W60" i="3"/>
  <c r="X60" i="3" s="1"/>
  <c r="W93" i="3"/>
  <c r="W86" i="3"/>
  <c r="X86" i="3" s="1"/>
  <c r="Z71" i="3"/>
  <c r="Z113" i="3"/>
  <c r="Z63" i="3"/>
  <c r="Z19" i="3"/>
  <c r="Z69" i="3"/>
  <c r="Z42" i="3"/>
  <c r="Z58" i="3"/>
  <c r="Z68" i="3"/>
  <c r="Z92" i="3"/>
  <c r="Z104" i="3"/>
  <c r="Z2" i="3"/>
  <c r="Z43" i="3"/>
  <c r="Z110" i="3"/>
  <c r="Z77" i="3"/>
  <c r="Z48" i="3"/>
  <c r="Z16" i="3"/>
  <c r="Z32" i="3"/>
  <c r="Z18" i="3"/>
  <c r="Z116" i="3"/>
  <c r="Z35" i="3"/>
  <c r="Z91" i="3"/>
  <c r="Z90" i="3"/>
  <c r="Z105" i="3"/>
  <c r="Z72" i="3"/>
  <c r="Z99" i="3"/>
  <c r="Z86" i="3"/>
  <c r="Z85" i="3"/>
  <c r="Z3" i="3"/>
  <c r="Z118" i="3"/>
  <c r="Z78" i="3"/>
  <c r="Z51" i="3"/>
  <c r="Z101" i="3"/>
  <c r="Z62" i="3"/>
  <c r="Z24" i="3"/>
  <c r="Z89" i="3"/>
  <c r="Z53" i="3"/>
  <c r="Z84" i="3"/>
  <c r="Z88" i="3"/>
  <c r="Z87" i="3"/>
  <c r="Z95" i="3"/>
  <c r="Z52" i="3"/>
  <c r="Z102" i="3"/>
  <c r="Z65" i="3"/>
  <c r="Z79" i="3"/>
  <c r="Z64" i="3"/>
  <c r="Z111" i="3"/>
  <c r="Z9" i="3"/>
  <c r="Z28" i="3"/>
  <c r="Z4" i="3"/>
  <c r="Z61" i="3"/>
  <c r="Z31" i="3"/>
  <c r="Z97" i="3"/>
  <c r="Z67" i="3"/>
  <c r="Z45" i="3"/>
  <c r="Z75" i="3"/>
  <c r="Z57" i="3"/>
  <c r="Z100" i="3"/>
  <c r="Z59" i="3"/>
  <c r="Z108" i="3"/>
  <c r="Z107" i="3"/>
  <c r="Z112" i="3"/>
  <c r="Z13" i="3"/>
  <c r="Z106" i="3"/>
  <c r="Z93" i="3"/>
  <c r="Z7" i="3"/>
  <c r="Z23" i="3"/>
  <c r="Z39" i="3"/>
  <c r="Z50" i="3"/>
  <c r="Z117" i="3"/>
  <c r="Z66" i="3"/>
  <c r="Z60" i="3"/>
  <c r="Z120" i="3"/>
  <c r="Z33" i="3"/>
  <c r="Z49" i="3"/>
  <c r="Z54" i="3"/>
  <c r="Z34" i="3"/>
  <c r="Z26" i="3"/>
  <c r="Z98" i="3"/>
  <c r="Z14" i="3"/>
  <c r="Z96" i="3"/>
  <c r="Z74" i="3"/>
  <c r="Z37" i="3"/>
  <c r="Z10" i="3"/>
  <c r="Z11" i="3"/>
  <c r="Z12" i="3"/>
  <c r="Z36" i="3"/>
  <c r="Z80" i="3"/>
  <c r="Z55" i="3"/>
  <c r="Z8" i="3"/>
  <c r="Z94" i="3"/>
  <c r="Z27" i="3"/>
  <c r="Z114" i="3"/>
  <c r="Z83" i="3"/>
  <c r="Z109" i="3"/>
  <c r="Z82" i="3"/>
  <c r="Z20" i="3"/>
  <c r="Z70" i="3"/>
  <c r="Z115" i="3"/>
  <c r="Z73" i="3"/>
  <c r="Z47" i="3"/>
  <c r="Z21" i="3"/>
  <c r="Z81" i="3"/>
  <c r="Z38" i="3"/>
  <c r="Z15" i="3"/>
  <c r="Z41" i="3"/>
  <c r="Z17" i="3"/>
  <c r="Z25" i="3"/>
  <c r="Z5" i="3"/>
  <c r="Z56" i="3"/>
  <c r="Z119" i="3"/>
  <c r="Z44" i="3"/>
  <c r="Z103" i="3"/>
  <c r="Z76" i="3"/>
  <c r="Z46" i="3"/>
  <c r="Z22" i="3"/>
  <c r="Z40" i="3"/>
  <c r="Z29" i="3"/>
  <c r="Z30" i="3"/>
  <c r="AV327" i="2"/>
  <c r="AV345" i="2"/>
  <c r="AV355" i="2"/>
  <c r="AV633" i="2"/>
  <c r="AV272" i="2"/>
  <c r="AV214" i="2"/>
  <c r="AV594" i="2"/>
  <c r="AV282" i="2"/>
  <c r="AV163" i="2"/>
  <c r="AV484" i="2"/>
  <c r="AV70" i="2"/>
  <c r="AV510" i="2"/>
  <c r="AV153" i="2"/>
  <c r="AV606" i="2"/>
  <c r="AV519" i="2"/>
  <c r="AV674" i="2"/>
  <c r="AV549" i="2"/>
  <c r="AV693" i="2"/>
  <c r="AV199" i="2"/>
  <c r="AV46" i="2"/>
  <c r="AV141" i="2"/>
  <c r="AV384" i="2"/>
  <c r="AV381" i="2"/>
  <c r="AV665" i="2"/>
  <c r="AV514" i="2"/>
  <c r="AV251" i="2"/>
  <c r="AV120" i="2"/>
  <c r="AV712" i="2"/>
  <c r="AV737" i="2"/>
  <c r="AV270" i="2"/>
  <c r="AV130" i="2"/>
  <c r="AV438" i="2"/>
  <c r="AV534" i="2"/>
  <c r="AV675" i="2"/>
  <c r="AV711" i="2"/>
  <c r="AV109" i="2"/>
  <c r="AV93" i="2"/>
  <c r="AV61" i="2"/>
  <c r="AV68" i="2"/>
  <c r="AV13" i="2"/>
  <c r="AV296" i="2"/>
  <c r="AV129" i="2"/>
  <c r="AV373" i="2"/>
  <c r="AV644" i="2"/>
  <c r="AV200" i="2"/>
  <c r="AV228" i="2"/>
  <c r="AV181" i="2"/>
  <c r="AV713" i="2"/>
  <c r="AV545" i="2"/>
  <c r="AV656" i="2"/>
  <c r="AV658" i="2"/>
  <c r="AV548" i="2"/>
  <c r="AV315" i="2"/>
  <c r="AV495" i="2"/>
  <c r="AV11" i="2"/>
  <c r="AV263" i="2"/>
  <c r="AV107" i="2"/>
  <c r="AV698" i="2"/>
  <c r="AV227" i="2"/>
  <c r="AV556" i="2"/>
  <c r="AV374" i="2"/>
  <c r="AV271" i="2"/>
  <c r="AV561" i="2"/>
  <c r="AV552" i="2"/>
  <c r="AV700" i="2"/>
  <c r="AV111" i="2"/>
  <c r="AV352" i="2"/>
  <c r="AV584" i="2"/>
  <c r="AV122" i="2"/>
  <c r="AV203" i="2"/>
  <c r="AV323" i="2"/>
  <c r="AV47" i="2"/>
  <c r="AV530" i="2"/>
  <c r="AV231" i="2"/>
  <c r="AV236" i="2"/>
  <c r="AV616" i="2"/>
  <c r="AV734" i="2"/>
  <c r="AV497" i="2"/>
  <c r="AV655" i="2"/>
  <c r="AV413" i="2"/>
  <c r="AV241" i="2"/>
  <c r="AV523" i="2"/>
  <c r="AV541" i="2"/>
  <c r="AV718" i="2"/>
  <c r="AV342" i="2"/>
  <c r="AV474" i="2"/>
  <c r="AV487" i="2"/>
  <c r="AV598" i="2"/>
  <c r="AV630" i="2"/>
  <c r="AV668" i="2"/>
  <c r="AV525" i="2"/>
  <c r="AV416" i="2"/>
  <c r="AV262" i="2"/>
  <c r="AV318" i="2"/>
  <c r="AV159" i="2"/>
  <c r="AV303" i="2"/>
  <c r="AV732" i="2"/>
  <c r="AV690" i="2"/>
  <c r="AV585" i="2"/>
  <c r="AV730" i="2"/>
  <c r="AV233" i="2"/>
  <c r="AV353" i="2"/>
  <c r="AV507" i="2"/>
  <c r="AV368" i="2"/>
  <c r="AV86" i="2"/>
  <c r="AV645" i="2"/>
  <c r="AV292" i="2"/>
  <c r="AV634" i="2"/>
  <c r="AV570" i="2"/>
  <c r="AV69" i="2"/>
  <c r="AV410" i="2"/>
  <c r="AV610" i="2"/>
  <c r="AV572" i="2"/>
  <c r="AV686" i="2"/>
  <c r="AV431" i="2"/>
  <c r="AV335" i="2"/>
  <c r="AV319" i="2"/>
  <c r="AV646" i="2"/>
  <c r="AV559" i="2"/>
  <c r="AV81" i="2"/>
  <c r="AV356" i="2"/>
  <c r="AV56" i="2"/>
  <c r="AV498" i="2"/>
  <c r="AV80" i="2"/>
  <c r="AV297" i="2"/>
  <c r="AV676" i="2"/>
  <c r="AV733" i="2"/>
  <c r="AV434" i="2"/>
  <c r="AV661" i="2"/>
  <c r="AV326" i="2"/>
  <c r="AV475" i="2"/>
  <c r="AV564" i="2"/>
  <c r="AV302" i="2"/>
  <c r="AV372" i="2"/>
  <c r="AV621" i="2"/>
  <c r="AV174" i="2"/>
  <c r="AV524" i="2"/>
  <c r="AV259" i="2"/>
  <c r="AV311" i="2"/>
  <c r="AV7" i="2"/>
  <c r="AV620" i="2"/>
  <c r="AV34" i="2"/>
  <c r="AV571" i="2"/>
  <c r="AV113" i="2"/>
  <c r="AV247" i="2"/>
  <c r="AV551" i="2"/>
  <c r="AV566" i="2"/>
  <c r="AV212" i="2"/>
  <c r="AV8" i="2"/>
  <c r="AV560" i="2"/>
  <c r="AV169" i="2"/>
  <c r="AV449" i="2"/>
  <c r="AV581" i="2"/>
  <c r="AV729" i="2"/>
  <c r="AV133" i="2"/>
  <c r="AV151" i="2"/>
  <c r="AV405" i="2"/>
  <c r="AV491" i="2"/>
  <c r="AV24" i="2"/>
  <c r="AV436" i="2"/>
  <c r="AV603" i="2"/>
  <c r="AV98" i="2"/>
  <c r="AV44" i="2"/>
  <c r="AV424" i="2"/>
  <c r="AV704" i="2"/>
  <c r="AV74" i="2"/>
  <c r="AV157" i="2"/>
  <c r="AV588" i="2"/>
  <c r="AV246" i="2"/>
  <c r="AV149" i="2"/>
  <c r="AV440" i="2"/>
  <c r="AV605" i="2"/>
  <c r="AV501" i="2"/>
  <c r="AV627" i="2"/>
  <c r="AV580" i="2"/>
  <c r="AV358" i="2"/>
  <c r="AV33" i="2"/>
  <c r="AV136" i="2"/>
  <c r="AV663" i="2"/>
  <c r="AV245" i="2"/>
  <c r="AV612" i="2"/>
  <c r="AV689" i="2"/>
  <c r="AV582" i="2"/>
  <c r="AV485" i="2"/>
  <c r="AV294" i="2"/>
  <c r="AV265" i="2"/>
  <c r="AV624" i="2"/>
  <c r="AV273" i="2"/>
  <c r="AV371" i="2"/>
  <c r="AV12" i="2"/>
  <c r="AV563" i="2"/>
  <c r="AV267" i="2"/>
  <c r="AV499" i="2"/>
  <c r="AV546" i="2"/>
  <c r="AV500" i="2"/>
  <c r="AV537" i="2"/>
  <c r="AV238" i="2"/>
  <c r="AV516" i="2"/>
  <c r="AV255" i="2"/>
  <c r="AV388" i="2"/>
  <c r="AV177" i="2"/>
  <c r="AV264" i="2"/>
  <c r="AV252" i="2"/>
  <c r="AV543" i="2"/>
  <c r="AV443" i="2"/>
  <c r="AV550" i="2"/>
  <c r="AV477" i="2"/>
  <c r="AV466" i="2"/>
  <c r="AV422" i="2"/>
  <c r="AV235" i="2"/>
  <c r="AV526" i="2"/>
  <c r="AV78" i="2"/>
  <c r="AV347" i="2"/>
  <c r="AV155" i="2"/>
  <c r="AV641" i="2"/>
  <c r="AV290" i="2"/>
  <c r="AV321" i="2"/>
  <c r="AV73" i="2"/>
  <c r="AV635" i="2"/>
  <c r="AV595" i="2"/>
  <c r="AV147" i="2"/>
  <c r="AV103" i="2"/>
  <c r="AV106" i="2"/>
  <c r="AV239" i="2"/>
  <c r="AV408" i="2"/>
  <c r="AV57" i="2"/>
  <c r="AV394" i="2"/>
  <c r="AV127" i="2"/>
  <c r="AV170" i="2"/>
  <c r="AV679" i="2"/>
  <c r="AV281" i="2"/>
  <c r="AV197" i="2"/>
  <c r="AV37" i="2"/>
  <c r="AV84" i="2"/>
  <c r="AV672" i="2"/>
  <c r="AV39" i="2"/>
  <c r="AV367" i="2"/>
  <c r="AV617" i="2"/>
  <c r="AV307" i="2"/>
  <c r="AV280" i="2"/>
  <c r="AV360" i="2"/>
  <c r="AV330" i="2"/>
  <c r="AV312" i="2"/>
  <c r="AV701" i="2"/>
  <c r="AV479" i="2"/>
  <c r="AV301" i="2"/>
  <c r="AV724" i="2"/>
  <c r="AV183" i="2"/>
  <c r="AV370" i="2"/>
  <c r="AV465" i="2"/>
  <c r="AV310" i="2"/>
  <c r="AV623" i="2"/>
  <c r="AV428" i="2"/>
  <c r="AV464" i="2"/>
  <c r="AV196" i="2"/>
  <c r="AV171" i="2"/>
  <c r="AV19" i="2"/>
  <c r="AV472" i="2"/>
  <c r="AV92" i="2"/>
  <c r="AV168" i="2"/>
  <c r="AV341" i="2"/>
  <c r="AV350" i="2"/>
  <c r="AV602" i="2"/>
  <c r="AV593" i="2"/>
  <c r="AV54" i="2"/>
  <c r="AV145" i="2"/>
  <c r="AV604" i="2"/>
  <c r="AV483" i="2"/>
  <c r="AV340" i="2"/>
  <c r="AV150" i="2"/>
  <c r="AV354" i="2"/>
  <c r="AV173" i="2"/>
  <c r="AV336" i="2"/>
  <c r="AV29" i="2"/>
  <c r="AV108" i="2"/>
  <c r="AV429" i="2"/>
  <c r="AV269" i="2"/>
  <c r="AV454" i="2"/>
  <c r="AV221" i="2"/>
  <c r="AV55" i="2"/>
  <c r="AV462" i="2"/>
  <c r="AV579" i="2"/>
  <c r="AV553" i="2"/>
  <c r="AV276" i="2"/>
  <c r="AV167" i="2"/>
  <c r="AV609" i="2"/>
  <c r="AV329" i="2"/>
  <c r="AV304" i="2"/>
  <c r="AV206" i="2"/>
  <c r="AV670" i="2"/>
  <c r="AV31" i="2"/>
  <c r="AV375" i="2"/>
  <c r="AV143" i="2"/>
  <c r="AV293" i="2"/>
  <c r="AV720" i="2"/>
  <c r="AV622" i="2"/>
  <c r="AV359" i="2"/>
  <c r="AV722" i="2"/>
  <c r="AV527" i="2"/>
  <c r="AV470" i="2"/>
  <c r="AV432" i="2"/>
  <c r="AV589" i="2"/>
  <c r="AV166" i="2"/>
  <c r="AV386" i="2"/>
  <c r="AV490" i="2"/>
  <c r="AV664" i="2"/>
  <c r="AV511" i="2"/>
  <c r="AV652" i="2"/>
  <c r="AV117" i="2"/>
  <c r="AV224" i="2"/>
  <c r="AV314" i="2"/>
  <c r="AV40" i="2"/>
  <c r="AV2" i="2"/>
  <c r="AV601" i="2"/>
  <c r="AV707" i="2"/>
  <c r="AV447" i="2"/>
  <c r="AV426" i="2"/>
  <c r="AV187" i="2"/>
  <c r="AV283" i="2"/>
  <c r="AV284" i="2"/>
  <c r="AV456" i="2"/>
  <c r="AV415" i="2"/>
  <c r="AV640" i="2"/>
  <c r="AV172" i="2"/>
  <c r="AV266" i="2"/>
  <c r="AV260" i="2"/>
  <c r="AV226" i="2"/>
  <c r="AV567" i="2"/>
  <c r="AV636" i="2"/>
  <c r="AV455" i="2"/>
  <c r="AV536" i="2"/>
  <c r="AV542" i="2"/>
  <c r="AV682" i="2"/>
  <c r="AV17" i="2"/>
  <c r="AV421" i="2"/>
  <c r="AV79" i="2"/>
  <c r="AV423" i="2"/>
  <c r="AV6" i="2"/>
  <c r="AV369" i="2"/>
  <c r="AV725" i="2"/>
  <c r="AV240" i="2"/>
  <c r="AV404" i="2"/>
  <c r="AV503" i="2"/>
  <c r="AV430" i="2"/>
  <c r="AV331" i="2"/>
  <c r="AV362" i="2"/>
  <c r="AV653" i="2"/>
  <c r="AV608" i="2"/>
  <c r="AV332" i="2"/>
  <c r="AV688" i="2"/>
  <c r="AV727" i="2"/>
  <c r="AV710" i="2"/>
  <c r="AV709" i="2"/>
  <c r="AV10" i="2"/>
  <c r="AV723" i="2"/>
  <c r="AV48" i="2"/>
  <c r="AV382" i="2"/>
  <c r="AV726" i="2"/>
  <c r="AV647" i="2"/>
  <c r="AV97" i="2"/>
  <c r="AV131" i="2"/>
  <c r="AV433" i="2"/>
  <c r="AV322" i="2"/>
  <c r="AV22" i="2"/>
  <c r="AV502" i="2"/>
  <c r="AV185" i="2"/>
  <c r="AV586" i="2"/>
  <c r="AV38" i="2"/>
  <c r="AV278" i="2"/>
  <c r="AV703" i="2"/>
  <c r="AV176" i="2"/>
  <c r="AV411" i="2"/>
  <c r="AV460" i="2"/>
  <c r="AV684" i="2"/>
  <c r="AV562" i="2"/>
  <c r="AV505" i="2"/>
  <c r="AV253" i="2"/>
  <c r="AV216" i="2"/>
  <c r="AV642" i="2"/>
  <c r="AV189" i="2"/>
  <c r="AV494" i="2"/>
  <c r="AV448" i="2"/>
  <c r="AV114" i="2"/>
  <c r="AV76" i="2"/>
  <c r="AV695" i="2"/>
  <c r="AV435" i="2"/>
  <c r="AV488" i="2"/>
  <c r="AV614" i="2"/>
  <c r="AV728" i="2"/>
  <c r="AV531" i="2"/>
  <c r="AV71" i="2"/>
  <c r="AV535" i="2"/>
  <c r="AV539" i="2"/>
  <c r="AV77" i="2"/>
  <c r="AV51" i="2"/>
  <c r="AV708" i="2"/>
  <c r="AV402" i="2"/>
  <c r="AV218" i="2"/>
  <c r="AV349" i="2"/>
  <c r="AV161" i="2"/>
  <c r="AV104" i="2"/>
  <c r="AV337" i="2"/>
  <c r="AV721" i="2"/>
  <c r="AV248" i="2"/>
  <c r="AV493" i="2"/>
  <c r="AV444" i="2"/>
  <c r="AV351" i="2"/>
  <c r="AV683" i="2"/>
  <c r="AV446" i="2"/>
  <c r="AV597" i="2"/>
  <c r="AV66" i="2"/>
  <c r="AV182" i="2"/>
  <c r="AV261" i="2"/>
  <c r="AV116" i="2"/>
  <c r="AV180" i="2"/>
  <c r="AV364" i="2"/>
  <c r="AV210" i="2"/>
  <c r="AV489" i="2"/>
  <c r="AV256" i="2"/>
  <c r="AV60" i="2"/>
  <c r="AV425" i="2"/>
  <c r="AV112" i="2"/>
  <c r="AV476" i="2"/>
  <c r="AV254" i="2"/>
  <c r="AV439" i="2"/>
  <c r="AV731" i="2"/>
  <c r="AV193" i="2"/>
  <c r="AV471" i="2"/>
  <c r="AV237" i="2"/>
  <c r="AV544" i="2"/>
  <c r="AV528" i="2"/>
  <c r="AV625" i="2"/>
  <c r="AV53" i="2"/>
  <c r="AV287" i="2"/>
  <c r="AV291" i="2"/>
  <c r="AV118" i="2"/>
  <c r="AV132" i="2"/>
  <c r="AV680" i="2"/>
  <c r="AV687" i="2"/>
  <c r="AV398" i="2"/>
  <c r="AV123" i="2"/>
  <c r="AV673" i="2"/>
  <c r="AV5" i="2"/>
  <c r="AV300" i="2"/>
  <c r="AV207" i="2"/>
  <c r="AV178" i="2"/>
  <c r="AV75" i="2"/>
  <c r="AV509" i="2"/>
  <c r="AV452" i="2"/>
  <c r="AV666" i="2"/>
  <c r="AV154" i="2"/>
  <c r="AV309" i="2"/>
  <c r="AV110" i="2"/>
  <c r="AV377" i="2"/>
  <c r="AV681" i="2"/>
  <c r="AV274" i="2"/>
  <c r="AV230" i="2"/>
  <c r="AV25" i="2"/>
  <c r="AV618" i="2"/>
  <c r="AV361" i="2"/>
  <c r="AV403" i="2"/>
  <c r="AV229" i="2"/>
  <c r="AV715" i="2"/>
  <c r="AV697" i="2"/>
  <c r="AV72" i="2"/>
  <c r="AV401" i="2"/>
  <c r="AV102" i="2"/>
  <c r="AV59" i="2"/>
  <c r="AV651" i="2"/>
  <c r="AV96" i="2"/>
  <c r="AV486" i="2"/>
  <c r="AV387" i="2"/>
  <c r="AV568" i="2"/>
  <c r="AV417" i="2"/>
  <c r="AV450" i="2"/>
  <c r="AV160" i="2"/>
  <c r="AV213" i="2"/>
  <c r="AV156" i="2"/>
  <c r="AV244" i="2"/>
  <c r="AV289" i="2"/>
  <c r="AV532" i="2"/>
  <c r="AV453" i="2"/>
  <c r="AV671" i="2"/>
  <c r="AV85" i="2"/>
  <c r="AV36" i="2"/>
  <c r="AV400" i="2"/>
  <c r="AV67" i="2"/>
  <c r="AV275" i="2"/>
  <c r="AV142" i="2"/>
  <c r="AV376" i="2"/>
  <c r="AV555" i="2"/>
  <c r="AV437" i="2"/>
  <c r="AV144" i="2"/>
  <c r="AV461" i="2"/>
  <c r="AV714" i="2"/>
  <c r="AV412" i="2"/>
  <c r="AV134" i="2"/>
  <c r="AV43" i="2"/>
  <c r="AV195" i="2"/>
  <c r="AV540" i="2"/>
  <c r="AV305" i="2"/>
  <c r="AV49" i="2"/>
  <c r="AV41" i="2"/>
  <c r="AV414" i="2"/>
  <c r="AV35" i="2"/>
  <c r="AV592" i="2"/>
  <c r="AV222" i="2"/>
  <c r="AV343" i="2"/>
  <c r="AV277" i="2"/>
  <c r="AV607" i="2"/>
  <c r="AV596" i="2"/>
  <c r="AV399" i="2"/>
  <c r="AV50" i="2"/>
  <c r="AV208" i="2"/>
  <c r="AV522" i="2"/>
  <c r="AV164" i="2"/>
  <c r="AV217" i="2"/>
  <c r="AV379" i="2"/>
  <c r="AV397" i="2"/>
  <c r="AV306" i="2"/>
  <c r="AV706" i="2"/>
  <c r="AV533" i="2"/>
  <c r="AV190" i="2"/>
  <c r="AV521" i="2"/>
  <c r="AV631" i="2"/>
  <c r="AV716" i="2"/>
  <c r="AV554" i="2"/>
  <c r="AV140" i="2"/>
  <c r="AV389" i="2"/>
  <c r="AV628" i="2"/>
  <c r="AV699" i="2"/>
  <c r="AV482" i="2"/>
  <c r="AV64" i="2"/>
  <c r="AV702" i="2"/>
  <c r="AV295" i="2"/>
  <c r="AV90" i="2"/>
  <c r="AV538" i="2"/>
  <c r="AV577" i="2"/>
  <c r="AV565" i="2"/>
  <c r="AV268" i="2"/>
  <c r="AV518" i="2"/>
  <c r="AV279" i="2"/>
  <c r="AV152" i="2"/>
  <c r="AV590" i="2"/>
  <c r="AV691" i="2"/>
  <c r="AV325" i="2"/>
  <c r="AV162" i="2"/>
  <c r="AV613" i="2"/>
  <c r="AV667" i="2"/>
  <c r="AV101" i="2"/>
  <c r="AV58" i="2"/>
  <c r="AV317" i="2"/>
  <c r="AV629" i="2"/>
  <c r="AV32" i="2"/>
  <c r="AV192" i="2"/>
  <c r="AV124" i="2"/>
  <c r="AV65" i="2"/>
  <c r="AV659" i="2"/>
  <c r="AV52" i="2"/>
  <c r="AV458" i="2"/>
  <c r="AV258" i="2"/>
  <c r="AV420" i="2"/>
  <c r="AV520" i="2"/>
  <c r="AV28" i="2"/>
  <c r="AV26" i="2"/>
  <c r="AV391" i="2"/>
  <c r="AV21" i="2"/>
  <c r="AV95" i="2"/>
  <c r="AV250" i="2"/>
  <c r="AV600" i="2"/>
  <c r="AV209" i="2"/>
  <c r="AV557" i="2"/>
  <c r="AV308" i="2"/>
  <c r="AV469" i="2"/>
  <c r="AV88" i="2"/>
  <c r="AV333" i="2"/>
  <c r="AV363" i="2"/>
  <c r="AV125" i="2"/>
  <c r="AV198" i="2"/>
  <c r="AV139" i="2"/>
  <c r="AV215" i="2"/>
  <c r="AV243" i="2"/>
  <c r="AV89" i="2"/>
  <c r="AV286" i="2"/>
  <c r="AV328" i="2"/>
  <c r="AV637" i="2"/>
  <c r="AV657" i="2"/>
  <c r="AV119" i="2"/>
  <c r="AV45" i="2"/>
  <c r="AV100" i="2"/>
  <c r="AV205" i="2"/>
  <c r="AV492" i="2"/>
  <c r="AV575" i="2"/>
  <c r="AV407" i="2"/>
  <c r="AV512" i="2"/>
  <c r="AV406" i="2"/>
  <c r="AV513" i="2"/>
  <c r="AV121" i="2"/>
  <c r="AV3" i="2"/>
  <c r="AV418" i="2"/>
  <c r="AV257" i="2"/>
  <c r="AV82" i="2"/>
  <c r="AV378" i="2"/>
  <c r="AV692" i="2"/>
  <c r="AV506" i="2"/>
  <c r="AV662" i="2"/>
  <c r="AV344" i="2"/>
  <c r="AV219" i="2"/>
  <c r="AV165" i="2"/>
  <c r="AV669" i="2"/>
  <c r="AV677" i="2"/>
  <c r="AV4" i="2"/>
  <c r="AV27" i="2"/>
  <c r="AV558" i="2"/>
  <c r="AV63" i="2"/>
  <c r="AV649" i="2"/>
  <c r="AV87" i="2"/>
  <c r="AV481" i="2"/>
  <c r="AV128" i="2"/>
  <c r="AV339" i="2"/>
  <c r="AV473" i="2"/>
  <c r="AV148" i="2"/>
  <c r="AV15" i="2"/>
  <c r="AV574" i="2"/>
  <c r="AV313" i="2"/>
  <c r="AV547" i="2"/>
  <c r="AV569" i="2"/>
  <c r="AV419" i="2"/>
  <c r="AV105" i="2"/>
  <c r="AV201" i="2"/>
  <c r="AV18" i="2"/>
  <c r="AV385" i="2"/>
  <c r="AV320" i="2"/>
  <c r="AV457" i="2"/>
  <c r="AV204" i="2"/>
  <c r="AV225" i="2"/>
  <c r="AV468" i="2"/>
  <c r="AV685" i="2"/>
  <c r="AV578" i="2"/>
  <c r="AV735" i="2"/>
  <c r="AV719" i="2"/>
  <c r="AV191" i="2"/>
  <c r="AV395" i="2"/>
  <c r="AV648" i="2"/>
  <c r="AV573" i="2"/>
  <c r="AV158" i="2"/>
  <c r="AV14" i="2"/>
  <c r="AV99" i="2"/>
  <c r="AV694" i="2"/>
  <c r="AV324" i="2"/>
  <c r="AV83" i="2"/>
  <c r="AV135" i="2"/>
  <c r="AV285" i="2"/>
  <c r="AV316" i="2"/>
  <c r="AV591" i="2"/>
  <c r="AV504" i="2"/>
  <c r="AV194" i="2"/>
  <c r="AV632" i="2"/>
  <c r="AV242" i="2"/>
  <c r="AV515" i="2"/>
  <c r="AV705" i="2"/>
  <c r="AV441" i="2"/>
  <c r="AV508" i="2"/>
  <c r="AV445" i="2"/>
  <c r="AV16" i="2"/>
  <c r="AV30" i="2"/>
  <c r="AV179" i="2"/>
  <c r="AV463" i="2"/>
  <c r="AV232" i="2"/>
  <c r="AV619" i="2"/>
  <c r="AV427" i="2"/>
  <c r="AV249" i="2"/>
  <c r="AV717" i="2"/>
  <c r="AV175" i="2"/>
  <c r="AV338" i="2"/>
  <c r="AV517" i="2"/>
  <c r="AV126" i="2"/>
  <c r="AV678" i="2"/>
  <c r="AV94" i="2"/>
  <c r="AV626" i="2"/>
  <c r="AV211" i="2"/>
  <c r="AV365" i="2"/>
  <c r="AV393" i="2"/>
  <c r="AV409" i="2"/>
  <c r="AV587" i="2"/>
  <c r="AV660" i="2"/>
  <c r="AV9" i="2"/>
  <c r="AV186" i="2"/>
  <c r="AV23" i="2"/>
  <c r="AV42" i="2"/>
  <c r="AV366" i="2"/>
  <c r="AV380" i="2"/>
  <c r="AV478" i="2"/>
  <c r="AV184" i="2"/>
  <c r="AV451" i="2"/>
  <c r="AV299" i="2"/>
  <c r="AV496" i="2"/>
  <c r="AV650" i="2"/>
  <c r="AV383" i="2"/>
  <c r="AV137" i="2"/>
  <c r="AV298" i="2"/>
  <c r="AV91" i="2"/>
  <c r="AV442" i="2"/>
  <c r="AV459" i="2"/>
  <c r="AV334" i="2"/>
  <c r="AV638" i="2"/>
  <c r="AV115" i="2"/>
  <c r="AV396" i="2"/>
  <c r="AV202" i="2"/>
  <c r="AV615" i="2"/>
  <c r="AV467" i="2"/>
  <c r="AV643" i="2"/>
  <c r="AV348" i="2"/>
  <c r="AV62" i="2"/>
  <c r="AV138" i="2"/>
  <c r="AV392" i="2"/>
  <c r="AV639" i="2"/>
  <c r="AV696" i="2"/>
  <c r="AV20" i="2"/>
  <c r="AV346" i="2"/>
  <c r="AV736" i="2"/>
  <c r="AV288" i="2"/>
  <c r="AV223" i="2"/>
  <c r="AV234" i="2"/>
  <c r="AV599" i="2"/>
  <c r="AV583" i="2"/>
  <c r="AV390" i="2"/>
  <c r="AV576" i="2"/>
  <c r="AV529" i="2"/>
  <c r="AV357" i="2"/>
  <c r="AV188" i="2"/>
  <c r="AV146" i="2"/>
  <c r="AV611" i="2"/>
  <c r="AV480" i="2"/>
  <c r="AV220" i="2"/>
  <c r="X18" i="3" l="1"/>
  <c r="X48" i="3"/>
  <c r="X12" i="3"/>
  <c r="X3" i="3"/>
  <c r="X49" i="3"/>
  <c r="X95" i="3"/>
  <c r="X52" i="3"/>
  <c r="X37" i="3"/>
  <c r="X45" i="3"/>
  <c r="X70" i="3"/>
  <c r="X15" i="3"/>
  <c r="X116" i="3"/>
  <c r="X32" i="3"/>
  <c r="X40" i="3"/>
  <c r="X8" i="3"/>
  <c r="X75" i="3"/>
  <c r="X4" i="3"/>
  <c r="X107" i="3"/>
  <c r="X104" i="3"/>
  <c r="X33" i="3"/>
  <c r="X11" i="3"/>
  <c r="X88" i="3"/>
  <c r="X78" i="3"/>
  <c r="X9" i="3"/>
  <c r="X28" i="3"/>
  <c r="X31" i="3"/>
  <c r="X23" i="3"/>
  <c r="X35" i="3"/>
  <c r="X100" i="3"/>
  <c r="X56" i="3"/>
  <c r="X2" i="3"/>
  <c r="X73" i="3"/>
  <c r="X66" i="3"/>
  <c r="X53" i="3"/>
  <c r="X43" i="3"/>
  <c r="X44" i="3"/>
  <c r="X41" i="3"/>
  <c r="X61" i="3"/>
  <c r="X105" i="3"/>
  <c r="X42" i="3"/>
  <c r="X39" i="3"/>
  <c r="X94" i="3"/>
  <c r="X16" i="3"/>
  <c r="X58" i="3"/>
  <c r="X36" i="3"/>
  <c r="X50" i="3"/>
  <c r="X34" i="3"/>
  <c r="X21" i="3"/>
  <c r="X113" i="3"/>
  <c r="X30" i="3"/>
  <c r="X71" i="3"/>
  <c r="X7" i="3"/>
  <c r="X93" i="3"/>
  <c r="X97" i="3"/>
  <c r="X26" i="3"/>
  <c r="X99" i="3"/>
  <c r="X59" i="3"/>
  <c r="X74" i="3"/>
  <c r="X79" i="3"/>
  <c r="X115" i="3"/>
  <c r="X80" i="3"/>
  <c r="X13" i="3"/>
  <c r="X5" i="3"/>
  <c r="X17" i="3"/>
  <c r="X87" i="3"/>
  <c r="X64" i="3"/>
  <c r="X112" i="3"/>
  <c r="X51" i="3"/>
  <c r="X38" i="3"/>
  <c r="X92" i="3"/>
  <c r="X110" i="3"/>
  <c r="X29" i="3"/>
  <c r="X108" i="3"/>
  <c r="X103" i="3"/>
  <c r="X63" i="3"/>
  <c r="X14" i="3"/>
  <c r="X118" i="3"/>
  <c r="X77" i="3"/>
  <c r="X57" i="3"/>
  <c r="X106" i="3"/>
  <c r="X81" i="3"/>
  <c r="X46" i="3"/>
  <c r="X67" i="3"/>
  <c r="X27" i="3"/>
  <c r="X102" i="3"/>
  <c r="X69" i="3"/>
  <c r="X65" i="3"/>
  <c r="X85" i="3"/>
  <c r="X76" i="3"/>
  <c r="X6" i="3"/>
  <c r="X96" i="3"/>
  <c r="X10" i="3"/>
  <c r="X72" i="3"/>
  <c r="X119" i="3"/>
  <c r="X19" i="3"/>
  <c r="X111" i="3"/>
  <c r="X24" i="3"/>
  <c r="X114" i="3"/>
  <c r="X98" i="3"/>
  <c r="X91" i="3"/>
  <c r="X54" i="3"/>
  <c r="X90" i="3"/>
</calcChain>
</file>

<file path=xl/sharedStrings.xml><?xml version="1.0" encoding="utf-8"?>
<sst xmlns="http://schemas.openxmlformats.org/spreadsheetml/2006/main" count="10554" uniqueCount="3205">
  <si>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</si>
  <si>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</si>
  <si>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</si>
  <si>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</si>
  <si>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</si>
  <si>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</si>
  <si>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</si>
  <si>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</si>
  <si>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</si>
  <si>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</si>
  <si>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</si>
  <si>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</si>
  <si>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</si>
  <si>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</si>
  <si>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</si>
  <si>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</si>
  <si>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</si>
  <si>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</si>
  <si>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</si>
  <si>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</si>
  <si>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</si>
  <si>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</si>
  <si>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</si>
  <si>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</si>
  <si>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</si>
  <si>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</si>
  <si>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</si>
  <si>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</si>
  <si>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</si>
  <si>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</si>
  <si>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</si>
  <si>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</si>
  <si>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</si>
  <si>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</si>
  <si>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</si>
  <si>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Life Insurance Corporation Of India</t>
  </si>
  <si>
    <t>LICI</t>
  </si>
  <si>
    <t>Insurance</t>
  </si>
  <si>
    <t>ITC Ltd</t>
  </si>
  <si>
    <t>ITC</t>
  </si>
  <si>
    <t>FMCG - Tobacco</t>
  </si>
  <si>
    <t>Hindustan Unilever Ltd</t>
  </si>
  <si>
    <t>HINDUNILVR</t>
  </si>
  <si>
    <t>FMCG - Household Products</t>
  </si>
  <si>
    <t>Larsen and Toubro Ltd</t>
  </si>
  <si>
    <t>LT</t>
  </si>
  <si>
    <t>Construction &amp; Engineering</t>
  </si>
  <si>
    <t>HCL Technologies Ltd</t>
  </si>
  <si>
    <t>HCLTECH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</si>
  <si>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</si>
  <si>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</si>
  <si>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</si>
  <si>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</si>
  <si>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</si>
  <si>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</si>
  <si>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Mahindra and Mahindra Ltd</t>
  </si>
  <si>
    <t>M&amp;M</t>
  </si>
  <si>
    <t>Four Wheelers</t>
  </si>
  <si>
    <t>NTPC Ltd</t>
  </si>
  <si>
    <t>NTPC</t>
  </si>
  <si>
    <t>Power Generation</t>
  </si>
  <si>
    <t>Axis Bank Ltd</t>
  </si>
  <si>
    <t>AXISBANK</t>
  </si>
  <si>
    <t>Kotak Mahindra Bank Ltd</t>
  </si>
  <si>
    <t>KOTAKBANK</t>
  </si>
  <si>
    <t>Maruti Suzuki India Ltd</t>
  </si>
  <si>
    <t>MARUTI</t>
  </si>
  <si>
    <t>Oil and Natural Gas Corporation Ltd</t>
  </si>
  <si>
    <t>ONGC</t>
  </si>
  <si>
    <t>Oil &amp; Gas - Exploration &amp; Production</t>
  </si>
  <si>
    <t>UltraTech Cement Ltd</t>
  </si>
  <si>
    <t>ULTRACEMCO</t>
  </si>
  <si>
    <t>Cement</t>
  </si>
  <si>
    <t>Power Grid Corporation of India Ltd</t>
  </si>
  <si>
    <t>POWERGRID</t>
  </si>
  <si>
    <t>Power Transmission &amp; Distribution</t>
  </si>
  <si>
    <t>Wipro Ltd</t>
  </si>
  <si>
    <t>WIPRO</t>
  </si>
  <si>
    <t>Hindustan Aeronautics Ltd</t>
  </si>
  <si>
    <t>HAL</t>
  </si>
  <si>
    <t>Aerospace &amp; Defense Equipments</t>
  </si>
  <si>
    <t>Tata Motors Ltd</t>
  </si>
  <si>
    <t>TATAMOTORS</t>
  </si>
  <si>
    <t>Titan Company Ltd</t>
  </si>
  <si>
    <t>TITAN</t>
  </si>
  <si>
    <t>Precious Metals, Jewellery &amp; Watches</t>
  </si>
  <si>
    <t>Adani Enterprises Ltd</t>
  </si>
  <si>
    <t>ADANIENT</t>
  </si>
  <si>
    <t>Commodities Trading</t>
  </si>
  <si>
    <t>Siemens Ltd</t>
  </si>
  <si>
    <t>SIEMENS</t>
  </si>
  <si>
    <t>Conglomerates</t>
  </si>
  <si>
    <t>Adani Ports and Special Economic Zone Ltd</t>
  </si>
  <si>
    <t>ADANIPORTS</t>
  </si>
  <si>
    <t>Ports</t>
  </si>
  <si>
    <t>Zomato Ltd</t>
  </si>
  <si>
    <t>ZOMATO</t>
  </si>
  <si>
    <t>Online Services</t>
  </si>
  <si>
    <t>Coal India Ltd</t>
  </si>
  <si>
    <t>COALINDIA</t>
  </si>
  <si>
    <t>Mining - Coal</t>
  </si>
  <si>
    <t>Bajaj Auto Limited</t>
  </si>
  <si>
    <t>BAJAJ-AUTO</t>
  </si>
  <si>
    <t>Two Wheelers</t>
  </si>
  <si>
    <t>Bajaj Finserv Ltd</t>
  </si>
  <si>
    <t>BAJAJFINSV</t>
  </si>
  <si>
    <t>Trent Ltd</t>
  </si>
  <si>
    <t>TRENT</t>
  </si>
  <si>
    <t>Retail - Apparel</t>
  </si>
  <si>
    <t>Avenue Supermarts Ltd</t>
  </si>
  <si>
    <t>DMART</t>
  </si>
  <si>
    <t>Retail - Department Stores</t>
  </si>
  <si>
    <t>Asian Paints Ltd</t>
  </si>
  <si>
    <t>ASIANPAINT</t>
  </si>
  <si>
    <t>Paints</t>
  </si>
  <si>
    <t>JSW Steel Ltd</t>
  </si>
  <si>
    <t>JSWSTEEL</t>
  </si>
  <si>
    <t>Iron &amp; Steel</t>
  </si>
  <si>
    <t>Bharat Electronics Ltd</t>
  </si>
  <si>
    <t>BEL</t>
  </si>
  <si>
    <t>Electronic Equipments</t>
  </si>
  <si>
    <t>Nestle India Ltd</t>
  </si>
  <si>
    <t>NESTLEIND</t>
  </si>
  <si>
    <t>FMCG - Foods</t>
  </si>
  <si>
    <t>Adani Power Ltd</t>
  </si>
  <si>
    <t>ADANIPOWER</t>
  </si>
  <si>
    <t>Hindustan Zinc Ltd</t>
  </si>
  <si>
    <t>HINDZINC</t>
  </si>
  <si>
    <t>Mining - Diversified</t>
  </si>
  <si>
    <t>Varun Beverages Ltd</t>
  </si>
  <si>
    <t>VBL</t>
  </si>
  <si>
    <t>Soft Drinks</t>
  </si>
  <si>
    <t>Adani Green Energy Ltd</t>
  </si>
  <si>
    <t>ADANIGREEN</t>
  </si>
  <si>
    <t>Renewable Energy</t>
  </si>
  <si>
    <t>Jio Financial Services Ltd</t>
  </si>
  <si>
    <t>JIOFIN</t>
  </si>
  <si>
    <t>DLF Ltd</t>
  </si>
  <si>
    <t>DLF</t>
  </si>
  <si>
    <t>Real Estate</t>
  </si>
  <si>
    <t>Indian Oil Corporation Ltd</t>
  </si>
  <si>
    <t>IOC</t>
  </si>
  <si>
    <t>Indian Railway Finance Corp Ltd</t>
  </si>
  <si>
    <t>IRFC</t>
  </si>
  <si>
    <t>Specialized Finance</t>
  </si>
  <si>
    <t>LTIMindtree Ltd</t>
  </si>
  <si>
    <t>LTIM</t>
  </si>
  <si>
    <t>Tata Steel Ltd</t>
  </si>
  <si>
    <t>TATASTEEL</t>
  </si>
  <si>
    <t>Vedanta Ltd</t>
  </si>
  <si>
    <t>VEDL</t>
  </si>
  <si>
    <t>Metals - Diversified</t>
  </si>
  <si>
    <t>Grasim Industries Ltd</t>
  </si>
  <si>
    <t>GRASIM</t>
  </si>
  <si>
    <t>Interglobe Aviation Ltd</t>
  </si>
  <si>
    <t>INDIGO</t>
  </si>
  <si>
    <t>Airlines</t>
  </si>
  <si>
    <t>Tech Mahindra Ltd</t>
  </si>
  <si>
    <t>TECHM</t>
  </si>
  <si>
    <t>Divi's Laboratories Ltd</t>
  </si>
  <si>
    <t>DIVISLAB</t>
  </si>
  <si>
    <t>Labs &amp; Life Sciences Services</t>
  </si>
  <si>
    <t>Power Finance Corporation Ltd</t>
  </si>
  <si>
    <t>PFC</t>
  </si>
  <si>
    <t>ABB India Ltd</t>
  </si>
  <si>
    <t>ABB</t>
  </si>
  <si>
    <t>Heavy Electrical Equipments</t>
  </si>
  <si>
    <t>Pidilite Industries Ltd</t>
  </si>
  <si>
    <t>PIDILITIND</t>
  </si>
  <si>
    <t>Diversified Chemicals</t>
  </si>
  <si>
    <t>Hyundai Motor India Ltd</t>
  </si>
  <si>
    <t>HYUNDAI</t>
  </si>
  <si>
    <t>Hindalco Industries Ltd</t>
  </si>
  <si>
    <t>HINDALCO</t>
  </si>
  <si>
    <t>Metals - Aluminium</t>
  </si>
  <si>
    <t>SBI Life Insurance Company Ltd</t>
  </si>
  <si>
    <t>SBILIFE</t>
  </si>
  <si>
    <t>HDFC Life Insurance Company Ltd</t>
  </si>
  <si>
    <t>HDFCLIFE</t>
  </si>
  <si>
    <t>REC Limited</t>
  </si>
  <si>
    <t>RECLTD</t>
  </si>
  <si>
    <t>Eicher Motors Ltd</t>
  </si>
  <si>
    <t>EICHERMOT</t>
  </si>
  <si>
    <t>Trucks &amp; Buses</t>
  </si>
  <si>
    <t>Tata Power Company Ltd</t>
  </si>
  <si>
    <t>TATAPOWER</t>
  </si>
  <si>
    <t>Gail (India) Ltd</t>
  </si>
  <si>
    <t>GAIL</t>
  </si>
  <si>
    <t>Gas Distribution</t>
  </si>
  <si>
    <t>Ambuja Cements Ltd</t>
  </si>
  <si>
    <t>AMBUJACEM</t>
  </si>
  <si>
    <t>Bank of Baroda Ltd</t>
  </si>
  <si>
    <t>BANKBARODA</t>
  </si>
  <si>
    <t>Godrej Consumer Products Ltd</t>
  </si>
  <si>
    <t>GODREJCP</t>
  </si>
  <si>
    <t>FMCG - Personal Products</t>
  </si>
  <si>
    <t>Bharat Petroleum Corporation Ltd</t>
  </si>
  <si>
    <t>BPCL</t>
  </si>
  <si>
    <t>Macrotech Developers Ltd</t>
  </si>
  <si>
    <t>LODHA</t>
  </si>
  <si>
    <t>Cipla Ltd</t>
  </si>
  <si>
    <t>CIPLA</t>
  </si>
  <si>
    <t>Punjab National Bank</t>
  </si>
  <si>
    <t>PNB</t>
  </si>
  <si>
    <t>Britannia Industries Ltd</t>
  </si>
  <si>
    <t>BRITANNIA</t>
  </si>
  <si>
    <t>Bajaj Holdings and Investment Ltd</t>
  </si>
  <si>
    <t>BAJAJHLDNG</t>
  </si>
  <si>
    <t>Asset Management</t>
  </si>
  <si>
    <t>TVS Motor Company Ltd</t>
  </si>
  <si>
    <t>TVSMOTOR</t>
  </si>
  <si>
    <t>Samvardhana Motherson International Ltd</t>
  </si>
  <si>
    <t>MOTHERSON</t>
  </si>
  <si>
    <t>Auto Parts</t>
  </si>
  <si>
    <t>JSW Energy Ltd</t>
  </si>
  <si>
    <t>JSWENERGY</t>
  </si>
  <si>
    <t>Shriram Finance Ltd</t>
  </si>
  <si>
    <t>SHRIRAMFIN</t>
  </si>
  <si>
    <t>Bajaj Housing Finance Ltd</t>
  </si>
  <si>
    <t>BAJAJHFL</t>
  </si>
  <si>
    <t>Indian Hotels Company Ltd</t>
  </si>
  <si>
    <t>INDHOTEL</t>
  </si>
  <si>
    <t>Hotels, Resorts &amp; Cruise Lines</t>
  </si>
  <si>
    <t>Torrent Pharmaceuticals Ltd</t>
  </si>
  <si>
    <t>TORNTPHARM</t>
  </si>
  <si>
    <t>CG Power and Industrial Solutions Ltd</t>
  </si>
  <si>
    <t>CGPOWER</t>
  </si>
  <si>
    <t>United Spirits Ltd</t>
  </si>
  <si>
    <t>UNITDSPR</t>
  </si>
  <si>
    <t>Alcoholic Beverages</t>
  </si>
  <si>
    <t>Polycab India Ltd</t>
  </si>
  <si>
    <t>POLYCAB</t>
  </si>
  <si>
    <t>Electrical Components &amp; Equipments</t>
  </si>
  <si>
    <t>Havells India Ltd</t>
  </si>
  <si>
    <t>HAVELLS</t>
  </si>
  <si>
    <t>Info Edge (India) Ltd</t>
  </si>
  <si>
    <t>NAUKRI</t>
  </si>
  <si>
    <t>Swiggy Ltd</t>
  </si>
  <si>
    <t>SWIGGY</t>
  </si>
  <si>
    <t>Ntpc Green Energy Ltd</t>
  </si>
  <si>
    <t>NTPCGREEN</t>
  </si>
  <si>
    <t>Cholamandalam Investment and Finance Company Ltd</t>
  </si>
  <si>
    <t>CHOLAFIN</t>
  </si>
  <si>
    <t>Bosch Ltd</t>
  </si>
  <si>
    <t>BOSCHLTD</t>
  </si>
  <si>
    <t>Mankind Pharma Ltd</t>
  </si>
  <si>
    <t>MANKIND</t>
  </si>
  <si>
    <t>Indian Overseas Bank</t>
  </si>
  <si>
    <t>IOB</t>
  </si>
  <si>
    <t>Oracle Financial Services Software Ltd</t>
  </si>
  <si>
    <t>OFSS</t>
  </si>
  <si>
    <t>Software Services</t>
  </si>
  <si>
    <t>ICICI Prudential Life Insurance Company Ltd</t>
  </si>
  <si>
    <t>ICICIPRULI</t>
  </si>
  <si>
    <t>Adani Energy Solutions Ltd</t>
  </si>
  <si>
    <t>ADANIENSOL</t>
  </si>
  <si>
    <t>Power Infrastructure</t>
  </si>
  <si>
    <t>Dr Reddy's Laboratories Ltd</t>
  </si>
  <si>
    <t>DRREDDY</t>
  </si>
  <si>
    <t>Apollo Hospitals Enterprise Ltd</t>
  </si>
  <si>
    <t>APOLLOHOSP</t>
  </si>
  <si>
    <t>Hospitals &amp; Diagnostic Centres</t>
  </si>
  <si>
    <t>Zydus Lifesciences Ltd</t>
  </si>
  <si>
    <t>ZYDUSLIFE</t>
  </si>
  <si>
    <t>Solar Industries India Ltd</t>
  </si>
  <si>
    <t>SOLARINDS</t>
  </si>
  <si>
    <t>Commodity Chemicals</t>
  </si>
  <si>
    <t>Cummins India Ltd</t>
  </si>
  <si>
    <t>CUMMINSIND</t>
  </si>
  <si>
    <t>Industrial Machinery</t>
  </si>
  <si>
    <t>Max Healthcare Institute Ltd</t>
  </si>
  <si>
    <t>MAXHEALTH</t>
  </si>
  <si>
    <t>Hero MotoCorp Ltd</t>
  </si>
  <si>
    <t>HEROMOTOCO</t>
  </si>
  <si>
    <t>Dixon Technologies (India) Ltd</t>
  </si>
  <si>
    <t>DIXON</t>
  </si>
  <si>
    <t>Home Electronics &amp; Appliances</t>
  </si>
  <si>
    <t>Tata Consumer Products Ltd</t>
  </si>
  <si>
    <t>TATACONSUM</t>
  </si>
  <si>
    <t>Tea &amp; Coffee</t>
  </si>
  <si>
    <t>Shree Cement Ltd</t>
  </si>
  <si>
    <t>SHREECEM</t>
  </si>
  <si>
    <t>Lupin Ltd</t>
  </si>
  <si>
    <t>LUPIN</t>
  </si>
  <si>
    <t>Dabur India Ltd</t>
  </si>
  <si>
    <t>DABUR</t>
  </si>
  <si>
    <t>Union Bank of India Ltd</t>
  </si>
  <si>
    <t>UNIONBANK</t>
  </si>
  <si>
    <t>Mazagon Dock Shipbuilders Ltd</t>
  </si>
  <si>
    <t>MAZDOCK</t>
  </si>
  <si>
    <t>Shipbuilding</t>
  </si>
  <si>
    <t>Canara Bank Ltd</t>
  </si>
  <si>
    <t>CANBK</t>
  </si>
  <si>
    <t>ICICI Lombard General Insurance Company Ltd</t>
  </si>
  <si>
    <t>ICICIGI</t>
  </si>
  <si>
    <t>Indus Towers Ltd</t>
  </si>
  <si>
    <t>INDUSTOWER</t>
  </si>
  <si>
    <t>Telecom Infrastructure</t>
  </si>
  <si>
    <t>Jindal Steel And Power Ltd</t>
  </si>
  <si>
    <t>JINDALSTEL</t>
  </si>
  <si>
    <t>Rail Vikas Nigam Ltd</t>
  </si>
  <si>
    <t>RVNL</t>
  </si>
  <si>
    <t>Persistent Systems Ltd</t>
  </si>
  <si>
    <t>PERSISTENT</t>
  </si>
  <si>
    <t>HDFC Asset Management Company Ltd</t>
  </si>
  <si>
    <t>HDFCAMC</t>
  </si>
  <si>
    <t>Adani Total Gas Ltd</t>
  </si>
  <si>
    <t>ATGL</t>
  </si>
  <si>
    <t>IDBI Bank Ltd</t>
  </si>
  <si>
    <t>IDBI</t>
  </si>
  <si>
    <t>GMR Airports Ltd</t>
  </si>
  <si>
    <t>GMRINFRA</t>
  </si>
  <si>
    <t>Bharat Heavy Electricals Ltd</t>
  </si>
  <si>
    <t>BHEL</t>
  </si>
  <si>
    <t>PB Fintech Ltd</t>
  </si>
  <si>
    <t>POLICYBZR</t>
  </si>
  <si>
    <t>Suzlon Energy Ltd</t>
  </si>
  <si>
    <t>SUZLON</t>
  </si>
  <si>
    <t>Renewable Energy Equipment &amp; Services</t>
  </si>
  <si>
    <t>Marico Ltd</t>
  </si>
  <si>
    <t>MARICO</t>
  </si>
  <si>
    <t>NHPC Ltd</t>
  </si>
  <si>
    <t>NHPC</t>
  </si>
  <si>
    <t>Hindustan Petroleum Corp Ltd</t>
  </si>
  <si>
    <t>HINDPETRO</t>
  </si>
  <si>
    <t>Oil India Ltd</t>
  </si>
  <si>
    <t>OIL</t>
  </si>
  <si>
    <t>Colgate-Palmolive (India) Ltd</t>
  </si>
  <si>
    <t>COLPAL</t>
  </si>
  <si>
    <t>Indusind Bank Ltd</t>
  </si>
  <si>
    <t>INDUSINDBK</t>
  </si>
  <si>
    <t>Indian Bank</t>
  </si>
  <si>
    <t>INDIANB</t>
  </si>
  <si>
    <t>Godrej Properties Ltd</t>
  </si>
  <si>
    <t>GODREJPROP</t>
  </si>
  <si>
    <t>Muthoot Finance Ltd</t>
  </si>
  <si>
    <t>MUTHOOTFIN</t>
  </si>
  <si>
    <t>Waaree Energies Ltd</t>
  </si>
  <si>
    <t>WAAREEENER</t>
  </si>
  <si>
    <t>Kalyan Jewellers India Ltd</t>
  </si>
  <si>
    <t>KALYANKJIL</t>
  </si>
  <si>
    <t>Aurobindo Pharma Ltd</t>
  </si>
  <si>
    <t>AUROPHARMA</t>
  </si>
  <si>
    <t>Oberoi Realty Ltd</t>
  </si>
  <si>
    <t>OBEROIRLTY</t>
  </si>
  <si>
    <t>Torrent Power Ltd</t>
  </si>
  <si>
    <t>TORNTPOWER</t>
  </si>
  <si>
    <t>Prestige Estates Projects Ltd</t>
  </si>
  <si>
    <t>PRESTIGE</t>
  </si>
  <si>
    <t>General Insurance Corporation of India</t>
  </si>
  <si>
    <t>GICRE</t>
  </si>
  <si>
    <t>Tube Investments of India Ltd</t>
  </si>
  <si>
    <t>TIINDIA</t>
  </si>
  <si>
    <t>Cycles</t>
  </si>
  <si>
    <t>Bharti Hexacom Ltd</t>
  </si>
  <si>
    <t>BHARTIHEXA</t>
  </si>
  <si>
    <t>Ashok Leyland Ltd</t>
  </si>
  <si>
    <t>ASHOKLEY</t>
  </si>
  <si>
    <t>Alkem Laboratories Ltd</t>
  </si>
  <si>
    <t>ALKEM</t>
  </si>
  <si>
    <t>NMDC Ltd</t>
  </si>
  <si>
    <t>NMDC</t>
  </si>
  <si>
    <t>Mining - Iron Ore</t>
  </si>
  <si>
    <t>SRF Ltd</t>
  </si>
  <si>
    <t>SRF</t>
  </si>
  <si>
    <t>SBI Cards and Payment Services Ltd</t>
  </si>
  <si>
    <t>SBICARD</t>
  </si>
  <si>
    <t>Payment Infrastructure</t>
  </si>
  <si>
    <t>Patanjali Foods Ltd</t>
  </si>
  <si>
    <t>PATANJALI</t>
  </si>
  <si>
    <t>Packaged Foods &amp; Meats</t>
  </si>
  <si>
    <t>Indian Railway Catering and Tourism Corporation Ltd</t>
  </si>
  <si>
    <t>IRCTC</t>
  </si>
  <si>
    <t>Fertilisers And Chemicals Travancore Ltd</t>
  </si>
  <si>
    <t>FACT</t>
  </si>
  <si>
    <t>Fertilizers &amp; Agro Chemicals</t>
  </si>
  <si>
    <t>JSW Infrastructure Ltd</t>
  </si>
  <si>
    <t>JSWINFRA</t>
  </si>
  <si>
    <t>BSE Ltd</t>
  </si>
  <si>
    <t>BSE</t>
  </si>
  <si>
    <t>Stock Exchanges &amp; Ratings</t>
  </si>
  <si>
    <t>Yes Bank Ltd</t>
  </si>
  <si>
    <t>YESBANK</t>
  </si>
  <si>
    <t>Bharat Forge Ltd</t>
  </si>
  <si>
    <t>BHARATFORG</t>
  </si>
  <si>
    <t>PI Industries Ltd</t>
  </si>
  <si>
    <t>PIIND</t>
  </si>
  <si>
    <t>UNO Minda Ltd</t>
  </si>
  <si>
    <t>UNOMINDA</t>
  </si>
  <si>
    <t>Phoenix Mills Ltd</t>
  </si>
  <si>
    <t>PHOENIXLTD</t>
  </si>
  <si>
    <t>Supreme Industries Ltd</t>
  </si>
  <si>
    <t>SUPREMEIND</t>
  </si>
  <si>
    <t>Plastic Products</t>
  </si>
  <si>
    <t>Linde India Ltd</t>
  </si>
  <si>
    <t>LINDEINDIA</t>
  </si>
  <si>
    <t>Abbott India Ltd</t>
  </si>
  <si>
    <t>ABBOTINDIA</t>
  </si>
  <si>
    <t>Vodafone Idea Ltd</t>
  </si>
  <si>
    <t>IDEA</t>
  </si>
  <si>
    <t>Coforge Ltd</t>
  </si>
  <si>
    <t>COFORGE</t>
  </si>
  <si>
    <t>Berger Paints India Ltd</t>
  </si>
  <si>
    <t>BERGEPAINT</t>
  </si>
  <si>
    <t>One 97 Communications Ltd</t>
  </si>
  <si>
    <t>PAYTM</t>
  </si>
  <si>
    <t>Business Support Services</t>
  </si>
  <si>
    <t>Mphasis Ltd</t>
  </si>
  <si>
    <t>MPHASIS</t>
  </si>
  <si>
    <t>Jindal Stainless Ltd</t>
  </si>
  <si>
    <t>JSL</t>
  </si>
  <si>
    <t>Schaeffler India Ltd</t>
  </si>
  <si>
    <t>SCHAEFFLER</t>
  </si>
  <si>
    <t>L&amp;T Technology Services Ltd</t>
  </si>
  <si>
    <t>LTTS</t>
  </si>
  <si>
    <t>Indian Renewable Energy Development Agency Ltd</t>
  </si>
  <si>
    <t>IREDA</t>
  </si>
  <si>
    <t>Premier Energies Ltd</t>
  </si>
  <si>
    <t>PREMIERENE</t>
  </si>
  <si>
    <t>Motilal Oswal Financial Services Ltd</t>
  </si>
  <si>
    <t>MOTILALOFS</t>
  </si>
  <si>
    <t>Diversified Financials</t>
  </si>
  <si>
    <t>Voltas Ltd</t>
  </si>
  <si>
    <t>VOLTAS</t>
  </si>
  <si>
    <t>Balkrishna Industries Ltd</t>
  </si>
  <si>
    <t>BALKRISIND</t>
  </si>
  <si>
    <t>Tires &amp; Rubber</t>
  </si>
  <si>
    <t>UCO Bank</t>
  </si>
  <si>
    <t>UCOBANK</t>
  </si>
  <si>
    <t>MRF Ltd</t>
  </si>
  <si>
    <t>MRF</t>
  </si>
  <si>
    <t>Coromandel International Ltd</t>
  </si>
  <si>
    <t>COROMANDEL</t>
  </si>
  <si>
    <t>Federal Bank Ltd</t>
  </si>
  <si>
    <t>FEDERALBNK</t>
  </si>
  <si>
    <t>Thermax Limited</t>
  </si>
  <si>
    <t>THERMAX</t>
  </si>
  <si>
    <t>Procter &amp; Gamble Hygiene and Health Care Ltd</t>
  </si>
  <si>
    <t>PGHH</t>
  </si>
  <si>
    <t>United Breweries Ltd</t>
  </si>
  <si>
    <t>UBL</t>
  </si>
  <si>
    <t>Hitachi Energy India Ltd</t>
  </si>
  <si>
    <t>POWERINDIA</t>
  </si>
  <si>
    <t>Aditya Birla Capital Ltd</t>
  </si>
  <si>
    <t>ABCAPITAL</t>
  </si>
  <si>
    <t>Container Corporation of India Ltd</t>
  </si>
  <si>
    <t>CONCOR</t>
  </si>
  <si>
    <t>Logistics</t>
  </si>
  <si>
    <t>Bank of India Ltd</t>
  </si>
  <si>
    <t>BANKINDIA</t>
  </si>
  <si>
    <t>Tata Communications Ltd</t>
  </si>
  <si>
    <t>TATACOMM</t>
  </si>
  <si>
    <t>Petronet LNG Ltd</t>
  </si>
  <si>
    <t>PETRONET</t>
  </si>
  <si>
    <t>Oil &amp; Gas - Storage &amp; Transportation</t>
  </si>
  <si>
    <t>Page Industries Ltd</t>
  </si>
  <si>
    <t>PAGEIND</t>
  </si>
  <si>
    <t>Apparel &amp; Accessories</t>
  </si>
  <si>
    <t>Fortis Healthcare Ltd</t>
  </si>
  <si>
    <t>FORTIS</t>
  </si>
  <si>
    <t>Lloyds Metals And Energy Ltd</t>
  </si>
  <si>
    <t>LLOYDSME</t>
  </si>
  <si>
    <t>Fsn E-Commerce Ventures Ltd</t>
  </si>
  <si>
    <t>NYKAA</t>
  </si>
  <si>
    <t>Wellness Services</t>
  </si>
  <si>
    <t>Central Bank of India Ltd</t>
  </si>
  <si>
    <t>CENTRALBK</t>
  </si>
  <si>
    <t>Steel Authority of India Ltd</t>
  </si>
  <si>
    <t>SAIL</t>
  </si>
  <si>
    <t>Astral Ltd</t>
  </si>
  <si>
    <t>ASTRAL</t>
  </si>
  <si>
    <t>Building Products - Pipes</t>
  </si>
  <si>
    <t>Housing and Urban Development Corporation Ltd</t>
  </si>
  <si>
    <t>HUDCO</t>
  </si>
  <si>
    <t>IDFC First Bank Ltd</t>
  </si>
  <si>
    <t>IDFCFIRSTB</t>
  </si>
  <si>
    <t>UPL Ltd</t>
  </si>
  <si>
    <t>UPL</t>
  </si>
  <si>
    <t>SJVN Ltd</t>
  </si>
  <si>
    <t>SJVN</t>
  </si>
  <si>
    <t>GE Vernova T&amp;D India Ltd</t>
  </si>
  <si>
    <t>GVT&amp;D</t>
  </si>
  <si>
    <t>National Aluminium Co Ltd</t>
  </si>
  <si>
    <t>NATIONALUM</t>
  </si>
  <si>
    <t>Bank of Maharashtra Ltd</t>
  </si>
  <si>
    <t>MAHABANK</t>
  </si>
  <si>
    <t>Biocon Ltd</t>
  </si>
  <si>
    <t>BIOCON</t>
  </si>
  <si>
    <t>Biotechnology</t>
  </si>
  <si>
    <t>Sundaram Finance Ltd</t>
  </si>
  <si>
    <t>SUNDARMFIN</t>
  </si>
  <si>
    <t>Gujarat Fluorochemicals Ltd</t>
  </si>
  <si>
    <t>FLUOROCHEM</t>
  </si>
  <si>
    <t>Specialty Chemicals</t>
  </si>
  <si>
    <t>Nippon Life India Asset Management Ltd</t>
  </si>
  <si>
    <t>NAM-INDIA</t>
  </si>
  <si>
    <t>AU Small Finance Bank Ltd</t>
  </si>
  <si>
    <t>AUBANK</t>
  </si>
  <si>
    <t>360 One Wam Ltd</t>
  </si>
  <si>
    <t>360ONE</t>
  </si>
  <si>
    <t>Investment Banking &amp; Brokerage</t>
  </si>
  <si>
    <t>Glenmark Pharmaceuticals Ltd</t>
  </si>
  <si>
    <t>GLENMARK</t>
  </si>
  <si>
    <t>Jubilant Foodworks Ltd</t>
  </si>
  <si>
    <t>JUBLFOOD</t>
  </si>
  <si>
    <t>Restaurants &amp; Cafes</t>
  </si>
  <si>
    <t>Bharat Dynamics Ltd</t>
  </si>
  <si>
    <t>BDL</t>
  </si>
  <si>
    <t>APL Apollo Tubes Ltd</t>
  </si>
  <si>
    <t>APLAPOLLO</t>
  </si>
  <si>
    <t>ACC Ltd</t>
  </si>
  <si>
    <t>ACC</t>
  </si>
  <si>
    <t>Sona BLW Precision Forgings Ltd</t>
  </si>
  <si>
    <t>SONACOMS</t>
  </si>
  <si>
    <t>Tata Elxsi Ltd</t>
  </si>
  <si>
    <t>TATAELXSI</t>
  </si>
  <si>
    <t>Cochin Shipyard Ltd</t>
  </si>
  <si>
    <t>COCHINSHIP</t>
  </si>
  <si>
    <t>GlaxoSmithKline Pharmaceuticals Ltd</t>
  </si>
  <si>
    <t>GLAXO</t>
  </si>
  <si>
    <t>KEI Industries Ltd</t>
  </si>
  <si>
    <t>KEI</t>
  </si>
  <si>
    <t>Cables</t>
  </si>
  <si>
    <t>Adani Wilmar Ltd</t>
  </si>
  <si>
    <t>AWL</t>
  </si>
  <si>
    <t>Apar Industries Ltd</t>
  </si>
  <si>
    <t>APARINDS</t>
  </si>
  <si>
    <t>CRISIL Ltd</t>
  </si>
  <si>
    <t>CRISIL</t>
  </si>
  <si>
    <t>IPCA Laboratories Ltd</t>
  </si>
  <si>
    <t>IPCALAB</t>
  </si>
  <si>
    <t>Max Financial Services Ltd</t>
  </si>
  <si>
    <t>MFSL</t>
  </si>
  <si>
    <t>Escorts Kubota Ltd</t>
  </si>
  <si>
    <t>ESCORTS</t>
  </si>
  <si>
    <t>Tractors</t>
  </si>
  <si>
    <t>Exide Industries Ltd</t>
  </si>
  <si>
    <t>EXIDEIND</t>
  </si>
  <si>
    <t>Batteries</t>
  </si>
  <si>
    <t>Kaynes Technology India Ltd</t>
  </si>
  <si>
    <t>KAYNES</t>
  </si>
  <si>
    <t>Blue Star Ltd</t>
  </si>
  <si>
    <t>BLUESTARCO</t>
  </si>
  <si>
    <t>Tata Technologies Ltd</t>
  </si>
  <si>
    <t>TATATECH</t>
  </si>
  <si>
    <t>Ajanta Pharma Ltd</t>
  </si>
  <si>
    <t>AJANTPHARM</t>
  </si>
  <si>
    <t>Syngene International Ltd</t>
  </si>
  <si>
    <t>SYNGENE</t>
  </si>
  <si>
    <t>Deepak Nitrite Ltd</t>
  </si>
  <si>
    <t>DEEPAKNTR</t>
  </si>
  <si>
    <t>KPIT Technologies Ltd</t>
  </si>
  <si>
    <t>KPITTECH</t>
  </si>
  <si>
    <t>Ola Electric Mobility Ltd</t>
  </si>
  <si>
    <t>OLAELEC</t>
  </si>
  <si>
    <t>3M India Ltd</t>
  </si>
  <si>
    <t>3MINDIA</t>
  </si>
  <si>
    <t>Stationery</t>
  </si>
  <si>
    <t>Godrej Industries Ltd</t>
  </si>
  <si>
    <t>GODREJIND</t>
  </si>
  <si>
    <t>Honeywell Automation India Ltd</t>
  </si>
  <si>
    <t>HONAUT</t>
  </si>
  <si>
    <t>NLC India Ltd</t>
  </si>
  <si>
    <t>NLCINDIA</t>
  </si>
  <si>
    <t>L&amp;T Finance Ltd</t>
  </si>
  <si>
    <t>LTF</t>
  </si>
  <si>
    <t>Piramal Pharma Ltd</t>
  </si>
  <si>
    <t>PPLPHARMA</t>
  </si>
  <si>
    <t>LIC Housing Finance Ltd</t>
  </si>
  <si>
    <t>LICHSGFIN</t>
  </si>
  <si>
    <t>Home Financing</t>
  </si>
  <si>
    <t>Vedant Fashions Ltd</t>
  </si>
  <si>
    <t>MANYAVAR</t>
  </si>
  <si>
    <t>Textiles</t>
  </si>
  <si>
    <t>Central Depository Services (India) Ltd</t>
  </si>
  <si>
    <t>CDSL</t>
  </si>
  <si>
    <t>Dalmia Bharat Ltd</t>
  </si>
  <si>
    <t>DALBHARAT</t>
  </si>
  <si>
    <t>Punjab &amp; Sind Bank</t>
  </si>
  <si>
    <t>PSB</t>
  </si>
  <si>
    <t>Mahindra and Mahindra Financial Services Ltd</t>
  </si>
  <si>
    <t>M&amp;MFIN</t>
  </si>
  <si>
    <t>Metro Brands Ltd</t>
  </si>
  <si>
    <t>METROBRAND</t>
  </si>
  <si>
    <t>Footwear</t>
  </si>
  <si>
    <t>Tata Investment Corporation Ltd</t>
  </si>
  <si>
    <t>TATAINVEST</t>
  </si>
  <si>
    <t>Aditya Birla Fashion and Retail Ltd</t>
  </si>
  <si>
    <t>ABFRL</t>
  </si>
  <si>
    <t>KPR Mill Ltd</t>
  </si>
  <si>
    <t>KPRMILL</t>
  </si>
  <si>
    <t>Suven Pharmaceuticals Ltd</t>
  </si>
  <si>
    <t>SUVENPHAR</t>
  </si>
  <si>
    <t>J K Cement Ltd</t>
  </si>
  <si>
    <t>JKCEMENT</t>
  </si>
  <si>
    <t>Endurance Technologies Ltd</t>
  </si>
  <si>
    <t>ENDURANCE</t>
  </si>
  <si>
    <t>Gujarat Gas Ltd</t>
  </si>
  <si>
    <t>GUJGASLTD</t>
  </si>
  <si>
    <t>Radico Khaitan Ltd</t>
  </si>
  <si>
    <t>RADICO</t>
  </si>
  <si>
    <t>AIA Engineering Ltd</t>
  </si>
  <si>
    <t>AIAENG</t>
  </si>
  <si>
    <t>Apollo Tyres Ltd</t>
  </si>
  <si>
    <t>APOLLOTYRE</t>
  </si>
  <si>
    <t>IRB Infrastructure Developers Ltd</t>
  </si>
  <si>
    <t>IRB</t>
  </si>
  <si>
    <t>Embassy Office Parks REIT</t>
  </si>
  <si>
    <t>EMBASSY</t>
  </si>
  <si>
    <t>New India Assurance Company Ltd</t>
  </si>
  <si>
    <t>NIACL</t>
  </si>
  <si>
    <t>Gillette India Ltd</t>
  </si>
  <si>
    <t>GILLETTE</t>
  </si>
  <si>
    <t>Aegis Logistics Ltd</t>
  </si>
  <si>
    <t>AEGISLOG</t>
  </si>
  <si>
    <t>Go Digit General Insurance Ltd</t>
  </si>
  <si>
    <t>GODIGIT</t>
  </si>
  <si>
    <t>Multi Commodity Exchange of India Ltd</t>
  </si>
  <si>
    <t>MCX</t>
  </si>
  <si>
    <t>Brainbees Solutions Ltd</t>
  </si>
  <si>
    <t>FIRSTCRY</t>
  </si>
  <si>
    <t>Cholamandalam Financial Holdings Ltd</t>
  </si>
  <si>
    <t>CHOLAHLDNG</t>
  </si>
  <si>
    <t>Laurus Labs Ltd</t>
  </si>
  <si>
    <t>LAURUSLABS</t>
  </si>
  <si>
    <t>Aditya Birla Real Estate Ltd</t>
  </si>
  <si>
    <t>ABREL</t>
  </si>
  <si>
    <t>Brigade Enterprises Ltd</t>
  </si>
  <si>
    <t>BRIGADE</t>
  </si>
  <si>
    <t>Sun Tv Network Ltd</t>
  </si>
  <si>
    <t>SUNTV</t>
  </si>
  <si>
    <t>TV Channels &amp; Broadcasters</t>
  </si>
  <si>
    <t>Emami Ltd</t>
  </si>
  <si>
    <t>EMAMILTD</t>
  </si>
  <si>
    <t>Godfrey Phillips India Ltd</t>
  </si>
  <si>
    <t>GODFRYPHLP</t>
  </si>
  <si>
    <t>Global Health Ltd</t>
  </si>
  <si>
    <t>MEDANTA</t>
  </si>
  <si>
    <t>Gland Pharma Ltd</t>
  </si>
  <si>
    <t>GLAND</t>
  </si>
  <si>
    <t>ICICI Securities Ltd</t>
  </si>
  <si>
    <t>ISEC</t>
  </si>
  <si>
    <t>Tata Chemicals Ltd</t>
  </si>
  <si>
    <t>TATACHEM</t>
  </si>
  <si>
    <t>Motherson Sumi Wiring India Ltd</t>
  </si>
  <si>
    <t>MSUMI</t>
  </si>
  <si>
    <t>Jyoti CNC Automation Ltd</t>
  </si>
  <si>
    <t>JYOTICNC</t>
  </si>
  <si>
    <t>Poly Medicure Ltd</t>
  </si>
  <si>
    <t>POLYMED</t>
  </si>
  <si>
    <t>Health Care Equipment &amp; Supplies</t>
  </si>
  <si>
    <t>KEC International Ltd</t>
  </si>
  <si>
    <t>KEC</t>
  </si>
  <si>
    <t>Carborundum Universal Ltd</t>
  </si>
  <si>
    <t>CARBORUNIV</t>
  </si>
  <si>
    <t>Star Health and Allied Insurance Company Ltd</t>
  </si>
  <si>
    <t>STARHEALTH</t>
  </si>
  <si>
    <t>ITI Ltd</t>
  </si>
  <si>
    <t>ITI</t>
  </si>
  <si>
    <t>Telecom Equipments</t>
  </si>
  <si>
    <t>Sumitomo Chemical India Ltd</t>
  </si>
  <si>
    <t>SUMICHEM</t>
  </si>
  <si>
    <t>Poonawalla Fincorp Ltd</t>
  </si>
  <si>
    <t>POONAWALLA</t>
  </si>
  <si>
    <t>Bandhan Bank Ltd</t>
  </si>
  <si>
    <t>BANDHANBNK</t>
  </si>
  <si>
    <t>Mangalore Refinery and Petrochemicals Ltd</t>
  </si>
  <si>
    <t>MRPL</t>
  </si>
  <si>
    <t>J B Chemicals and Pharmaceuticals Ltd</t>
  </si>
  <si>
    <t>JBCHEPHARM</t>
  </si>
  <si>
    <t>Authum Investment &amp; Infrastructure Ltd</t>
  </si>
  <si>
    <t>AIIL</t>
  </si>
  <si>
    <t>NBCC (India) Ltd</t>
  </si>
  <si>
    <t>NBCC</t>
  </si>
  <si>
    <t>Hindustan Copper Ltd</t>
  </si>
  <si>
    <t>HINDCOPPER</t>
  </si>
  <si>
    <t>Mining - Copper</t>
  </si>
  <si>
    <t>Piramal Enterprises Ltd</t>
  </si>
  <si>
    <t>PEL</t>
  </si>
  <si>
    <t>TVS Holdings Ltd</t>
  </si>
  <si>
    <t>TVSHLTD</t>
  </si>
  <si>
    <t>Crompton Greaves Consumer Electricals Ltd</t>
  </si>
  <si>
    <t>CROMPTON</t>
  </si>
  <si>
    <t>Angel One Ltd</t>
  </si>
  <si>
    <t>ANGELONE</t>
  </si>
  <si>
    <t>BASF India Ltd</t>
  </si>
  <si>
    <t>BASF</t>
  </si>
  <si>
    <t>Himadri Speciality Chemical Ltd</t>
  </si>
  <si>
    <t>HSCL</t>
  </si>
  <si>
    <t>Emcure Pharmaceuticals Ltd</t>
  </si>
  <si>
    <t>EMCURE</t>
  </si>
  <si>
    <t>Narayana Hrudayalaya Ltd</t>
  </si>
  <si>
    <t>NH</t>
  </si>
  <si>
    <t>Bayer Cropscience Ltd</t>
  </si>
  <si>
    <t>BAYERCROP</t>
  </si>
  <si>
    <t>Timken India Ltd</t>
  </si>
  <si>
    <t>TIMKEN</t>
  </si>
  <si>
    <t>Firstsource Solutions Ltd</t>
  </si>
  <si>
    <t>FSL</t>
  </si>
  <si>
    <t>Outsourced services</t>
  </si>
  <si>
    <t>Dr. Lal PathLabs Ltd</t>
  </si>
  <si>
    <t>LALPATHLAB</t>
  </si>
  <si>
    <t>Aditya Birla Sun Life AMC Ltd</t>
  </si>
  <si>
    <t>ABSLAMC</t>
  </si>
  <si>
    <t>Delhivery Ltd</t>
  </si>
  <si>
    <t>DELHIVERY</t>
  </si>
  <si>
    <t>Inox Wind Ltd</t>
  </si>
  <si>
    <t>INOXWIND</t>
  </si>
  <si>
    <t>Aster DM Healthcare Ltd</t>
  </si>
  <si>
    <t>ASTERDM</t>
  </si>
  <si>
    <t>SKF India Ltd</t>
  </si>
  <si>
    <t>SKFINDIA</t>
  </si>
  <si>
    <t>Natco Pharma Ltd</t>
  </si>
  <si>
    <t>NATCOPHARM</t>
  </si>
  <si>
    <t>Triveni Turbine Ltd</t>
  </si>
  <si>
    <t>TRITURBINE</t>
  </si>
  <si>
    <t>Computer Age Management Services Ltd</t>
  </si>
  <si>
    <t>CAMS</t>
  </si>
  <si>
    <t>Pfizer Ltd</t>
  </si>
  <si>
    <t>PFIZER</t>
  </si>
  <si>
    <t>Sundram Fasteners Ltd</t>
  </si>
  <si>
    <t>SUNDRMFAST</t>
  </si>
  <si>
    <t>Ratnamani Metals and Tubes Ltd</t>
  </si>
  <si>
    <t>RATNAMANI</t>
  </si>
  <si>
    <t>Ramco Cements Limited</t>
  </si>
  <si>
    <t>RAMCOCEM</t>
  </si>
  <si>
    <t>Hatsun Agro Product Ltd</t>
  </si>
  <si>
    <t>HATSUN</t>
  </si>
  <si>
    <t>EIH Ltd</t>
  </si>
  <si>
    <t>EIHOTEL</t>
  </si>
  <si>
    <t>ZF Commercial Vehicle Control Systems India Ltd</t>
  </si>
  <si>
    <t>ZFCVINDIA</t>
  </si>
  <si>
    <t>Krishna Institute of Medical Sciences Ltd</t>
  </si>
  <si>
    <t>KIMS</t>
  </si>
  <si>
    <t>Nuvama Wealth Management Ltd</t>
  </si>
  <si>
    <t>NUVAMA</t>
  </si>
  <si>
    <t>Whirlpool of India Ltd</t>
  </si>
  <si>
    <t>WHIRLPOOL</t>
  </si>
  <si>
    <t>Amara Raja Energy &amp; Mobility Ltd</t>
  </si>
  <si>
    <t>ARE&amp;M</t>
  </si>
  <si>
    <t>Grindwell Norton Ltd</t>
  </si>
  <si>
    <t>GRINDWELL</t>
  </si>
  <si>
    <t>Shyam Metalics and Energy Ltd</t>
  </si>
  <si>
    <t>SHYAMMETL</t>
  </si>
  <si>
    <t>Tejas Networks Ltd</t>
  </si>
  <si>
    <t>TEJASNET</t>
  </si>
  <si>
    <t>PNB Housing Finance Ltd</t>
  </si>
  <si>
    <t>PNBHOUSING</t>
  </si>
  <si>
    <t>CESC Ltd</t>
  </si>
  <si>
    <t>CESC</t>
  </si>
  <si>
    <t>CPSE ETF</t>
  </si>
  <si>
    <t>CPSEETF</t>
  </si>
  <si>
    <t>Equity</t>
  </si>
  <si>
    <t>Anant Raj Ltd</t>
  </si>
  <si>
    <t>ANANTRAJ</t>
  </si>
  <si>
    <t>Indraprastha Gas Ltd</t>
  </si>
  <si>
    <t>IGL</t>
  </si>
  <si>
    <t>Wockhardt Ltd</t>
  </si>
  <si>
    <t>WOCKPHARMA</t>
  </si>
  <si>
    <t>Affle (India) Ltd</t>
  </si>
  <si>
    <t>AFFLE</t>
  </si>
  <si>
    <t>Advertising</t>
  </si>
  <si>
    <t>Kansai Nerolac Paints Ltd</t>
  </si>
  <si>
    <t>KANSAINER</t>
  </si>
  <si>
    <t>KIOCL Ltd</t>
  </si>
  <si>
    <t>KIOCL</t>
  </si>
  <si>
    <t>Concord Biotech Ltd</t>
  </si>
  <si>
    <t>CONCORDBIO</t>
  </si>
  <si>
    <t>Atul Ltd</t>
  </si>
  <si>
    <t>ATUL</t>
  </si>
  <si>
    <t>Alembic Pharmaceuticals Ltd</t>
  </si>
  <si>
    <t>APLLTD</t>
  </si>
  <si>
    <t>Neuland Laboratories Ltd</t>
  </si>
  <si>
    <t>NEULANDLAB</t>
  </si>
  <si>
    <t>Jupiter Wagons Ltd</t>
  </si>
  <si>
    <t>JWL</t>
  </si>
  <si>
    <t>Rail</t>
  </si>
  <si>
    <t>Chambal Fertilisers and Chemicals Ltd</t>
  </si>
  <si>
    <t>CHAMBLFERT</t>
  </si>
  <si>
    <t>Amber Enterprises India Ltd</t>
  </si>
  <si>
    <t>AMBER</t>
  </si>
  <si>
    <t>Cyient Ltd</t>
  </si>
  <si>
    <t>CYIENT</t>
  </si>
  <si>
    <t>Welspun Corp Ltd</t>
  </si>
  <si>
    <t>WELCORP</t>
  </si>
  <si>
    <t>Elgi Equipments Ltd</t>
  </si>
  <si>
    <t>ELGIEQUIP</t>
  </si>
  <si>
    <t>Nexus Select Trust</t>
  </si>
  <si>
    <t>NXST</t>
  </si>
  <si>
    <t>Mindspace Business Parks REIT</t>
  </si>
  <si>
    <t>MINDSPACE</t>
  </si>
  <si>
    <t>Bikaji Foods International Ltd</t>
  </si>
  <si>
    <t>BIKAJI</t>
  </si>
  <si>
    <t>Kfin Technologies Ltd</t>
  </si>
  <si>
    <t>KFINTECH</t>
  </si>
  <si>
    <t>Gujarat State Petronet Ltd</t>
  </si>
  <si>
    <t>GSPL</t>
  </si>
  <si>
    <t>Devyani International Ltd</t>
  </si>
  <si>
    <t>DEVYANI</t>
  </si>
  <si>
    <t>Schneider Electric Infrastructure Ltd</t>
  </si>
  <si>
    <t>SCHNEIDER</t>
  </si>
  <si>
    <t>Castrol India Ltd</t>
  </si>
  <si>
    <t>CASTROLIND</t>
  </si>
  <si>
    <t>Ircon International Ltd</t>
  </si>
  <si>
    <t>IRCON</t>
  </si>
  <si>
    <t>Jindal SAW Ltd</t>
  </si>
  <si>
    <t>JINDALSAW</t>
  </si>
  <si>
    <t>Eris Lifesciences Ltd</t>
  </si>
  <si>
    <t>ERIS</t>
  </si>
  <si>
    <t>Jubilant Pharmova Ltd</t>
  </si>
  <si>
    <t>JUBLPHARMA</t>
  </si>
  <si>
    <t>NCC Ltd</t>
  </si>
  <si>
    <t>NCC</t>
  </si>
  <si>
    <t>Chalet Hotels Ltd</t>
  </si>
  <si>
    <t>CHALET</t>
  </si>
  <si>
    <t>Vinati Organics Ltd</t>
  </si>
  <si>
    <t>VINATIORGA</t>
  </si>
  <si>
    <t>Garden Reach Shipbuilders &amp; Engineers Ltd</t>
  </si>
  <si>
    <t>GRSE</t>
  </si>
  <si>
    <t>Kajaria Ceramics Ltd</t>
  </si>
  <si>
    <t>KAJARIACER</t>
  </si>
  <si>
    <t>Building Products - Ceramics</t>
  </si>
  <si>
    <t>Five-Star Business Finance Ltd</t>
  </si>
  <si>
    <t>FIVESTAR</t>
  </si>
  <si>
    <t>Swan Energy Ltd</t>
  </si>
  <si>
    <t>SWANENERGY</t>
  </si>
  <si>
    <t>Karur Vysya Bank Ltd</t>
  </si>
  <si>
    <t>KARURVYSYA</t>
  </si>
  <si>
    <t>Signatureglobal (India) Ltd</t>
  </si>
  <si>
    <t>SIGNATURE</t>
  </si>
  <si>
    <t>PG Electroplast Ltd</t>
  </si>
  <si>
    <t>PGEL</t>
  </si>
  <si>
    <t>HFCL Ltd</t>
  </si>
  <si>
    <t>HFCL</t>
  </si>
  <si>
    <t>Aadhar Housing Finance Ltd</t>
  </si>
  <si>
    <t>AADHARHFC</t>
  </si>
  <si>
    <t>JBM Auto Ltd</t>
  </si>
  <si>
    <t>JBMA</t>
  </si>
  <si>
    <t>Afcons Infrastructure Ltd</t>
  </si>
  <si>
    <t>AFCONS</t>
  </si>
  <si>
    <t>Kalpataru Projects International Ltd</t>
  </si>
  <si>
    <t>KPIL</t>
  </si>
  <si>
    <t>CIE Automotive India Ltd</t>
  </si>
  <si>
    <t>CIEINDIA</t>
  </si>
  <si>
    <t>Doms Industries Ltd</t>
  </si>
  <si>
    <t>DOMS</t>
  </si>
  <si>
    <t>V Guard Industries Ltd</t>
  </si>
  <si>
    <t>VGUARD</t>
  </si>
  <si>
    <t>Bata India Ltd</t>
  </si>
  <si>
    <t>BATAINDIA</t>
  </si>
  <si>
    <t>Kirloskar Brothers Ltd</t>
  </si>
  <si>
    <t>KIRLOSBROS</t>
  </si>
  <si>
    <t>DCM Shriram Ltd</t>
  </si>
  <si>
    <t>DCMSHRIRAM</t>
  </si>
  <si>
    <t>IIFL Finance Ltd</t>
  </si>
  <si>
    <t>IIFL</t>
  </si>
  <si>
    <t>Blue Dart Express Ltd</t>
  </si>
  <si>
    <t>BLUEDART</t>
  </si>
  <si>
    <t>BEML Ltd</t>
  </si>
  <si>
    <t>BEML</t>
  </si>
  <si>
    <t>Finolex Cables Ltd</t>
  </si>
  <si>
    <t>FINCABLES</t>
  </si>
  <si>
    <t>PTC Industries Ltd</t>
  </si>
  <si>
    <t>PTCIL</t>
  </si>
  <si>
    <t>Ramkrishna Forgings Ltd</t>
  </si>
  <si>
    <t>RKFORGE</t>
  </si>
  <si>
    <t>Cello World Ltd</t>
  </si>
  <si>
    <t>CELLO</t>
  </si>
  <si>
    <t>Navin Fluorine International Ltd</t>
  </si>
  <si>
    <t>NAVINFLUOR</t>
  </si>
  <si>
    <t>Sonata Software Ltd</t>
  </si>
  <si>
    <t>SONATSOFTW</t>
  </si>
  <si>
    <t>LMW Ltd</t>
  </si>
  <si>
    <t>LMW</t>
  </si>
  <si>
    <t>Deepak Fertilisers and Petrochemicals Corp Ltd</t>
  </si>
  <si>
    <t>DEEPAKFERT</t>
  </si>
  <si>
    <t>Sagility India Ltd</t>
  </si>
  <si>
    <t>SAGILITY</t>
  </si>
  <si>
    <t>HBL Engineering Ltd</t>
  </si>
  <si>
    <t>HBLPOWER</t>
  </si>
  <si>
    <t>Anand Rathi Wealth Ltd</t>
  </si>
  <si>
    <t>ANANDRATHI</t>
  </si>
  <si>
    <t>Capri Global Capital Ltd</t>
  </si>
  <si>
    <t>CGCL</t>
  </si>
  <si>
    <t>Zensar Technologies Ltd</t>
  </si>
  <si>
    <t>ZENSARTECH</t>
  </si>
  <si>
    <t>Techno Electric &amp; Engineering Company Ltd</t>
  </si>
  <si>
    <t>TECHNOE</t>
  </si>
  <si>
    <t>Trident Ltd</t>
  </si>
  <si>
    <t>TRIDENT</t>
  </si>
  <si>
    <t>Zen Technologies Ltd</t>
  </si>
  <si>
    <t>ZENTEC</t>
  </si>
  <si>
    <t>Akzo Nobel India Ltd</t>
  </si>
  <si>
    <t>AKZOINDIA</t>
  </si>
  <si>
    <t>Tbo Tek Ltd</t>
  </si>
  <si>
    <t>TBOTEK</t>
  </si>
  <si>
    <t>Tour &amp; Travel Services</t>
  </si>
  <si>
    <t>Bombay Burmah Trading Corporation</t>
  </si>
  <si>
    <t>BBTC</t>
  </si>
  <si>
    <t>Sobha Ltd</t>
  </si>
  <si>
    <t>SOBHA</t>
  </si>
  <si>
    <t>Caplin Point Laboratories Ltd</t>
  </si>
  <si>
    <t>CAPLIPOINT</t>
  </si>
  <si>
    <t>IFCI Ltd</t>
  </si>
  <si>
    <t>IFCI</t>
  </si>
  <si>
    <t>Relaxo Footwears Ltd</t>
  </si>
  <si>
    <t>RELAXO</t>
  </si>
  <si>
    <t>Asahi India Glass Ltd</t>
  </si>
  <si>
    <t>ASAHIINDIA</t>
  </si>
  <si>
    <t>Finolex Industries Ltd</t>
  </si>
  <si>
    <t>FINPIPE</t>
  </si>
  <si>
    <t>ACME Solar Holdings Ltd</t>
  </si>
  <si>
    <t>ACMESOLAR</t>
  </si>
  <si>
    <t>UTI Asset Management Company Ltd</t>
  </si>
  <si>
    <t>UTIAMC</t>
  </si>
  <si>
    <t>Jai Balaji Industries Ltd</t>
  </si>
  <si>
    <t>JAIBALAJI</t>
  </si>
  <si>
    <t>Newgen Software Technologies Ltd</t>
  </si>
  <si>
    <t>NEWGEN</t>
  </si>
  <si>
    <t>Astrazeneca Pharma India Ltd</t>
  </si>
  <si>
    <t>ASTRAZEN</t>
  </si>
  <si>
    <t>eClerx Services Limited</t>
  </si>
  <si>
    <t>ECLERX</t>
  </si>
  <si>
    <t>PCBL Chemical Ltd</t>
  </si>
  <si>
    <t>PCBL</t>
  </si>
  <si>
    <t>Birlasoft Ltd</t>
  </si>
  <si>
    <t>BSOFT</t>
  </si>
  <si>
    <t>Indegene Ltd</t>
  </si>
  <si>
    <t>INDGN</t>
  </si>
  <si>
    <t>Kirloskar Oil Engines Ltd</t>
  </si>
  <si>
    <t>KIRLOSENG</t>
  </si>
  <si>
    <t>R R Kabel Ltd</t>
  </si>
  <si>
    <t>RRKABEL</t>
  </si>
  <si>
    <t>Aarti Industries Ltd</t>
  </si>
  <si>
    <t>AARTIIND</t>
  </si>
  <si>
    <t>Titagarh Rail Systems Ltd</t>
  </si>
  <si>
    <t>TITAGARH</t>
  </si>
  <si>
    <t>Rainbow Children's Medicare Ltd</t>
  </si>
  <si>
    <t>RAINBOW</t>
  </si>
  <si>
    <t>Century Plyboards (India) Ltd</t>
  </si>
  <si>
    <t>CENTURYPLY</t>
  </si>
  <si>
    <t>Wood Products</t>
  </si>
  <si>
    <t>Aptus Value Housing Finance India Ltd</t>
  </si>
  <si>
    <t>APTUS</t>
  </si>
  <si>
    <t>Bls International Services Ltd</t>
  </si>
  <si>
    <t>BLS</t>
  </si>
  <si>
    <t>Fine Organic Industries Ltd</t>
  </si>
  <si>
    <t>FINEORG</t>
  </si>
  <si>
    <t>G R Infraprojects Ltd</t>
  </si>
  <si>
    <t>GRINFRA</t>
  </si>
  <si>
    <t>Sarda Energy &amp; Minerals Ltd</t>
  </si>
  <si>
    <t>SARDAEN</t>
  </si>
  <si>
    <t>Great Eastern Shipping Company Ltd</t>
  </si>
  <si>
    <t>GESHIP</t>
  </si>
  <si>
    <t>JSW Holdings Ltd</t>
  </si>
  <si>
    <t>JSWHL</t>
  </si>
  <si>
    <t>Indian Energy Exchange Ltd</t>
  </si>
  <si>
    <t>IEX</t>
  </si>
  <si>
    <t>Power Trading &amp; Consultancy</t>
  </si>
  <si>
    <t>Action Construction Equipment Ltd</t>
  </si>
  <si>
    <t>ACE</t>
  </si>
  <si>
    <t>Heavy Machinery</t>
  </si>
  <si>
    <t>Reliance Power Ltd</t>
  </si>
  <si>
    <t>RPOWER</t>
  </si>
  <si>
    <t>Marksans Pharma Ltd</t>
  </si>
  <si>
    <t>MARKSANS</t>
  </si>
  <si>
    <t>UTI S&amp;P BSE Sensex ETF</t>
  </si>
  <si>
    <t>UTISENSETF</t>
  </si>
  <si>
    <t>Netweb Technologies India Ltd</t>
  </si>
  <si>
    <t>NETWEB</t>
  </si>
  <si>
    <t>Redington Ltd</t>
  </si>
  <si>
    <t>REDINGTON</t>
  </si>
  <si>
    <t>Technology Hardware</t>
  </si>
  <si>
    <t>Jyothy Labs Ltd</t>
  </si>
  <si>
    <t>JYOTHYLAB</t>
  </si>
  <si>
    <t>Tata Teleservices (Maharashtra) Ltd</t>
  </si>
  <si>
    <t>TTML</t>
  </si>
  <si>
    <t>Nava Limited</t>
  </si>
  <si>
    <t>NAVA</t>
  </si>
  <si>
    <t>Waaree Renewable Technologies Ltd</t>
  </si>
  <si>
    <t>WAAREERTL</t>
  </si>
  <si>
    <t>E I D-Parry (India) Ltd</t>
  </si>
  <si>
    <t>EIDPARRY</t>
  </si>
  <si>
    <t>Sugar</t>
  </si>
  <si>
    <t>Praj Industries Ltd</t>
  </si>
  <si>
    <t>PRAJIND</t>
  </si>
  <si>
    <t>PVR INOX Ltd</t>
  </si>
  <si>
    <t>PVRINOX</t>
  </si>
  <si>
    <t>Theatres</t>
  </si>
  <si>
    <t>Strides Pharma Science Ltd</t>
  </si>
  <si>
    <t>STAR</t>
  </si>
  <si>
    <t>Transformers and Rectifiers (India) Ltd</t>
  </si>
  <si>
    <t>TARIL</t>
  </si>
  <si>
    <t>Bharat Global Developers Ltd</t>
  </si>
  <si>
    <t>BGDL</t>
  </si>
  <si>
    <t>Retail - Speciality</t>
  </si>
  <si>
    <t>Gravita India Ltd</t>
  </si>
  <si>
    <t>GRAVITA</t>
  </si>
  <si>
    <t>Metals - Lead</t>
  </si>
  <si>
    <t>Sanofi India Ltd</t>
  </si>
  <si>
    <t>SANOFI</t>
  </si>
  <si>
    <t>KSB Ltd</t>
  </si>
  <si>
    <t>KSB</t>
  </si>
  <si>
    <t>Welspun Living Ltd</t>
  </si>
  <si>
    <t>WELSPUNLIV</t>
  </si>
  <si>
    <t>Godrej Agrovet Ltd</t>
  </si>
  <si>
    <t>GODREJAGRO</t>
  </si>
  <si>
    <t>Agro Products</t>
  </si>
  <si>
    <t>CreditAccess Grameen Ltd</t>
  </si>
  <si>
    <t>CREDITACC</t>
  </si>
  <si>
    <t>Ingersoll-Rand (India) Ltd</t>
  </si>
  <si>
    <t>INGERRAND</t>
  </si>
  <si>
    <t>Granules India Ltd</t>
  </si>
  <si>
    <t>GRANULES</t>
  </si>
  <si>
    <t>Indiamart Intermesh Ltd</t>
  </si>
  <si>
    <t>INDIAMART</t>
  </si>
  <si>
    <t>Data Patterns (India) Ltd</t>
  </si>
  <si>
    <t>DATAPATTNS</t>
  </si>
  <si>
    <t>LT Foods Ltd</t>
  </si>
  <si>
    <t>LTFOODS</t>
  </si>
  <si>
    <t>Niva Bupa Health Insurance Company Ltd</t>
  </si>
  <si>
    <t>NIVABUPA</t>
  </si>
  <si>
    <t>Vardhman Textiles Ltd</t>
  </si>
  <si>
    <t>VTL</t>
  </si>
  <si>
    <t>RITES Ltd</t>
  </si>
  <si>
    <t>RITES</t>
  </si>
  <si>
    <t>Clean Science and Technology Ltd</t>
  </si>
  <si>
    <t>CLEAN</t>
  </si>
  <si>
    <t>NMDC Steel Ltd</t>
  </si>
  <si>
    <t>NSLNISP</t>
  </si>
  <si>
    <t>Supreme Petrochem Ltd</t>
  </si>
  <si>
    <t>SPLPETRO</t>
  </si>
  <si>
    <t>Genus Power Infrastructures Ltd</t>
  </si>
  <si>
    <t>GENUSPOWER</t>
  </si>
  <si>
    <t>City Union Bank Ltd</t>
  </si>
  <si>
    <t>CUB</t>
  </si>
  <si>
    <t>Glenmark Life Sciences Ltd</t>
  </si>
  <si>
    <t>GLS</t>
  </si>
  <si>
    <t>Aavas Financiers Ltd</t>
  </si>
  <si>
    <t>AAVAS</t>
  </si>
  <si>
    <t>Manappuram Finance Ltd</t>
  </si>
  <si>
    <t>MANAPPURAM</t>
  </si>
  <si>
    <t>Railtel Corporation of India Ltd</t>
  </si>
  <si>
    <t>RAILTEL</t>
  </si>
  <si>
    <t>Communication &amp; Networking</t>
  </si>
  <si>
    <t>Elecon Engineering Company Ltd</t>
  </si>
  <si>
    <t>ELECON</t>
  </si>
  <si>
    <t>Olectra Greentech Ltd</t>
  </si>
  <si>
    <t>OLECTRA</t>
  </si>
  <si>
    <t>JM Financial Ltd</t>
  </si>
  <si>
    <t>JMFINANCIL</t>
  </si>
  <si>
    <t>Cube Highways Trust</t>
  </si>
  <si>
    <t>CUBEINVIT</t>
  </si>
  <si>
    <t>Roads</t>
  </si>
  <si>
    <t>Zydus Wellness Ltd</t>
  </si>
  <si>
    <t>ZYDUSWELL</t>
  </si>
  <si>
    <t>Jaiprakash Power Ventures Ltd</t>
  </si>
  <si>
    <t>JPPOWER</t>
  </si>
  <si>
    <t>Safari Industries (India) Ltd</t>
  </si>
  <si>
    <t>SAFARI</t>
  </si>
  <si>
    <t>Prudent Corporate Advisory Services Ltd</t>
  </si>
  <si>
    <t>PRUDENT</t>
  </si>
  <si>
    <t>Godawari Power and Ispat Ltd</t>
  </si>
  <si>
    <t>GPIL</t>
  </si>
  <si>
    <t>Nuvoco Vistas Corporation Ltd</t>
  </si>
  <si>
    <t>NUVOCO</t>
  </si>
  <si>
    <t>Raymond Lifestyle Ltd</t>
  </si>
  <si>
    <t>RAYMONDLSL</t>
  </si>
  <si>
    <t>CEAT Ltd</t>
  </si>
  <si>
    <t>CEATLTD</t>
  </si>
  <si>
    <t>Zee Entertainment Enterprises Ltd</t>
  </si>
  <si>
    <t>ZEEL</t>
  </si>
  <si>
    <t>Jubilant Ingrevia Ltd</t>
  </si>
  <si>
    <t>JUBLINGREA</t>
  </si>
  <si>
    <t>Sammaan Capital Ltd</t>
  </si>
  <si>
    <t>SAMMAANCAP</t>
  </si>
  <si>
    <t>Inox Wind Energy Ltd</t>
  </si>
  <si>
    <t>IWEL</t>
  </si>
  <si>
    <t>Craftsman Automation Ltd</t>
  </si>
  <si>
    <t>CRAFTSMAN</t>
  </si>
  <si>
    <t>Network18 Media &amp; Investments Ltd</t>
  </si>
  <si>
    <t>NETWORK18</t>
  </si>
  <si>
    <t>Movies &amp; TV Serials</t>
  </si>
  <si>
    <t>Vijaya Diagnostic Centre Ltd</t>
  </si>
  <si>
    <t>VIJAYA</t>
  </si>
  <si>
    <t>Balrampur Chini Mills Ltd</t>
  </si>
  <si>
    <t>BALRAMCHIN</t>
  </si>
  <si>
    <t>Eureka Forbes Ltd</t>
  </si>
  <si>
    <t>EUREKAFORB</t>
  </si>
  <si>
    <t>MMTC Ltd</t>
  </si>
  <si>
    <t>MMTC</t>
  </si>
  <si>
    <t>Westlife Foodworld Ltd</t>
  </si>
  <si>
    <t>WESTLIFE</t>
  </si>
  <si>
    <t>Mahanagar Gas Ltd</t>
  </si>
  <si>
    <t>MGL</t>
  </si>
  <si>
    <t>Minda Corporation Ltd</t>
  </si>
  <si>
    <t>MINDACORP</t>
  </si>
  <si>
    <t>Usha Martin Ltd</t>
  </si>
  <si>
    <t>USHAMART</t>
  </si>
  <si>
    <t>TTK Prestige Ltd</t>
  </si>
  <si>
    <t>TTKPRESTIG</t>
  </si>
  <si>
    <t>Powergrid Infrastructure Investment Trust</t>
  </si>
  <si>
    <t>PGINVIT</t>
  </si>
  <si>
    <t>Garware Hi-Tech Films Ltd</t>
  </si>
  <si>
    <t>GRWRHITECH</t>
  </si>
  <si>
    <t>Tega Industries Ltd</t>
  </si>
  <si>
    <t>TEGA</t>
  </si>
  <si>
    <t>Sterling and Wilson Renewable Energy Ltd</t>
  </si>
  <si>
    <t>SWSOLAR</t>
  </si>
  <si>
    <t>India Cements Ltd</t>
  </si>
  <si>
    <t>INDIACEM</t>
  </si>
  <si>
    <t>Engineers India Ltd</t>
  </si>
  <si>
    <t>ENGINERSIN</t>
  </si>
  <si>
    <t>Edelweiss Financial Services Ltd</t>
  </si>
  <si>
    <t>EDELWEISS</t>
  </si>
  <si>
    <t>RedTape</t>
  </si>
  <si>
    <t>REDTAPE</t>
  </si>
  <si>
    <t>Kirloskar Pneumatic Company Ltd</t>
  </si>
  <si>
    <t>KIRLPNU</t>
  </si>
  <si>
    <t>Va Tech Wabag Ltd</t>
  </si>
  <si>
    <t>WABAG</t>
  </si>
  <si>
    <t>Water Management</t>
  </si>
  <si>
    <t>Mrs. Bectors Food Specialities Ltd</t>
  </si>
  <si>
    <t>BECTORFOOD</t>
  </si>
  <si>
    <t>Sanofi Consumer Healthcare India Ltd</t>
  </si>
  <si>
    <t>SANOFICONR</t>
  </si>
  <si>
    <t>Reliance Infrastructure Ltd</t>
  </si>
  <si>
    <t>RELINFRA</t>
  </si>
  <si>
    <t>Tips Music Ltd</t>
  </si>
  <si>
    <t>TIPSMUSIC</t>
  </si>
  <si>
    <t>Gujarat Mineral Development Corporation Ltd</t>
  </si>
  <si>
    <t>GMDCLTD</t>
  </si>
  <si>
    <t>Metropolis Healthcare Ltd</t>
  </si>
  <si>
    <t>METROPOLIS</t>
  </si>
  <si>
    <t>Can Fin Homes Ltd</t>
  </si>
  <si>
    <t>CANFINHOME</t>
  </si>
  <si>
    <t>shipping corporation of India Ltd</t>
  </si>
  <si>
    <t>SCI</t>
  </si>
  <si>
    <t>Raymond Ltd</t>
  </si>
  <si>
    <t>RAYMOND</t>
  </si>
  <si>
    <t>Vesuvius India Ltd</t>
  </si>
  <si>
    <t>VESUVIUS</t>
  </si>
  <si>
    <t>Aether Industries Ltd</t>
  </si>
  <si>
    <t>AETHER</t>
  </si>
  <si>
    <t>Happiest Minds Technologies Ltd</t>
  </si>
  <si>
    <t>HAPPSTMNDS</t>
  </si>
  <si>
    <t>Maharashtra Scooters Ltd</t>
  </si>
  <si>
    <t>MAHSCOOTER</t>
  </si>
  <si>
    <t>RHI Magnesita India Ltd</t>
  </si>
  <si>
    <t>RHIM</t>
  </si>
  <si>
    <t>Bharat 22 ETF</t>
  </si>
  <si>
    <t>ICICIB22</t>
  </si>
  <si>
    <t>Jammu and Kashmir Bank Ltd</t>
  </si>
  <si>
    <t>J&amp;KBANK</t>
  </si>
  <si>
    <t>Bengal &amp; Assam Company Ltd</t>
  </si>
  <si>
    <t>BENGALASM</t>
  </si>
  <si>
    <t>Nippon India ETF Nifty Bank BeES</t>
  </si>
  <si>
    <t>BANKBEES</t>
  </si>
  <si>
    <t>Choice International Ltd</t>
  </si>
  <si>
    <t>CHOICEIN</t>
  </si>
  <si>
    <t>Black Box Ltd</t>
  </si>
  <si>
    <t>BBOX</t>
  </si>
  <si>
    <t>CCL Products (India) Ltd</t>
  </si>
  <si>
    <t>CCL</t>
  </si>
  <si>
    <t>Ganesh Housing Corp Ltd</t>
  </si>
  <si>
    <t>GANESHHOUC</t>
  </si>
  <si>
    <t>Alok Industries Ltd</t>
  </si>
  <si>
    <t>ALOKINDS</t>
  </si>
  <si>
    <t>Isgec Heavy Engineering Ltd</t>
  </si>
  <si>
    <t>ISGEC</t>
  </si>
  <si>
    <t>Quess Corp Ltd</t>
  </si>
  <si>
    <t>QUESS</t>
  </si>
  <si>
    <t>Employment Services</t>
  </si>
  <si>
    <t>JK Tyre &amp; Industries Ltd</t>
  </si>
  <si>
    <t>JKTYRE</t>
  </si>
  <si>
    <t>Sapphire Foods India Ltd</t>
  </si>
  <si>
    <t>SAPPHIRE</t>
  </si>
  <si>
    <t>Lemon Tree Hotels Ltd</t>
  </si>
  <si>
    <t>LEMONTREE</t>
  </si>
  <si>
    <t>KPI Green Energy Ltd</t>
  </si>
  <si>
    <t>KPIGREEN</t>
  </si>
  <si>
    <t>Happy Forgings Ltd</t>
  </si>
  <si>
    <t>HAPPYFORGE</t>
  </si>
  <si>
    <t>INOX India Ltd</t>
  </si>
  <si>
    <t>INOXINDIA</t>
  </si>
  <si>
    <t>Voltamp Transformers Ltd</t>
  </si>
  <si>
    <t>VOLTAMP</t>
  </si>
  <si>
    <t>ELANTAS Beck India Ltd</t>
  </si>
  <si>
    <t>ELANTAS</t>
  </si>
  <si>
    <t>Azad Engineering Ltd</t>
  </si>
  <si>
    <t>AZAD</t>
  </si>
  <si>
    <t>Time Technoplast Ltd</t>
  </si>
  <si>
    <t>TIMETECHNO</t>
  </si>
  <si>
    <t>Graphite India Ltd</t>
  </si>
  <si>
    <t>GRAPHITE</t>
  </si>
  <si>
    <t>IIFL Capital Services Ltd</t>
  </si>
  <si>
    <t>IIFLCAPS</t>
  </si>
  <si>
    <t>Syrma SGS Technology Ltd</t>
  </si>
  <si>
    <t>SYRMA</t>
  </si>
  <si>
    <t>Alkyl Amines Chemicals Ltd</t>
  </si>
  <si>
    <t>ALKYLAMINE</t>
  </si>
  <si>
    <t>Galaxy Surfactants Ltd</t>
  </si>
  <si>
    <t>GALAXYSURF</t>
  </si>
  <si>
    <t>Gujarat Narmada Valley Fertilizers &amp; Chemicals Ltd</t>
  </si>
  <si>
    <t>GNFC</t>
  </si>
  <si>
    <t>Intellect Design Arena Ltd</t>
  </si>
  <si>
    <t>INTELLECT</t>
  </si>
  <si>
    <t>Jupiter Life Line Hospitals Ltd</t>
  </si>
  <si>
    <t>JLHL</t>
  </si>
  <si>
    <t>Arvind Ltd</t>
  </si>
  <si>
    <t>ARVIND</t>
  </si>
  <si>
    <t>Rashtriya Chemicals and Fertilizers Ltd</t>
  </si>
  <si>
    <t>RCF</t>
  </si>
  <si>
    <t>Kirloskar Ferrous Industries Ltd</t>
  </si>
  <si>
    <t>KIRLFER</t>
  </si>
  <si>
    <t>Sansera Engineering Ltd</t>
  </si>
  <si>
    <t>SANSERA</t>
  </si>
  <si>
    <t>Mastek Ltd</t>
  </si>
  <si>
    <t>MASTEK</t>
  </si>
  <si>
    <t>Saregama India Ltd</t>
  </si>
  <si>
    <t>SAREGAMA</t>
  </si>
  <si>
    <t>Brookfield India Real Estate Trust</t>
  </si>
  <si>
    <t>BIRET</t>
  </si>
  <si>
    <t>Thomas Cook (India) Ltd</t>
  </si>
  <si>
    <t>THOMASCOOK</t>
  </si>
  <si>
    <t>India Grid Trust</t>
  </si>
  <si>
    <t>INDIGRID</t>
  </si>
  <si>
    <t>Birla Corporation Ltd</t>
  </si>
  <si>
    <t>BIRLACORPN</t>
  </si>
  <si>
    <t>Cera Sanitaryware Ltd</t>
  </si>
  <si>
    <t>CERA</t>
  </si>
  <si>
    <t>CE Info Systems Ltd</t>
  </si>
  <si>
    <t>MAPMYINDIA</t>
  </si>
  <si>
    <t>Akums Drugs and Pharmaceuticals Ltd</t>
  </si>
  <si>
    <t>AKUMS</t>
  </si>
  <si>
    <t>Shriram Pistons &amp; Rings Ltd</t>
  </si>
  <si>
    <t>SHRIPISTON</t>
  </si>
  <si>
    <t>Prism Johnson Ltd</t>
  </si>
  <si>
    <t>PRSMJOHNSN</t>
  </si>
  <si>
    <t>Garware Technical Fibres Ltd</t>
  </si>
  <si>
    <t>GARFIBRES</t>
  </si>
  <si>
    <t>Tanla Platforms Ltd</t>
  </si>
  <si>
    <t>TANLA</t>
  </si>
  <si>
    <t>Electrosteel Castings Ltd</t>
  </si>
  <si>
    <t>ELECTCAST</t>
  </si>
  <si>
    <t>Allied Blenders and Distillers Ltd</t>
  </si>
  <si>
    <t>ABDL</t>
  </si>
  <si>
    <t>RBL Bank Ltd</t>
  </si>
  <si>
    <t>RBLBANK</t>
  </si>
  <si>
    <t>Just Dial Ltd</t>
  </si>
  <si>
    <t>JUSTDIAL</t>
  </si>
  <si>
    <t>Home First Finance Company India Ltd</t>
  </si>
  <si>
    <t>HOMEFIRST</t>
  </si>
  <si>
    <t>SBFC Finance Ltd</t>
  </si>
  <si>
    <t>SBFC</t>
  </si>
  <si>
    <t>Shakti Pumps (India) Ltd</t>
  </si>
  <si>
    <t>SHAKTIPUMP</t>
  </si>
  <si>
    <t>MedPlus Health Services Ltd</t>
  </si>
  <si>
    <t>MEDPLUS</t>
  </si>
  <si>
    <t>Chennai Petroleum Corporation Ltd</t>
  </si>
  <si>
    <t>CHENNPETRO</t>
  </si>
  <si>
    <t>Valor Estate Ltd</t>
  </si>
  <si>
    <t>DBREALTY</t>
  </si>
  <si>
    <t>ESAB India Ltd</t>
  </si>
  <si>
    <t>ESABINDIA</t>
  </si>
  <si>
    <t>P N Gadgil Jewellers Ltd</t>
  </si>
  <si>
    <t>PNGJL</t>
  </si>
  <si>
    <t>Symphony Ltd</t>
  </si>
  <si>
    <t>SYMPHONY</t>
  </si>
  <si>
    <t>Latent View Analytics Ltd</t>
  </si>
  <si>
    <t>LATENTVIEW</t>
  </si>
  <si>
    <t>Force Motors Ltd</t>
  </si>
  <si>
    <t>FORCEMOT</t>
  </si>
  <si>
    <t>KNR Constructions Ltd</t>
  </si>
  <si>
    <t>KNRCON</t>
  </si>
  <si>
    <t>JK Lakshmi Cement Ltd</t>
  </si>
  <si>
    <t>JKLAKSHMI</t>
  </si>
  <si>
    <t>Sheela Foam Ltd</t>
  </si>
  <si>
    <t>SFL</t>
  </si>
  <si>
    <t>Home Furnishing</t>
  </si>
  <si>
    <t>Rattanindia Enterprises Ltd</t>
  </si>
  <si>
    <t>RTNINDIA</t>
  </si>
  <si>
    <t>Route Mobile Ltd</t>
  </si>
  <si>
    <t>ROUTE</t>
  </si>
  <si>
    <t>Gujarat Pipavav Port Ltd</t>
  </si>
  <si>
    <t>GPPL</t>
  </si>
  <si>
    <t>Shree Renuka Sugars Ltd</t>
  </si>
  <si>
    <t>RENUKA</t>
  </si>
  <si>
    <t>Paradeep Phosphates Ltd</t>
  </si>
  <si>
    <t>PARADEEP</t>
  </si>
  <si>
    <t>Blue Jet Healthcare Ltd</t>
  </si>
  <si>
    <t>BLUEJET</t>
  </si>
  <si>
    <t>Aurionpro Solutions Ltd</t>
  </si>
  <si>
    <t>AURIONPRO</t>
  </si>
  <si>
    <t>Puravankara Ltd</t>
  </si>
  <si>
    <t>PURVA</t>
  </si>
  <si>
    <t>Epigral Ltd</t>
  </si>
  <si>
    <t>EPIGRAL</t>
  </si>
  <si>
    <t>ITD Cementation India Ltd</t>
  </si>
  <si>
    <t>ITDCEM</t>
  </si>
  <si>
    <t>ASK Automotive Ltd</t>
  </si>
  <si>
    <t>ASKAUTOLTD</t>
  </si>
  <si>
    <t>Power Mech Projects Ltd</t>
  </si>
  <si>
    <t>POWERMECH</t>
  </si>
  <si>
    <t>Senco Gold Ltd</t>
  </si>
  <si>
    <t>SENCO</t>
  </si>
  <si>
    <t>Keystone Realtors Ltd</t>
  </si>
  <si>
    <t>RUSTOMJEE</t>
  </si>
  <si>
    <t>Gujarat State Fertilizers &amp; Chemicals Ltd</t>
  </si>
  <si>
    <t>GSFC</t>
  </si>
  <si>
    <t>Bajaj Electricals Ltd</t>
  </si>
  <si>
    <t>BAJAJELEC</t>
  </si>
  <si>
    <t>Max Estates Ltd</t>
  </si>
  <si>
    <t>MAXESTATES</t>
  </si>
  <si>
    <t>Lloyds Engineering Works Ltd</t>
  </si>
  <si>
    <t>LLOYDSENGG</t>
  </si>
  <si>
    <t>Archean Chemical Industries Ltd</t>
  </si>
  <si>
    <t>ACI</t>
  </si>
  <si>
    <t>Shilpa Medicare Ltd</t>
  </si>
  <si>
    <t>SHILPAMED</t>
  </si>
  <si>
    <t>PC Jeweller Ltd</t>
  </si>
  <si>
    <t>PCJEWELLER</t>
  </si>
  <si>
    <t>Ami Organics Ltd</t>
  </si>
  <si>
    <t>AMIORG</t>
  </si>
  <si>
    <t>Triveni Engineering and Industries Ltd</t>
  </si>
  <si>
    <t>TRIVENI</t>
  </si>
  <si>
    <t>Man Infraconstruction Ltd</t>
  </si>
  <si>
    <t>MANINFRA</t>
  </si>
  <si>
    <t>Equinox India Developments Ltd</t>
  </si>
  <si>
    <t>EMBDL</t>
  </si>
  <si>
    <t>Campus Activewear Ltd</t>
  </si>
  <si>
    <t>CAMPUS</t>
  </si>
  <si>
    <t>Insolation Energy Ltd</t>
  </si>
  <si>
    <t>INA</t>
  </si>
  <si>
    <t>Semiconductors</t>
  </si>
  <si>
    <t>HG Infra Engineering Ltd</t>
  </si>
  <si>
    <t>HGINFRA</t>
  </si>
  <si>
    <t>Kotak Nifty Bank ETF</t>
  </si>
  <si>
    <t>BANKNIFTY1</t>
  </si>
  <si>
    <t>National Standard (India) Ltd</t>
  </si>
  <si>
    <t>NATIONSTD</t>
  </si>
  <si>
    <t>Maharashtra Seamless Ltd</t>
  </si>
  <si>
    <t>MAHSEAMLES</t>
  </si>
  <si>
    <t>Procter &amp; Gamble Health Ltd</t>
  </si>
  <si>
    <t>PGHL</t>
  </si>
  <si>
    <t>Honasa Consumer Ltd</t>
  </si>
  <si>
    <t>HONASA</t>
  </si>
  <si>
    <t>Nazara Technologies Ltd</t>
  </si>
  <si>
    <t>NAZARA</t>
  </si>
  <si>
    <t>Theme Parks &amp; Gaming</t>
  </si>
  <si>
    <t>HEG Ltd</t>
  </si>
  <si>
    <t>HEG</t>
  </si>
  <si>
    <t>Texmaco Rail &amp; Engineering Ltd</t>
  </si>
  <si>
    <t>TEXRAIL</t>
  </si>
  <si>
    <t>Orchid Pharma Ltd</t>
  </si>
  <si>
    <t>ORCHPHARMA</t>
  </si>
  <si>
    <t>SBI Nifty 50 ETF</t>
  </si>
  <si>
    <t>SETFNIF50</t>
  </si>
  <si>
    <t>BHARAT Bond ETF-April 2023-Growth</t>
  </si>
  <si>
    <t>EBBETF0423</t>
  </si>
  <si>
    <t>Debt</t>
  </si>
  <si>
    <t>Gallantt Ispat Ltd</t>
  </si>
  <si>
    <t>GALLANTT</t>
  </si>
  <si>
    <t>F D C Ltd</t>
  </si>
  <si>
    <t>FDC</t>
  </si>
  <si>
    <t>Banco Products (India) Ltd</t>
  </si>
  <si>
    <t>BANCOINDIA</t>
  </si>
  <si>
    <t>Rategain Travel Technologies Ltd</t>
  </si>
  <si>
    <t>RATEGAIN</t>
  </si>
  <si>
    <t>Religare Enterprises Ltd</t>
  </si>
  <si>
    <t>RELIGARE</t>
  </si>
  <si>
    <t>GMR Power and Urban Infra Ltd</t>
  </si>
  <si>
    <t>GMRP&amp;UI</t>
  </si>
  <si>
    <t>Transport Corporation of India Ltd</t>
  </si>
  <si>
    <t>TCI</t>
  </si>
  <si>
    <t>EPL Ltd</t>
  </si>
  <si>
    <t>EPL</t>
  </si>
  <si>
    <t>Packaging</t>
  </si>
  <si>
    <t>Sandur Manganese and Iron Ores Ltd</t>
  </si>
  <si>
    <t>SANDUMA</t>
  </si>
  <si>
    <t>CMS Info Systems Ltd</t>
  </si>
  <si>
    <t>CMSINFO</t>
  </si>
  <si>
    <t>Balu Forge Industries Ltd</t>
  </si>
  <si>
    <t>BALUFORGE</t>
  </si>
  <si>
    <t>Ion Exchange (India) Ltd</t>
  </si>
  <si>
    <t>IONEXCHANG</t>
  </si>
  <si>
    <t>Environmental Services</t>
  </si>
  <si>
    <t>Kama Holdings Ltd</t>
  </si>
  <si>
    <t>KAMAHOLD</t>
  </si>
  <si>
    <t>Anupam Rasayan India Ltd</t>
  </si>
  <si>
    <t>ANURAS</t>
  </si>
  <si>
    <t>Ethos Ltd</t>
  </si>
  <si>
    <t>ETHOSLTD</t>
  </si>
  <si>
    <t>Karnataka Bank Ltd</t>
  </si>
  <si>
    <t>KTKBANK</t>
  </si>
  <si>
    <t>Avanti Feeds Ltd</t>
  </si>
  <si>
    <t>AVANTIFEED</t>
  </si>
  <si>
    <t>Juniper Hotels Ltd</t>
  </si>
  <si>
    <t>JUNIPER</t>
  </si>
  <si>
    <t>Diamond Power Infrastructure Ltd</t>
  </si>
  <si>
    <t>DIACABS</t>
  </si>
  <si>
    <t>Spicejet Ltd</t>
  </si>
  <si>
    <t>SPICEJET</t>
  </si>
  <si>
    <t>Varroc Engineering Ltd</t>
  </si>
  <si>
    <t>VARROC</t>
  </si>
  <si>
    <t>Chemplast Sanmar Ltd</t>
  </si>
  <si>
    <t>CHEMPLASTS</t>
  </si>
  <si>
    <t>Tilaknagar Industries Ltd</t>
  </si>
  <si>
    <t>TI</t>
  </si>
  <si>
    <t>V-mart Retail Ltd</t>
  </si>
  <si>
    <t>VMART</t>
  </si>
  <si>
    <t>PDS Limited</t>
  </si>
  <si>
    <t>PDSL</t>
  </si>
  <si>
    <t>TVS Supply Chain Solutions Ltd</t>
  </si>
  <si>
    <t>TVSSCS</t>
  </si>
  <si>
    <t>Mahindra Lifespace Developers Ltd</t>
  </si>
  <si>
    <t>MAHLIFE</t>
  </si>
  <si>
    <t>PNC Infratech Ltd</t>
  </si>
  <si>
    <t>PNCINFRA</t>
  </si>
  <si>
    <t>Astra Microwave Products Ltd</t>
  </si>
  <si>
    <t>ASTRAMICRO</t>
  </si>
  <si>
    <t>Arvind Fashions Ltd</t>
  </si>
  <si>
    <t>ARVINDFASN</t>
  </si>
  <si>
    <t>Sunteck Realty Ltd</t>
  </si>
  <si>
    <t>SUNTECK</t>
  </si>
  <si>
    <t>HMT Ltd</t>
  </si>
  <si>
    <t>HMT</t>
  </si>
  <si>
    <t>Infibeam Avenues Ltd</t>
  </si>
  <si>
    <t>INFIBEAM</t>
  </si>
  <si>
    <t>Tamilnad Mercantile Bank Ltd</t>
  </si>
  <si>
    <t>TMB</t>
  </si>
  <si>
    <t>E2E Networks Ltd</t>
  </si>
  <si>
    <t>E2E</t>
  </si>
  <si>
    <t>Privi Speciality Chemicals Ltd</t>
  </si>
  <si>
    <t>PRIVISCL</t>
  </si>
  <si>
    <t>Mahindra Holidays and Resorts India Ltd</t>
  </si>
  <si>
    <t>MHRIL</t>
  </si>
  <si>
    <t>Nesco Ltd</t>
  </si>
  <si>
    <t>NESCO</t>
  </si>
  <si>
    <t>Dodla Dairy Ltd</t>
  </si>
  <si>
    <t>DODLA</t>
  </si>
  <si>
    <t>Star Cement Ltd</t>
  </si>
  <si>
    <t>STARCEMENT</t>
  </si>
  <si>
    <t>Sudarshan Chemical Industries Ltd</t>
  </si>
  <si>
    <t>SUDARSCHEM</t>
  </si>
  <si>
    <t>V I P Industries Ltd</t>
  </si>
  <si>
    <t>VIPIND</t>
  </si>
  <si>
    <t>Anup Engineering Ltd</t>
  </si>
  <si>
    <t>ANUP</t>
  </si>
  <si>
    <t>eMudhra Ltd</t>
  </si>
  <si>
    <t>EMUDHRA</t>
  </si>
  <si>
    <t>Greenlam Industries Ltd</t>
  </si>
  <si>
    <t>GREENLAM</t>
  </si>
  <si>
    <t>Building Products - Laminates</t>
  </si>
  <si>
    <t>Laxmi Organic Industries Ltd</t>
  </si>
  <si>
    <t>LXCHEM</t>
  </si>
  <si>
    <t>Sharda Cropchem Ltd</t>
  </si>
  <si>
    <t>SHARDACROP</t>
  </si>
  <si>
    <t>Welspun Enterprises Ltd</t>
  </si>
  <si>
    <t>WELENT</t>
  </si>
  <si>
    <t>Protean eGov Technologies Ltd</t>
  </si>
  <si>
    <t>PROTEAN</t>
  </si>
  <si>
    <t>Hindustan Construction Company Ltd</t>
  </si>
  <si>
    <t>HCC</t>
  </si>
  <si>
    <t>JK Paper Ltd</t>
  </si>
  <si>
    <t>JKPAPER</t>
  </si>
  <si>
    <t>Paper Products</t>
  </si>
  <si>
    <t>RattanIndia Power Ltd</t>
  </si>
  <si>
    <t>RTNPOWER</t>
  </si>
  <si>
    <t>Piccadily Agro Industries Ltd</t>
  </si>
  <si>
    <t>PICCADIL</t>
  </si>
  <si>
    <t>Bansal Wire Industries Ltd</t>
  </si>
  <si>
    <t>BANSALWIRE</t>
  </si>
  <si>
    <t>Equitas Small Finance Bank Ltd</t>
  </si>
  <si>
    <t>EQUITASBNK</t>
  </si>
  <si>
    <t>KRBL Ltd</t>
  </si>
  <si>
    <t>KRBL</t>
  </si>
  <si>
    <t>Dilip Buildcon Ltd</t>
  </si>
  <si>
    <t>DBL</t>
  </si>
  <si>
    <t>Sun Pharma Advanced Research Co Ltd</t>
  </si>
  <si>
    <t>SPARC</t>
  </si>
  <si>
    <t>Orient Cement Ltd</t>
  </si>
  <si>
    <t>ORIENTCEM</t>
  </si>
  <si>
    <t>Rajesh Exports Ltd</t>
  </si>
  <si>
    <t>RAJESHEXPO</t>
  </si>
  <si>
    <t>Manorama Industries Ltd</t>
  </si>
  <si>
    <t>MANORAMA</t>
  </si>
  <si>
    <t>Ashoka Buildcon Ltd</t>
  </si>
  <si>
    <t>ASHOKA</t>
  </si>
  <si>
    <t>Healthcare Global Enterprises Ltd</t>
  </si>
  <si>
    <t>HCG</t>
  </si>
  <si>
    <t>Sundaram Finance Holdings Ltd</t>
  </si>
  <si>
    <t>SUNDARMHLD</t>
  </si>
  <si>
    <t>Skipper Ltd</t>
  </si>
  <si>
    <t>SKIPPER</t>
  </si>
  <si>
    <t>Electronics Mart India Ltd</t>
  </si>
  <si>
    <t>EMIL</t>
  </si>
  <si>
    <t>India Shelter Finance Corporation Ltd</t>
  </si>
  <si>
    <t>INDIASHLTR</t>
  </si>
  <si>
    <t>Ujjivan Small Finance Bank Ltd</t>
  </si>
  <si>
    <t>UJJIVANSFB</t>
  </si>
  <si>
    <t>Gokaldas Exports Ltd</t>
  </si>
  <si>
    <t>GOKEX</t>
  </si>
  <si>
    <t>Dhanuka Agritech Ltd</t>
  </si>
  <si>
    <t>DHANUKA</t>
  </si>
  <si>
    <t>Indigo Paints Ltd</t>
  </si>
  <si>
    <t>INDIGOPNTS</t>
  </si>
  <si>
    <t>TD Power Systems Ltd</t>
  </si>
  <si>
    <t>TDPOWERSYS</t>
  </si>
  <si>
    <t>IFB Industries Ltd</t>
  </si>
  <si>
    <t>IFBIND</t>
  </si>
  <si>
    <t>National Highways Infra Trust</t>
  </si>
  <si>
    <t>NHIT</t>
  </si>
  <si>
    <t>Kesoram Industries Ltd</t>
  </si>
  <si>
    <t>KESORAMIND</t>
  </si>
  <si>
    <t>Responsive Industries Ltd</t>
  </si>
  <si>
    <t>RESPONIND</t>
  </si>
  <si>
    <t>Building Products - Granite</t>
  </si>
  <si>
    <t>Ahluwalia Contracts (India) Ltd</t>
  </si>
  <si>
    <t>AHLUCONT</t>
  </si>
  <si>
    <t>Pilani Investment And Industries Corporation Ltd</t>
  </si>
  <si>
    <t>PILANIINVS</t>
  </si>
  <si>
    <t>Balaji Amines Ltd</t>
  </si>
  <si>
    <t>BALAMINES</t>
  </si>
  <si>
    <t>Refex Industries Ltd</t>
  </si>
  <si>
    <t>REFEX</t>
  </si>
  <si>
    <t>Kennametal India Ltd</t>
  </si>
  <si>
    <t>KENNAMET</t>
  </si>
  <si>
    <t>BHARAT Bond ETF-April 2030-Growth</t>
  </si>
  <si>
    <t>EBBETF0430</t>
  </si>
  <si>
    <t>ICRA Ltd</t>
  </si>
  <si>
    <t>ICRA</t>
  </si>
  <si>
    <t>Shoppers Stop Ltd</t>
  </si>
  <si>
    <t>SHOPERSTOP</t>
  </si>
  <si>
    <t>WPIL Ltd</t>
  </si>
  <si>
    <t>WPIL</t>
  </si>
  <si>
    <t>BHARAT Bond ETF-April 2032</t>
  </si>
  <si>
    <t>BBETF0432</t>
  </si>
  <si>
    <t>Mishra Dhatu Nigam Ltd</t>
  </si>
  <si>
    <t>MIDHANI</t>
  </si>
  <si>
    <t>Tarc Ltd</t>
  </si>
  <si>
    <t>TARC</t>
  </si>
  <si>
    <t>Rallis India Ltd</t>
  </si>
  <si>
    <t>RALLIS</t>
  </si>
  <si>
    <t>Indo Count Industries Ltd</t>
  </si>
  <si>
    <t>ICIL</t>
  </si>
  <si>
    <t>Moil Ltd</t>
  </si>
  <si>
    <t>MOIL</t>
  </si>
  <si>
    <t>Mining - Manganese</t>
  </si>
  <si>
    <t>Jai Corp Ltd</t>
  </si>
  <si>
    <t>JAICORPLTD</t>
  </si>
  <si>
    <t>Shilchar Technologies Ltd</t>
  </si>
  <si>
    <t>SHILCTECH</t>
  </si>
  <si>
    <t>Cartrade Tech Ltd</t>
  </si>
  <si>
    <t>CARTRADE</t>
  </si>
  <si>
    <t>Niit Learning Systems Ltd</t>
  </si>
  <si>
    <t>NIITMTS</t>
  </si>
  <si>
    <t>Education Services</t>
  </si>
  <si>
    <t>Avalon Technologies Ltd</t>
  </si>
  <si>
    <t>AVALON</t>
  </si>
  <si>
    <t>Easy Trip Planners Ltd</t>
  </si>
  <si>
    <t>EASEMYTRIP</t>
  </si>
  <si>
    <t>Jindal Worldwide Ltd</t>
  </si>
  <si>
    <t>JINDWORLD</t>
  </si>
  <si>
    <t>Gabriel India Ltd</t>
  </si>
  <si>
    <t>GABRIEL</t>
  </si>
  <si>
    <t>Suprajit Engineering Ltd</t>
  </si>
  <si>
    <t>SUPRAJIT</t>
  </si>
  <si>
    <t>Hindustan Foods Ltd</t>
  </si>
  <si>
    <t>HNDFDS</t>
  </si>
  <si>
    <t>South Indian Bank Ltd</t>
  </si>
  <si>
    <t>SOUTHBANK</t>
  </si>
  <si>
    <t>India Infrastructure Trust</t>
  </si>
  <si>
    <t>INFRATRUST</t>
  </si>
  <si>
    <t>Share India Securities Ltd</t>
  </si>
  <si>
    <t>SHAREINDIA</t>
  </si>
  <si>
    <t>Indinfravit Trust</t>
  </si>
  <si>
    <t>INTERISE</t>
  </si>
  <si>
    <t>Supriya Lifescience Ltd</t>
  </si>
  <si>
    <t>SUPRIYA</t>
  </si>
  <si>
    <t>Surya Roshni Ltd</t>
  </si>
  <si>
    <t>SURYAROSNI</t>
  </si>
  <si>
    <t>Zaggle Prepaid Ocean Services Ltd</t>
  </si>
  <si>
    <t>ZAGGLE</t>
  </si>
  <si>
    <t>AGI Greenpac Ltd</t>
  </si>
  <si>
    <t>AGI</t>
  </si>
  <si>
    <t>Aditya Vision Ltd</t>
  </si>
  <si>
    <t>AVL</t>
  </si>
  <si>
    <t>Lloyds Enterprises Ltd</t>
  </si>
  <si>
    <t>LLOYDSENT</t>
  </si>
  <si>
    <t>Trading Companies &amp; Distributors</t>
  </si>
  <si>
    <t>Ganesha Ecosphere Ltd</t>
  </si>
  <si>
    <t>GANECOS</t>
  </si>
  <si>
    <t>Go Fashion (India) Ltd</t>
  </si>
  <si>
    <t>GOCOLORS</t>
  </si>
  <si>
    <t>National Fertilizers Ltd</t>
  </si>
  <si>
    <t>NFL</t>
  </si>
  <si>
    <t>Shaily Engineering Plastics Ltd</t>
  </si>
  <si>
    <t>SHAILY</t>
  </si>
  <si>
    <t>Ceigall India Ltd</t>
  </si>
  <si>
    <t>CEIGALL</t>
  </si>
  <si>
    <t>Optiemus Infracom Ltd</t>
  </si>
  <si>
    <t>OPTIEMUS</t>
  </si>
  <si>
    <t>Unichem Laboratories Ltd</t>
  </si>
  <si>
    <t>UNICHEMLAB</t>
  </si>
  <si>
    <t>Bondada Engineering Ltd</t>
  </si>
  <si>
    <t>BONDADA</t>
  </si>
  <si>
    <t>Pricol Ltd</t>
  </si>
  <si>
    <t>PRICOLLTD</t>
  </si>
  <si>
    <t>Entero Healthcare Solutions Ltd</t>
  </si>
  <si>
    <t>ENTERO</t>
  </si>
  <si>
    <t>Sharda Motor Industries Ltd</t>
  </si>
  <si>
    <t>SHARDAMOTR</t>
  </si>
  <si>
    <t>Innova Captab Ltd</t>
  </si>
  <si>
    <t>INNOVACAP</t>
  </si>
  <si>
    <t>R Systems International Ltd</t>
  </si>
  <si>
    <t>RSYSTEMS</t>
  </si>
  <si>
    <t>Network People Services Technologies Ltd</t>
  </si>
  <si>
    <t>NPST</t>
  </si>
  <si>
    <t>Technocraft Industries (India) Ltd</t>
  </si>
  <si>
    <t>TIIL</t>
  </si>
  <si>
    <t>Lux Industries Ltd</t>
  </si>
  <si>
    <t>LUXIND</t>
  </si>
  <si>
    <t>Gujarat Alkalies And Chemicals Ltd</t>
  </si>
  <si>
    <t>GUJALKALI</t>
  </si>
  <si>
    <t>Borosil Renewables Ltd</t>
  </si>
  <si>
    <t>BORORENEW</t>
  </si>
  <si>
    <t>Housewares</t>
  </si>
  <si>
    <t>GHCL Ltd</t>
  </si>
  <si>
    <t>GHCL</t>
  </si>
  <si>
    <t>Sterlite Technologies Ltd</t>
  </si>
  <si>
    <t>STLTECH</t>
  </si>
  <si>
    <t>Aarti Pharmalabs Ltd</t>
  </si>
  <si>
    <t>AARTIPHARM</t>
  </si>
  <si>
    <t>Kovai Medical Center and Hospital Ltd</t>
  </si>
  <si>
    <t>KOVAI</t>
  </si>
  <si>
    <t>J Kumar Infraprojects Ltd</t>
  </si>
  <si>
    <t>JKIL</t>
  </si>
  <si>
    <t>Gujarat Ambuja Exports Ltd</t>
  </si>
  <si>
    <t>GAEL</t>
  </si>
  <si>
    <t>Sky Gold Ltd</t>
  </si>
  <si>
    <t>SKYGOLD</t>
  </si>
  <si>
    <t>Ujaas Energy Ltd</t>
  </si>
  <si>
    <t>UEL</t>
  </si>
  <si>
    <t>Pearl Global Industries Ltd</t>
  </si>
  <si>
    <t>PGIL</t>
  </si>
  <si>
    <t>Le Travenues Technology Ltd</t>
  </si>
  <si>
    <t>IXIGO</t>
  </si>
  <si>
    <t>Cyient DLM Ltd</t>
  </si>
  <si>
    <t>CYIENTDLM</t>
  </si>
  <si>
    <t>DB Corp Ltd</t>
  </si>
  <si>
    <t>DBCORP</t>
  </si>
  <si>
    <t>Publishing</t>
  </si>
  <si>
    <t>Neogen Chemicals Ltd</t>
  </si>
  <si>
    <t>NEOGEN</t>
  </si>
  <si>
    <t>Rolex Rings Ltd</t>
  </si>
  <si>
    <t>ROLEXRINGS</t>
  </si>
  <si>
    <t>Gopal Snacks Ltd</t>
  </si>
  <si>
    <t>GOPAL</t>
  </si>
  <si>
    <t>India Tourism Development Corp Ltd</t>
  </si>
  <si>
    <t>ITDC</t>
  </si>
  <si>
    <t>MTAR Technologies Ltd</t>
  </si>
  <si>
    <t>MTARTECH</t>
  </si>
  <si>
    <t>GMM Pfaudler Ltd</t>
  </si>
  <si>
    <t>GMMPFAUDLR</t>
  </si>
  <si>
    <t>VST Industries Ltd</t>
  </si>
  <si>
    <t>VSTIND</t>
  </si>
  <si>
    <t>SIS Ltd</t>
  </si>
  <si>
    <t>SIS</t>
  </si>
  <si>
    <t>Borosil Ltd</t>
  </si>
  <si>
    <t>BOROLTD</t>
  </si>
  <si>
    <t>Inox Green Energy Services Ltd</t>
  </si>
  <si>
    <t>INOXGREEN</t>
  </si>
  <si>
    <t>Gulf Oil Lubricants India Ltd</t>
  </si>
  <si>
    <t>GULFOILLUB</t>
  </si>
  <si>
    <t>Thangamayil Jewellery Ltd</t>
  </si>
  <si>
    <t>THANGAMAYL</t>
  </si>
  <si>
    <t>Websol Energy System Ltd</t>
  </si>
  <si>
    <t>WEBELSOLAR</t>
  </si>
  <si>
    <t>LS Industries Ltd</t>
  </si>
  <si>
    <t>LSIND</t>
  </si>
  <si>
    <t>Thyrocare Technologies Ltd</t>
  </si>
  <si>
    <t>THYROCARE</t>
  </si>
  <si>
    <t>Allcargo Logistics Ltd</t>
  </si>
  <si>
    <t>ALLCARGO</t>
  </si>
  <si>
    <t>Dynamatic Technologies Ltd</t>
  </si>
  <si>
    <t>DYNAMATECH</t>
  </si>
  <si>
    <t>Sundaram Clayton Ltd</t>
  </si>
  <si>
    <t>SUNCLAY</t>
  </si>
  <si>
    <t>CSB Bank Ltd</t>
  </si>
  <si>
    <t>CSBBANK</t>
  </si>
  <si>
    <t>Rain Industries Ltd</t>
  </si>
  <si>
    <t>RAIN</t>
  </si>
  <si>
    <t>Nippon India ETF Gold BeES</t>
  </si>
  <si>
    <t>GOLDBEES</t>
  </si>
  <si>
    <t>Gold</t>
  </si>
  <si>
    <t>Pitti Engineering Ltd</t>
  </si>
  <si>
    <t>PITTIENG</t>
  </si>
  <si>
    <t>PTC India Ltd</t>
  </si>
  <si>
    <t>PTC</t>
  </si>
  <si>
    <t>Magellanic Cloud Ltd</t>
  </si>
  <si>
    <t>MCLOUD</t>
  </si>
  <si>
    <t>Yatharth Hospital &amp; Trauma Care Services Ltd</t>
  </si>
  <si>
    <t>YATHARTH</t>
  </si>
  <si>
    <t>Johnson Controls-Hitachi Air Conditioning India Ltd</t>
  </si>
  <si>
    <t>JCHAC</t>
  </si>
  <si>
    <t>SeQuent Scientific Ltd</t>
  </si>
  <si>
    <t>SEQUENT</t>
  </si>
  <si>
    <t>Hikal Ltd</t>
  </si>
  <si>
    <t>HIKAL</t>
  </si>
  <si>
    <t>MSTC Ltd</t>
  </si>
  <si>
    <t>MSTCLTD</t>
  </si>
  <si>
    <t>MAS Financial Services Ltd</t>
  </si>
  <si>
    <t>MASFIN</t>
  </si>
  <si>
    <t>Orient Electric Ltd</t>
  </si>
  <si>
    <t>ORIENTELEC</t>
  </si>
  <si>
    <t>Gokul Agro Resources Ltd</t>
  </si>
  <si>
    <t>GOKULAGRO</t>
  </si>
  <si>
    <t>Kirloskar Industries Ltd</t>
  </si>
  <si>
    <t>KIRLOSIND</t>
  </si>
  <si>
    <t>Hemisphere Properties India Ltd</t>
  </si>
  <si>
    <t>HEMIPROP</t>
  </si>
  <si>
    <t>Kitex Garments Ltd</t>
  </si>
  <si>
    <t>KITEX</t>
  </si>
  <si>
    <t>Heidelbergcement India Ltd</t>
  </si>
  <si>
    <t>HEIDELBERG</t>
  </si>
  <si>
    <t>Bharat Rasayan Ltd</t>
  </si>
  <si>
    <t>BHARATRAS</t>
  </si>
  <si>
    <t>Awfis Space Solutions Ltd</t>
  </si>
  <si>
    <t>AWFIS</t>
  </si>
  <si>
    <t>Sri Adhikari Brothers Television Network Ltd</t>
  </si>
  <si>
    <t>SABTNL</t>
  </si>
  <si>
    <t>Jain Irrigation Systems Ltd</t>
  </si>
  <si>
    <t>JISLJALEQS</t>
  </si>
  <si>
    <t>Agricultural &amp; Farm Machinery</t>
  </si>
  <si>
    <t>KRN Heat Exchanger and Refrigeration Ltd</t>
  </si>
  <si>
    <t>KRN</t>
  </si>
  <si>
    <t>TeamLease Services Ltd</t>
  </si>
  <si>
    <t>TEAMLEASE</t>
  </si>
  <si>
    <t>Jeena Sikho Lifecare Ltd</t>
  </si>
  <si>
    <t>JSLL</t>
  </si>
  <si>
    <t>Zinka Logistics Solutions Ltd</t>
  </si>
  <si>
    <t>BLACKBUCK</t>
  </si>
  <si>
    <t>VRL Logistics Ltd</t>
  </si>
  <si>
    <t>VRLLOG</t>
  </si>
  <si>
    <t>Prince Pipes and Fittings Ltd</t>
  </si>
  <si>
    <t>PRINCEPIPE</t>
  </si>
  <si>
    <t>Solara Active Pharma Sciences Ltd</t>
  </si>
  <si>
    <t>SOLARA</t>
  </si>
  <si>
    <t>Orissa Minerals Development Company Ltd</t>
  </si>
  <si>
    <t>ORISSAMINE</t>
  </si>
  <si>
    <t>Wonderla Holidays Ltd</t>
  </si>
  <si>
    <t>WONDERLA</t>
  </si>
  <si>
    <t>Grauer And Weil (India) Ltd</t>
  </si>
  <si>
    <t>GRAUWEIL</t>
  </si>
  <si>
    <t>Vaibhav Global Ltd</t>
  </si>
  <si>
    <t>VAIBHAVGBL</t>
  </si>
  <si>
    <t>Paisalo Digital Ltd</t>
  </si>
  <si>
    <t>PAISALO</t>
  </si>
  <si>
    <t>Harsha Engineers International Ltd</t>
  </si>
  <si>
    <t>HARSHA</t>
  </si>
  <si>
    <t>V2 Retail Ltd</t>
  </si>
  <si>
    <t>V2RETAIL</t>
  </si>
  <si>
    <t>Arvind Smartspaces Ltd</t>
  </si>
  <si>
    <t>ARVSMART</t>
  </si>
  <si>
    <t>Indian Metals and Ferro Alloys Ltd</t>
  </si>
  <si>
    <t>IMFA</t>
  </si>
  <si>
    <t>Cigniti Technologies Ltd</t>
  </si>
  <si>
    <t>CIGNITITEC</t>
  </si>
  <si>
    <t>CARE Ratings Ltd</t>
  </si>
  <si>
    <t>CARERATING</t>
  </si>
  <si>
    <t>Heritage Foods Ltd</t>
  </si>
  <si>
    <t>HERITGFOOD</t>
  </si>
  <si>
    <t>Rossari Biotech Ltd</t>
  </si>
  <si>
    <t>ROSSARI</t>
  </si>
  <si>
    <t>Artemis Medicare Services Ltd</t>
  </si>
  <si>
    <t>ARTEMISMED</t>
  </si>
  <si>
    <t>Dhani Services Ltd</t>
  </si>
  <si>
    <t>DHANI</t>
  </si>
  <si>
    <t>Tinplate Company of India Ltd</t>
  </si>
  <si>
    <t>TINPLATE</t>
  </si>
  <si>
    <t>Hawkins Cookers Ltd</t>
  </si>
  <si>
    <t>HAWKINCOOK</t>
  </si>
  <si>
    <t>Rajoo Engineers Ltd</t>
  </si>
  <si>
    <t>RAJOOENG</t>
  </si>
  <si>
    <t>EMS Ltd</t>
  </si>
  <si>
    <t>EMSLIMITED</t>
  </si>
  <si>
    <t>Nippon India ETF Nifty 50 BeES</t>
  </si>
  <si>
    <t>NIFTYBEES</t>
  </si>
  <si>
    <t>Styrenix Performance Materials Ltd</t>
  </si>
  <si>
    <t>STYRENIX</t>
  </si>
  <si>
    <t>Kaveri Seed Company Ltd</t>
  </si>
  <si>
    <t>KSCL</t>
  </si>
  <si>
    <t>Seeds</t>
  </si>
  <si>
    <t>Nocil Ltd</t>
  </si>
  <si>
    <t>NOCIL</t>
  </si>
  <si>
    <t>JTEKT India Ltd</t>
  </si>
  <si>
    <t>JTEKTINDIA</t>
  </si>
  <si>
    <t>Bannari Amman Sugars Ltd</t>
  </si>
  <si>
    <t>BANARISUG</t>
  </si>
  <si>
    <t>SG Mart Ltd</t>
  </si>
  <si>
    <t>SGMART</t>
  </si>
  <si>
    <t>Renewable Electricity</t>
  </si>
  <si>
    <t>Bharat Bijlee Ltd</t>
  </si>
  <si>
    <t>BBL</t>
  </si>
  <si>
    <t>Bombay Dyeing and Mfg Co Ltd</t>
  </si>
  <si>
    <t>BOMDYEING</t>
  </si>
  <si>
    <t>Systematix Corporate Services Ltd</t>
  </si>
  <si>
    <t>SYSTMTXC</t>
  </si>
  <si>
    <t>Jana Small Finance Bank Ltd</t>
  </si>
  <si>
    <t>JSFB</t>
  </si>
  <si>
    <t>Greaves Cotton Ltd</t>
  </si>
  <si>
    <t>GREAVESCOT</t>
  </si>
  <si>
    <t>Paras Defence and Space Technologies Ltd</t>
  </si>
  <si>
    <t>PARAS</t>
  </si>
  <si>
    <t>Restaurant Brands Asia Ltd</t>
  </si>
  <si>
    <t>RBA</t>
  </si>
  <si>
    <t>Morepen Laboratories Ltd</t>
  </si>
  <si>
    <t>MOREPENLAB</t>
  </si>
  <si>
    <t>Moschip Technologies Ltd</t>
  </si>
  <si>
    <t>MOSCHIP</t>
  </si>
  <si>
    <t>Patel Engineering Ltd</t>
  </si>
  <si>
    <t>PATELENG</t>
  </si>
  <si>
    <t>Ajmera Realty &amp; Infra India Ltd</t>
  </si>
  <si>
    <t>AJMERA</t>
  </si>
  <si>
    <t>Ramky Infrastructure Ltd</t>
  </si>
  <si>
    <t>RAMKY</t>
  </si>
  <si>
    <t>Elcid Investments Ltd</t>
  </si>
  <si>
    <t>ELCIDIN</t>
  </si>
  <si>
    <t>Stylam Industries Ltd</t>
  </si>
  <si>
    <t>STYLAMIND</t>
  </si>
  <si>
    <t>Bajaj Hindusthan Sugar Ltd</t>
  </si>
  <si>
    <t>BAJAJHIND</t>
  </si>
  <si>
    <t>Fedbank Financial Services Ltd</t>
  </si>
  <si>
    <t>FEDFINA</t>
  </si>
  <si>
    <t>Greenpanel Industries Ltd</t>
  </si>
  <si>
    <t>GREENPANEL</t>
  </si>
  <si>
    <t>Bhagiradha Chemicals and Industries Ltd</t>
  </si>
  <si>
    <t>BHAGCHEM</t>
  </si>
  <si>
    <t>Advanced Enzyme Technologies Ltd</t>
  </si>
  <si>
    <t>ADVENZYMES</t>
  </si>
  <si>
    <t>Indraprastha Medical Corporation Ltd</t>
  </si>
  <si>
    <t>INDRAMEDCO</t>
  </si>
  <si>
    <t>Aarti Drugs Ltd</t>
  </si>
  <si>
    <t>AARTIDRUGS</t>
  </si>
  <si>
    <t>Medi Assist Healthcare Services Ltd</t>
  </si>
  <si>
    <t>MEDIASSIST</t>
  </si>
  <si>
    <t>Marsons Ltd</t>
  </si>
  <si>
    <t>MARSONS</t>
  </si>
  <si>
    <t>Greenply Industries Ltd</t>
  </si>
  <si>
    <t>GREENPLY</t>
  </si>
  <si>
    <t>Oriana Power Ltd</t>
  </si>
  <si>
    <t>ORIANA</t>
  </si>
  <si>
    <t>Gufic Biosciences Ltd</t>
  </si>
  <si>
    <t>GUFICBIO</t>
  </si>
  <si>
    <t>VST Tillers Tractors Ltd</t>
  </si>
  <si>
    <t>VSTTILLERS</t>
  </si>
  <si>
    <t>Gateway Distriparks Ltd</t>
  </si>
  <si>
    <t>GATEWAY</t>
  </si>
  <si>
    <t>LG Balakrishnan &amp; Bros Ltd</t>
  </si>
  <si>
    <t>LGBBROSLTD</t>
  </si>
  <si>
    <t>Avantel Ltd</t>
  </si>
  <si>
    <t>AVANTEL</t>
  </si>
  <si>
    <t>Jamna Auto Industries Ltd</t>
  </si>
  <si>
    <t>JAMNAAUTO</t>
  </si>
  <si>
    <t>Nalwa Sons Investments Ltd</t>
  </si>
  <si>
    <t>NSIL</t>
  </si>
  <si>
    <t>Subros Ltd</t>
  </si>
  <si>
    <t>SUBROS</t>
  </si>
  <si>
    <t>Jayaswal Neco Industries Ltd</t>
  </si>
  <si>
    <t>JAYNECOIND</t>
  </si>
  <si>
    <t>Shrem InvIT</t>
  </si>
  <si>
    <t>SHREMINVIT</t>
  </si>
  <si>
    <t>Fineotex Chemical Ltd</t>
  </si>
  <si>
    <t>FCL</t>
  </si>
  <si>
    <t>Polyplex Corp Ltd</t>
  </si>
  <si>
    <t>POLYPLEX</t>
  </si>
  <si>
    <t>Samhi Hotels Ltd</t>
  </si>
  <si>
    <t>SAMHI</t>
  </si>
  <si>
    <t>Fiem Industries Ltd</t>
  </si>
  <si>
    <t>FIEMIND</t>
  </si>
  <si>
    <t>Shanthi Gears Ltd</t>
  </si>
  <si>
    <t>SHANTIGEAR</t>
  </si>
  <si>
    <t>JTL Industries Ltd</t>
  </si>
  <si>
    <t>JTLIND</t>
  </si>
  <si>
    <t>Servotech Power Systems Ltd</t>
  </si>
  <si>
    <t>SERVOTECH</t>
  </si>
  <si>
    <t>Utkarsh Small Finance Bank Ltd</t>
  </si>
  <si>
    <t>UTKARSHBNK</t>
  </si>
  <si>
    <t>Imagicaaworld Entertainment Ltd</t>
  </si>
  <si>
    <t>IMAGICAA</t>
  </si>
  <si>
    <t>India Glycols Ltd</t>
  </si>
  <si>
    <t>INDIAGLYCO</t>
  </si>
  <si>
    <t>K.P. Energy Ltd</t>
  </si>
  <si>
    <t>KPEL</t>
  </si>
  <si>
    <t>Kalyani Steels Ltd</t>
  </si>
  <si>
    <t>KSL</t>
  </si>
  <si>
    <t>Epack Durable Ltd</t>
  </si>
  <si>
    <t>EPACK</t>
  </si>
  <si>
    <t>Balmer Lawrie and Company Ltd</t>
  </si>
  <si>
    <t>BALMLAWRIE</t>
  </si>
  <si>
    <t>SJS Enterprises Ltd</t>
  </si>
  <si>
    <t>SJS</t>
  </si>
  <si>
    <t>S H Kelkar and Company Ltd</t>
  </si>
  <si>
    <t>SHK</t>
  </si>
  <si>
    <t>Kewal Kiran Clothing Ltd</t>
  </si>
  <si>
    <t>KKCL</t>
  </si>
  <si>
    <t>DCB Bank Ltd</t>
  </si>
  <si>
    <t>DCBBANK</t>
  </si>
  <si>
    <t>Nirlon Ltd</t>
  </si>
  <si>
    <t>NIRLON</t>
  </si>
  <si>
    <t>Uflex Ltd</t>
  </si>
  <si>
    <t>UFLEX</t>
  </si>
  <si>
    <t>SEPC Ltd</t>
  </si>
  <si>
    <t>SEPC</t>
  </si>
  <si>
    <t>Sunflag Iron and Steel Co Ltd</t>
  </si>
  <si>
    <t>SUNFLAG</t>
  </si>
  <si>
    <t>Thirumalai Chemicals Ltd</t>
  </si>
  <si>
    <t>TIRUMALCHM</t>
  </si>
  <si>
    <t>Dishman Carbogen Amcis Ltd</t>
  </si>
  <si>
    <t>DCAL</t>
  </si>
  <si>
    <t>Jindal Poly Films Ltd</t>
  </si>
  <si>
    <t>JINDALPOLY</t>
  </si>
  <si>
    <t>Swaraj Engines Ltd</t>
  </si>
  <si>
    <t>SWARAJENG</t>
  </si>
  <si>
    <t>Prime Focus Ltd</t>
  </si>
  <si>
    <t>PFOCUS</t>
  </si>
  <si>
    <t>Animation</t>
  </si>
  <si>
    <t>West Coast Paper Mills Ltd</t>
  </si>
  <si>
    <t>WSTCSTPAPR</t>
  </si>
  <si>
    <t>Northern ARC Capital Ltd</t>
  </si>
  <si>
    <t>NORTHARC</t>
  </si>
  <si>
    <t>Jash Engineering Ltd</t>
  </si>
  <si>
    <t>JASH</t>
  </si>
  <si>
    <t>Kingfa Science and Technology (India) Ltd</t>
  </si>
  <si>
    <t>KINGFA</t>
  </si>
  <si>
    <t>Apeejay Surrendra Park Hotels Ltd</t>
  </si>
  <si>
    <t>PARKHOTELS</t>
  </si>
  <si>
    <t>DCX Systems Ltd</t>
  </si>
  <si>
    <t>DCXINDIA</t>
  </si>
  <si>
    <t>IRB InvIT Fund</t>
  </si>
  <si>
    <t>IRBINVIT</t>
  </si>
  <si>
    <t>Motilal Oswal NASDAQ 100 ETF</t>
  </si>
  <si>
    <t>MON100</t>
  </si>
  <si>
    <t>BF Utilities Ltd</t>
  </si>
  <si>
    <t>BFUTILITIE</t>
  </si>
  <si>
    <t>TCNS Clothing Co Ltd</t>
  </si>
  <si>
    <t>TCNSBRANDS</t>
  </si>
  <si>
    <t>Vishnu Prakash R Punglia Ltd</t>
  </si>
  <si>
    <t>VPRPL</t>
  </si>
  <si>
    <t>RPG Life Sciences Limited</t>
  </si>
  <si>
    <t>RPGLIFE</t>
  </si>
  <si>
    <t>Capacite Infraprojects Ltd</t>
  </si>
  <si>
    <t>CAPACITE</t>
  </si>
  <si>
    <t>Eraaya Lifespaces Ltd</t>
  </si>
  <si>
    <t>ERAAYA</t>
  </si>
  <si>
    <t>RPSG Ventures Ltd</t>
  </si>
  <si>
    <t>RPSGVENT</t>
  </si>
  <si>
    <t>ADF Foods Ltd</t>
  </si>
  <si>
    <t>ADFFOODS</t>
  </si>
  <si>
    <t>Sula Vineyards Ltd</t>
  </si>
  <si>
    <t>SULA</t>
  </si>
  <si>
    <t>IndoStar Capital Finance Ltd</t>
  </si>
  <si>
    <t>INDOSTAR</t>
  </si>
  <si>
    <t>La Opala R G Ltd</t>
  </si>
  <si>
    <t>LAOPALA</t>
  </si>
  <si>
    <t>Deep Industries Ltd</t>
  </si>
  <si>
    <t>DEEPINDS</t>
  </si>
  <si>
    <t>Oil &amp; Gas - Equipment &amp; Services</t>
  </si>
  <si>
    <t>Genesys International Corporation Ltd</t>
  </si>
  <si>
    <t>GENESYS</t>
  </si>
  <si>
    <t>Hubtown Ltd</t>
  </si>
  <si>
    <t>HUBTOWN</t>
  </si>
  <si>
    <t>Dalmia Bharat Sugar and Industries Ltd</t>
  </si>
  <si>
    <t>DALMIASUG</t>
  </si>
  <si>
    <t>Gujarat Themis Biosyn Ltd</t>
  </si>
  <si>
    <t>GUJTHEM</t>
  </si>
  <si>
    <t>MPS Ltd</t>
  </si>
  <si>
    <t>MPSLTD</t>
  </si>
  <si>
    <t>Lumax AutoTechnologies Ltd</t>
  </si>
  <si>
    <t>LUMAXTECH</t>
  </si>
  <si>
    <t>HPL Electric &amp; Power Ltd</t>
  </si>
  <si>
    <t>HPL</t>
  </si>
  <si>
    <t>Sindhu Trade Links Ltd</t>
  </si>
  <si>
    <t>SINDHUTRAD</t>
  </si>
  <si>
    <t>Siyaram Silk Mills Ltd</t>
  </si>
  <si>
    <t>SIYSIL</t>
  </si>
  <si>
    <t>JNK India Ltd</t>
  </si>
  <si>
    <t>JNKINDIA</t>
  </si>
  <si>
    <t>KDDL Ltd</t>
  </si>
  <si>
    <t>KDDL</t>
  </si>
  <si>
    <t>Marine Electricals (India) Ltd</t>
  </si>
  <si>
    <t>MARINE</t>
  </si>
  <si>
    <t>PIX Transmissions Ltd</t>
  </si>
  <si>
    <t>PIXTRANS</t>
  </si>
  <si>
    <t>Fischer Medical Ventures Ltd</t>
  </si>
  <si>
    <t>FISCHER</t>
  </si>
  <si>
    <t>Datamatics Global Services Ltd</t>
  </si>
  <si>
    <t>DATAMATICS</t>
  </si>
  <si>
    <t>Savita Oil Technologies Ltd</t>
  </si>
  <si>
    <t>SOTL</t>
  </si>
  <si>
    <t>D P Abhushan Ltd</t>
  </si>
  <si>
    <t>DPABHUSHAN</t>
  </si>
  <si>
    <t>Raghav Productivity Enhancers Ltd</t>
  </si>
  <si>
    <t>RPEL</t>
  </si>
  <si>
    <t>Summit Securities Ltd</t>
  </si>
  <si>
    <t>SUMMITSEC</t>
  </si>
  <si>
    <t>Goldiam International Ltd</t>
  </si>
  <si>
    <t>GOLDIAM</t>
  </si>
  <si>
    <t>Ashapura Minechem Ltd</t>
  </si>
  <si>
    <t>ASHAPURMIN</t>
  </si>
  <si>
    <t>Alembic Ltd</t>
  </si>
  <si>
    <t>ALEMBICLTD</t>
  </si>
  <si>
    <t>Quick Heal Technologies Ltd</t>
  </si>
  <si>
    <t>QUICKHEAL</t>
  </si>
  <si>
    <t>Exicom Tele-Systems Ltd</t>
  </si>
  <si>
    <t>EXICOM</t>
  </si>
  <si>
    <t>Hi-Tech Pipes Ltd</t>
  </si>
  <si>
    <t>HITECH</t>
  </si>
  <si>
    <t>Venus Pipes and Tubes Ltd</t>
  </si>
  <si>
    <t>VENUSPIPES</t>
  </si>
  <si>
    <t>Geojit Financial Services Ltd</t>
  </si>
  <si>
    <t>GEOJITFSL</t>
  </si>
  <si>
    <t>Pokarna Ltd</t>
  </si>
  <si>
    <t>POKARNA</t>
  </si>
  <si>
    <t>Sasken Technologies Ltd</t>
  </si>
  <si>
    <t>SASKEN</t>
  </si>
  <si>
    <t>Monarch Networth Capital Ltd</t>
  </si>
  <si>
    <t>MONARCH</t>
  </si>
  <si>
    <t>Precision Wires India Ltd</t>
  </si>
  <si>
    <t>PRECWIRE</t>
  </si>
  <si>
    <t>Seamec Ltd</t>
  </si>
  <si>
    <t>SEAMECLTD</t>
  </si>
  <si>
    <t>Xpro India Ltd</t>
  </si>
  <si>
    <t>XPROINDIA</t>
  </si>
  <si>
    <t>Shipping Corporation of India Land and Assets Ltd</t>
  </si>
  <si>
    <t>SCILAL</t>
  </si>
  <si>
    <t>Oriental Hotels Ltd</t>
  </si>
  <si>
    <t>ORIENTHOT</t>
  </si>
  <si>
    <t>Honda India Power Products Ltd</t>
  </si>
  <si>
    <t>HONDAPOWER</t>
  </si>
  <si>
    <t>Goodluck India Ltd</t>
  </si>
  <si>
    <t>GOODLUCK</t>
  </si>
  <si>
    <t>TCI Express Ltd</t>
  </si>
  <si>
    <t>TCIEXP</t>
  </si>
  <si>
    <t>Hinduja Global Solutions Ltd</t>
  </si>
  <si>
    <t>HGS</t>
  </si>
  <si>
    <t>Krsnaa Diagnostics Ltd</t>
  </si>
  <si>
    <t>KRSNAA</t>
  </si>
  <si>
    <t>Gujarat Industries Power Company Ltd</t>
  </si>
  <si>
    <t>GIPCL</t>
  </si>
  <si>
    <t>Shivalik Bimetal Controls Ltd</t>
  </si>
  <si>
    <t>SBCL</t>
  </si>
  <si>
    <t>Ddev Plastiks Industries Ltd</t>
  </si>
  <si>
    <t>DDEVPLASTIK</t>
  </si>
  <si>
    <t>KCP Ltd</t>
  </si>
  <si>
    <t>KCP</t>
  </si>
  <si>
    <t>Steel Strips Wheels Ltd</t>
  </si>
  <si>
    <t>SSWL</t>
  </si>
  <si>
    <t>Max Ventures and Industries Ltd</t>
  </si>
  <si>
    <t>MAXVIL</t>
  </si>
  <si>
    <t>Ashiana Housing Ltd</t>
  </si>
  <si>
    <t>ASHIANA</t>
  </si>
  <si>
    <t>Sandhar Technologies Ltd</t>
  </si>
  <si>
    <t>SANDHAR</t>
  </si>
  <si>
    <t>Precision Camshafts Ltd</t>
  </si>
  <si>
    <t>PRECAM</t>
  </si>
  <si>
    <t>Wendt (India) Limited</t>
  </si>
  <si>
    <t>WENDT</t>
  </si>
  <si>
    <t>Veedol Corporation Ltd</t>
  </si>
  <si>
    <t>VEEDOL</t>
  </si>
  <si>
    <t>Bhansali Engineering Polymers Ltd</t>
  </si>
  <si>
    <t>BEPL</t>
  </si>
  <si>
    <t>Delta Corp Ltd</t>
  </si>
  <si>
    <t>DELTACORP</t>
  </si>
  <si>
    <t>Muthoot Microfin Ltd</t>
  </si>
  <si>
    <t>MUTHOOTMF</t>
  </si>
  <si>
    <t>Kiri Industries Ltd</t>
  </si>
  <si>
    <t>KIRIINDUS</t>
  </si>
  <si>
    <t>Suraj Estate Developers Ltd</t>
  </si>
  <si>
    <t>SURAJEST</t>
  </si>
  <si>
    <t>Spectrum Electrical Industries Ltd</t>
  </si>
  <si>
    <t>SPECTRUM</t>
  </si>
  <si>
    <t>Maithan Alloys Ltd</t>
  </si>
  <si>
    <t>MAITHANALL</t>
  </si>
  <si>
    <t>Polo Queen Industrial and Fintech Ltd</t>
  </si>
  <si>
    <t>PQIF</t>
  </si>
  <si>
    <t>Navneet Education Ltd</t>
  </si>
  <si>
    <t>NAVNETEDUL</t>
  </si>
  <si>
    <t>Repco Home Finance Ltd</t>
  </si>
  <si>
    <t>REPCOHOME</t>
  </si>
  <si>
    <t>Fino Payments Bank Ltd</t>
  </si>
  <si>
    <t>FINOPB</t>
  </si>
  <si>
    <t>Apollo Micro Systems Ltd</t>
  </si>
  <si>
    <t>APOLLO</t>
  </si>
  <si>
    <t>Blue Cloud Softech Solutions Ltd</t>
  </si>
  <si>
    <t>BLUECLOUDS</t>
  </si>
  <si>
    <t>Hathway Cable and Datacom Ltd</t>
  </si>
  <si>
    <t>HATHWAY</t>
  </si>
  <si>
    <t>Cable &amp; D2H</t>
  </si>
  <si>
    <t>Mahanagar Telephone Nigam Ltd</t>
  </si>
  <si>
    <t>MTNL</t>
  </si>
  <si>
    <t>63 Moons Technologies Ltd</t>
  </si>
  <si>
    <t>63MOONS</t>
  </si>
  <si>
    <t>Gensol Engineering Ltd</t>
  </si>
  <si>
    <t>GENSOL</t>
  </si>
  <si>
    <t>NIIT Ltd</t>
  </si>
  <si>
    <t>NIITLTD</t>
  </si>
  <si>
    <t>Marathon Nextgen Realty Ltd</t>
  </si>
  <si>
    <t>MARATHON</t>
  </si>
  <si>
    <t>Saksoft Ltd</t>
  </si>
  <si>
    <t>SAKSOFT</t>
  </si>
  <si>
    <t>Prakash Industries Ltd</t>
  </si>
  <si>
    <t>PRAKASH</t>
  </si>
  <si>
    <t>Indoco Remedies Ltd</t>
  </si>
  <si>
    <t>INDOCO</t>
  </si>
  <si>
    <t>Flair Writing Industries Ltd</t>
  </si>
  <si>
    <t>FLAIR</t>
  </si>
  <si>
    <t>Nucleus Software Exports Ltd</t>
  </si>
  <si>
    <t>NUCLEUS</t>
  </si>
  <si>
    <t>KP Green Engineering Ltd</t>
  </si>
  <si>
    <t>KPGEL</t>
  </si>
  <si>
    <t>Heavy Electrical Equipment</t>
  </si>
  <si>
    <t>Dollar Industries Ltd</t>
  </si>
  <si>
    <t>DOLLAR</t>
  </si>
  <si>
    <t>DCW Ltd</t>
  </si>
  <si>
    <t>DCW</t>
  </si>
  <si>
    <t>EFC (I) Ltd</t>
  </si>
  <si>
    <t>EFCIL</t>
  </si>
  <si>
    <t>Distributors</t>
  </si>
  <si>
    <t>Bajel Projects Ltd</t>
  </si>
  <si>
    <t>BAJEL</t>
  </si>
  <si>
    <t>Bajaj Consumer Care Ltd</t>
  </si>
  <si>
    <t>BAJAJCON</t>
  </si>
  <si>
    <t>TVS Srichakra Ltd</t>
  </si>
  <si>
    <t>TVSSRICHAK</t>
  </si>
  <si>
    <t>Sanghvi Movers Ltd</t>
  </si>
  <si>
    <t>SANGHVIMOV</t>
  </si>
  <si>
    <t>Somany Ceramics Ltd</t>
  </si>
  <si>
    <t>SOMANYCERA</t>
  </si>
  <si>
    <t>Updater Services Ltd</t>
  </si>
  <si>
    <t>UDS</t>
  </si>
  <si>
    <t>NRB Bearings Ltd</t>
  </si>
  <si>
    <t>NRBBEARING</t>
  </si>
  <si>
    <t>Suven Life Sciences Ltd</t>
  </si>
  <si>
    <t>SUVEN</t>
  </si>
  <si>
    <t>TCPL Packaging Ltd</t>
  </si>
  <si>
    <t>TCPLPACK</t>
  </si>
  <si>
    <t>Foseco India Ltd</t>
  </si>
  <si>
    <t>FOSECOIND</t>
  </si>
  <si>
    <t>Eveready Industries India Ltd</t>
  </si>
  <si>
    <t>EVEREADY</t>
  </si>
  <si>
    <t>Spandana Sphoorty Financial Ltd</t>
  </si>
  <si>
    <t>SPANDANA</t>
  </si>
  <si>
    <t>Sagar Cements Ltd</t>
  </si>
  <si>
    <t>SAGCEM</t>
  </si>
  <si>
    <t>Ge Power India Ltd</t>
  </si>
  <si>
    <t>GEPIL</t>
  </si>
  <si>
    <t>Pennar Industries Ltd</t>
  </si>
  <si>
    <t>PENIND</t>
  </si>
  <si>
    <t>Indo Tech Transformers Ltd</t>
  </si>
  <si>
    <t>INDOTECH</t>
  </si>
  <si>
    <t>Kolte-Patil Developers Ltd</t>
  </si>
  <si>
    <t>KOLTEPATIL</t>
  </si>
  <si>
    <t>PTC India Financial Services Ltd</t>
  </si>
  <si>
    <t>PFS</t>
  </si>
  <si>
    <t>Nilkamal Ltd</t>
  </si>
  <si>
    <t>NILKAMAL</t>
  </si>
  <si>
    <t>Tasty Bite Eatables Ltd</t>
  </si>
  <si>
    <t>TASTYBITE</t>
  </si>
  <si>
    <t>Aeroflex Industries Ltd</t>
  </si>
  <si>
    <t>AEROFLEX</t>
  </si>
  <si>
    <t>Salasar Techno Engineering Ltd</t>
  </si>
  <si>
    <t>SALASAR</t>
  </si>
  <si>
    <t>BF Investment Ltd</t>
  </si>
  <si>
    <t>BFINVEST</t>
  </si>
  <si>
    <t>Mahindra Logistics Ltd</t>
  </si>
  <si>
    <t>MAHLOG</t>
  </si>
  <si>
    <t>Arkade Developers Ltd</t>
  </si>
  <si>
    <t>ARKADE</t>
  </si>
  <si>
    <t>HLE Glascoat Ltd</t>
  </si>
  <si>
    <t>HLEGLAS</t>
  </si>
  <si>
    <t>Kalyani Investment Company Ltd</t>
  </si>
  <si>
    <t>KICL</t>
  </si>
  <si>
    <t>Shanti Educational Initiatives Ltd</t>
  </si>
  <si>
    <t>SEIL</t>
  </si>
  <si>
    <t>Motisons Jewellers Ltd</t>
  </si>
  <si>
    <t>MOTISONS</t>
  </si>
  <si>
    <t>Panacea Biotec Ltd</t>
  </si>
  <si>
    <t>PANACEABIO</t>
  </si>
  <si>
    <t>Stove Kraft Ltd</t>
  </si>
  <si>
    <t>STOVEKRAFT</t>
  </si>
  <si>
    <t>Landmark Cars Ltd</t>
  </si>
  <si>
    <t>LANDMARK</t>
  </si>
  <si>
    <t>Vadilal Industries Ltd</t>
  </si>
  <si>
    <t>VADILALIND</t>
  </si>
  <si>
    <t>Themis Medicare Ltd</t>
  </si>
  <si>
    <t>THEMISMED</t>
  </si>
  <si>
    <t>Novartis India Ltd</t>
  </si>
  <si>
    <t>NOVARTIND</t>
  </si>
  <si>
    <t>GTL Infrastructure Ltd</t>
  </si>
  <si>
    <t>GTLINFRA</t>
  </si>
  <si>
    <t>Automotive Axles Ltd</t>
  </si>
  <si>
    <t>AUTOAXLES</t>
  </si>
  <si>
    <t>PSP Projects Ltd</t>
  </si>
  <si>
    <t>PSPPROJECT</t>
  </si>
  <si>
    <t>Jyoti Structures Ltd</t>
  </si>
  <si>
    <t>JYOTISTRUC</t>
  </si>
  <si>
    <t>SBI Gold ETF</t>
  </si>
  <si>
    <t>SETFGOLD</t>
  </si>
  <si>
    <t>Ramco Industries Ltd</t>
  </si>
  <si>
    <t>RAMCOIND</t>
  </si>
  <si>
    <t>Ceinsys Tech Ltd</t>
  </si>
  <si>
    <t>CEINSYSTECH</t>
  </si>
  <si>
    <t>Ram Ratna Wires Ltd</t>
  </si>
  <si>
    <t>RAMRAT</t>
  </si>
  <si>
    <t>Vishnu Chemicals Ltd</t>
  </si>
  <si>
    <t>VISHNU</t>
  </si>
  <si>
    <t>Vakrangee Limited</t>
  </si>
  <si>
    <t>VAKRANGEE</t>
  </si>
  <si>
    <t>Mayur Uniquoters Ltd</t>
  </si>
  <si>
    <t>MAYURUNIQ</t>
  </si>
  <si>
    <t>Rashi Peripherals Ltd</t>
  </si>
  <si>
    <t>RPTECH</t>
  </si>
  <si>
    <t>DISA India Ltd</t>
  </si>
  <si>
    <t>DISAQ</t>
  </si>
  <si>
    <t>Rane Holdings Ltd</t>
  </si>
  <si>
    <t>RANEHOLDIN</t>
  </si>
  <si>
    <t>Baazar Style Retail Ltd</t>
  </si>
  <si>
    <t>STYLEBAAZA</t>
  </si>
  <si>
    <t>Nippon India ETF Nifty 1D Rate Liquid BeES</t>
  </si>
  <si>
    <t>LIQUIDBEES</t>
  </si>
  <si>
    <t>Vantage Knowledge Academy Ltd</t>
  </si>
  <si>
    <t>VKAL</t>
  </si>
  <si>
    <t>SG Finserve Ltd</t>
  </si>
  <si>
    <t>SGFIN</t>
  </si>
  <si>
    <t>Dredging Corporation of India Ltd</t>
  </si>
  <si>
    <t>DREDGECORP</t>
  </si>
  <si>
    <t>Dredging</t>
  </si>
  <si>
    <t>Globus Spirits Ltd</t>
  </si>
  <si>
    <t>GLOBUSSPR</t>
  </si>
  <si>
    <t>Interarch Building Products Ltd</t>
  </si>
  <si>
    <t>INTERARCH</t>
  </si>
  <si>
    <t>Building Products - Prefab Structures</t>
  </si>
  <si>
    <t>Hindustan Oil Exploration Company Ltd</t>
  </si>
  <si>
    <t>HINDOILEXP</t>
  </si>
  <si>
    <t>Sai Silks (Kalamandir) Ltd</t>
  </si>
  <si>
    <t>KALAMANDIR</t>
  </si>
  <si>
    <t>Rajratan Global Wire Ltd</t>
  </si>
  <si>
    <t>RAJRATAN</t>
  </si>
  <si>
    <t>Sterling Tools Ltd</t>
  </si>
  <si>
    <t>STERTOOLS</t>
  </si>
  <si>
    <t>Confidence Petroleum India Ltd</t>
  </si>
  <si>
    <t>CONFIPET</t>
  </si>
  <si>
    <t>Premier Explosives Ltd</t>
  </si>
  <si>
    <t>PREMEXPLN</t>
  </si>
  <si>
    <t>Veritas (India) Ltd</t>
  </si>
  <si>
    <t>VERITAS</t>
  </si>
  <si>
    <t>Jindal Drilling and Industries Ltd</t>
  </si>
  <si>
    <t>JINDRILL</t>
  </si>
  <si>
    <t>Stanley Lifestyles Ltd</t>
  </si>
  <si>
    <t>STANLEY</t>
  </si>
  <si>
    <t>Venky's (India) Ltd</t>
  </si>
  <si>
    <t>VENKEYS</t>
  </si>
  <si>
    <t>Parag Milk Foods Ltd</t>
  </si>
  <si>
    <t>PARAGMILK</t>
  </si>
  <si>
    <t>Meghmani Organics Ltd</t>
  </si>
  <si>
    <t>MOL</t>
  </si>
  <si>
    <t>EIH Associated Hotels Ltd</t>
  </si>
  <si>
    <t>EIHAHOTELS</t>
  </si>
  <si>
    <t>Prataap Snacks Ltd</t>
  </si>
  <si>
    <t>DIAMONDYD</t>
  </si>
  <si>
    <t>ideaForge Technology Ltd</t>
  </si>
  <si>
    <t>IDEAFORGE</t>
  </si>
  <si>
    <t>Vidhi Specialty Food Ingredients Ltd</t>
  </si>
  <si>
    <t>VIDHIING</t>
  </si>
  <si>
    <t>Dr Agarwal's Eye Hospital Ltd</t>
  </si>
  <si>
    <t>DRAGARWQ</t>
  </si>
  <si>
    <t>NIBE Ltd</t>
  </si>
  <si>
    <t>NIBE</t>
  </si>
  <si>
    <t>Mangalam Cement Ltd</t>
  </si>
  <si>
    <t>MANGLMCEM</t>
  </si>
  <si>
    <t>Igarashi Motors India Ltd</t>
  </si>
  <si>
    <t>IGARASHI</t>
  </si>
  <si>
    <t>MM Forgings Ltd</t>
  </si>
  <si>
    <t>MMFL</t>
  </si>
  <si>
    <t>John Cockerill India Ltd</t>
  </si>
  <si>
    <t>COCKERILL</t>
  </si>
  <si>
    <t>Industrial Machinery &amp; Supplies &amp; Components</t>
  </si>
  <si>
    <t>Hindware Home Innovation Ltd</t>
  </si>
  <si>
    <t>HINDWAREAP</t>
  </si>
  <si>
    <t>Goodyear India Ltd</t>
  </si>
  <si>
    <t>GOODYEAR</t>
  </si>
  <si>
    <t>SML Isuzu Ltd</t>
  </si>
  <si>
    <t>SMLISUZU</t>
  </si>
  <si>
    <t>Kesar India Ltd</t>
  </si>
  <si>
    <t>KESAR</t>
  </si>
  <si>
    <t>Real Estate Development</t>
  </si>
  <si>
    <t>Shalby Ltd</t>
  </si>
  <si>
    <t>SHALBY</t>
  </si>
  <si>
    <t>Nelco Ltd</t>
  </si>
  <si>
    <t>NELCO</t>
  </si>
  <si>
    <t>Ravindra Energy Ltd</t>
  </si>
  <si>
    <t>RELTD</t>
  </si>
  <si>
    <t>Kilburn Engineering Ltd</t>
  </si>
  <si>
    <t>KLBRENG-B</t>
  </si>
  <si>
    <t>Unitech Ltd</t>
  </si>
  <si>
    <t>UNITECH</t>
  </si>
  <si>
    <t>Platinum Industries Ltd</t>
  </si>
  <si>
    <t>PLATIND</t>
  </si>
  <si>
    <t>Thejo Engineering Ltd</t>
  </si>
  <si>
    <t>THEJO</t>
  </si>
  <si>
    <t>Everest Kanto Cylinder Ltd</t>
  </si>
  <si>
    <t>EKC</t>
  </si>
  <si>
    <t>Vindhya Telelinks Ltd</t>
  </si>
  <si>
    <t>VINDHYATEL</t>
  </si>
  <si>
    <t>Accelya Solutions India Ltd</t>
  </si>
  <si>
    <t>ACCELYA</t>
  </si>
  <si>
    <t>Cupid Ltd</t>
  </si>
  <si>
    <t>CUPID</t>
  </si>
  <si>
    <t>Knowledge Marine &amp; Engineering Works Ltd</t>
  </si>
  <si>
    <t>KMEW</t>
  </si>
  <si>
    <t>Marine Transportation</t>
  </si>
  <si>
    <t>Mold-Tek Packaging Ltd</t>
  </si>
  <si>
    <t>MOLDTKPAC</t>
  </si>
  <si>
    <t>Agro Tech Foods Ltd</t>
  </si>
  <si>
    <t>ATFL</t>
  </si>
  <si>
    <t>Windlas Biotech Ltd</t>
  </si>
  <si>
    <t>WINDLAS</t>
  </si>
  <si>
    <t>Pondy Oxides and Chemicals Ltd</t>
  </si>
  <si>
    <t>POCL</t>
  </si>
  <si>
    <t>Nitin Spinners Ltd</t>
  </si>
  <si>
    <t>NITINSPIN</t>
  </si>
  <si>
    <t>RIR Power Electronics Ltd</t>
  </si>
  <si>
    <t>RIR</t>
  </si>
  <si>
    <t>Tanfac Industries Ltd</t>
  </si>
  <si>
    <t>TANFACIND</t>
  </si>
  <si>
    <t>Himatsingka Seide Ltd</t>
  </si>
  <si>
    <t>HIMATSEIDE</t>
  </si>
  <si>
    <t>Ugro Capital Ltd</t>
  </si>
  <si>
    <t>UGROCAP</t>
  </si>
  <si>
    <t>Dreamfolks Services Ltd</t>
  </si>
  <si>
    <t>DREAMFOLKS</t>
  </si>
  <si>
    <t>Saraswati Commercial (India) Ltd</t>
  </si>
  <si>
    <t>ZSARACOM</t>
  </si>
  <si>
    <t>Navkar Corporation Ltd</t>
  </si>
  <si>
    <t>NAVKARCORP</t>
  </si>
  <si>
    <t>Dolat Algotech Ltd</t>
  </si>
  <si>
    <t>DOLATALGO</t>
  </si>
  <si>
    <t>Dynamic Cables Ltd</t>
  </si>
  <si>
    <t>DYCL</t>
  </si>
  <si>
    <t>Tarsons Products Ltd</t>
  </si>
  <si>
    <t>TARSONS</t>
  </si>
  <si>
    <t>S.P.Apparels Ltd</t>
  </si>
  <si>
    <t>SPAL</t>
  </si>
  <si>
    <t>Welspun Specialty Solutions Ltd</t>
  </si>
  <si>
    <t>WELSPLSOL</t>
  </si>
  <si>
    <t>Windsor Machines Ltd</t>
  </si>
  <si>
    <t>WINDMACHIN</t>
  </si>
  <si>
    <t>Media Matrix Worldwide Ltd</t>
  </si>
  <si>
    <t>MMWL</t>
  </si>
  <si>
    <t>Federal-Mogul Goetze (India) Ltd</t>
  </si>
  <si>
    <t>FMGOETZE</t>
  </si>
  <si>
    <t>Hester Biosciences Ltd</t>
  </si>
  <si>
    <t>HESTERBIO</t>
  </si>
  <si>
    <t>SMS Pharmaceuticals Ltd</t>
  </si>
  <si>
    <t>SMSPHARMA</t>
  </si>
  <si>
    <t>Paramount Communications Ltd</t>
  </si>
  <si>
    <t>PARACABLES</t>
  </si>
  <si>
    <t>Insecticides (India) Ltd</t>
  </si>
  <si>
    <t>INSECTICID</t>
  </si>
  <si>
    <t>HMA Agro Industries Ltd</t>
  </si>
  <si>
    <t>HMAAGRO</t>
  </si>
  <si>
    <t>Gandhar Oil Refinery (INDIA) Ltd</t>
  </si>
  <si>
    <t>GANDHAR</t>
  </si>
  <si>
    <t>ICICI Prudential Nifty 50 ETF</t>
  </si>
  <si>
    <t>NIFTYIETF</t>
  </si>
  <si>
    <t>Hind Rectifiers Ltd</t>
  </si>
  <si>
    <t>HIRECT</t>
  </si>
  <si>
    <t>Sanstar Ltd</t>
  </si>
  <si>
    <t>SANSTAR</t>
  </si>
  <si>
    <t>IOL Chemicals and Pharmaceuticals Ltd</t>
  </si>
  <si>
    <t>IOLCP</t>
  </si>
  <si>
    <t>Indian Hume Pipe Company Ltd</t>
  </si>
  <si>
    <t>INDIANHUME</t>
  </si>
  <si>
    <t>Tinna Rubber and Infrastructure Ltd</t>
  </si>
  <si>
    <t>TINNARUBR</t>
  </si>
  <si>
    <t>Apollo Pipes Ltd</t>
  </si>
  <si>
    <t>APOLLOPIPE</t>
  </si>
  <si>
    <t>Carysil Ltd</t>
  </si>
  <si>
    <t>CARYSIL</t>
  </si>
  <si>
    <t>TAJ GVK Hotels and Resorts Ltd</t>
  </si>
  <si>
    <t>TAJGVK</t>
  </si>
  <si>
    <t>Huhtamaki India Ltd</t>
  </si>
  <si>
    <t>HUHTAMAKI</t>
  </si>
  <si>
    <t>Lumax Industries Ltd</t>
  </si>
  <si>
    <t>LUMAXIND</t>
  </si>
  <si>
    <t>India Pesticides Ltd</t>
  </si>
  <si>
    <t>IPL</t>
  </si>
  <si>
    <t>Owais Metal and Mineral Processing Ltd</t>
  </si>
  <si>
    <t>OWAIS</t>
  </si>
  <si>
    <t>Amrutanjan Health Care Ltd</t>
  </si>
  <si>
    <t>AMRUTANJAN</t>
  </si>
  <si>
    <t>Dolphin Offshore Enterprises (India) Ltd</t>
  </si>
  <si>
    <t>DOLPHIN</t>
  </si>
  <si>
    <t>DEN Networks Ltd</t>
  </si>
  <si>
    <t>DEN</t>
  </si>
  <si>
    <t>Universal Cables Ltd</t>
  </si>
  <si>
    <t>UNIVCABLES</t>
  </si>
  <si>
    <t>TTK Healthcare Ltd</t>
  </si>
  <si>
    <t>TTKHLTCARE</t>
  </si>
  <si>
    <t>Divgi TorqTransfer Systems Ltd</t>
  </si>
  <si>
    <t>DIVGIITTS</t>
  </si>
  <si>
    <t>DEE Development Engineers Ltd</t>
  </si>
  <si>
    <t>DEEDEV</t>
  </si>
  <si>
    <t>Pnb Gilts Ltd</t>
  </si>
  <si>
    <t>PNBGILTS</t>
  </si>
  <si>
    <t>Sanghi Industries Ltd</t>
  </si>
  <si>
    <t>SANGHIIND</t>
  </si>
  <si>
    <t>Astec Lifesciences Ltd</t>
  </si>
  <si>
    <t>ASTEC</t>
  </si>
  <si>
    <t>Panama Petrochem Ltd</t>
  </si>
  <si>
    <t>PANAMAPET</t>
  </si>
  <si>
    <t>Vardhman Special Steels Ltd</t>
  </si>
  <si>
    <t>VSSL</t>
  </si>
  <si>
    <t>JISLDVREQS</t>
  </si>
  <si>
    <t>Beta Drugs Ltd</t>
  </si>
  <si>
    <t>BETA</t>
  </si>
  <si>
    <t>Ador Welding Ltd</t>
  </si>
  <si>
    <t>ADORWELD</t>
  </si>
  <si>
    <t>Timex Group India Ltd</t>
  </si>
  <si>
    <t>TIMEX</t>
  </si>
  <si>
    <t>Expleo Solutions Ltd</t>
  </si>
  <si>
    <t>EXPLEOSOL</t>
  </si>
  <si>
    <t>Tatva Chintan Pharma Chem Ltd</t>
  </si>
  <si>
    <t>TATVA</t>
  </si>
  <si>
    <t>IKIO Lighting Ltd</t>
  </si>
  <si>
    <t>IKIO</t>
  </si>
  <si>
    <t>Rupa &amp; Company Ltd</t>
  </si>
  <si>
    <t>RUPA</t>
  </si>
  <si>
    <t>Orient Green Power Company Ltd</t>
  </si>
  <si>
    <t>GREENPOWER</t>
  </si>
  <si>
    <t>ESAF Small Finance Bank Limited</t>
  </si>
  <si>
    <t>ESAFSFB</t>
  </si>
  <si>
    <t>Camlin Fine Sciences Ltd</t>
  </si>
  <si>
    <t>CAMLINFINE</t>
  </si>
  <si>
    <t>ECOS (India) Mobility &amp; Hospitality Ltd</t>
  </si>
  <si>
    <t>ECOSMOBLTY</t>
  </si>
  <si>
    <t>Suratwwala Business Group Ltd</t>
  </si>
  <si>
    <t>SBGLP</t>
  </si>
  <si>
    <t>Cosmo First Ltd</t>
  </si>
  <si>
    <t>COSMOFIRST</t>
  </si>
  <si>
    <t>TIL Ltd</t>
  </si>
  <si>
    <t>TIL</t>
  </si>
  <si>
    <t>Centum Electronics Ltd</t>
  </si>
  <si>
    <t>CENTUM</t>
  </si>
  <si>
    <t>MIC Electronics Ltd</t>
  </si>
  <si>
    <t>MICEL</t>
  </si>
  <si>
    <t>Som Distilleries and Breweries Ltd</t>
  </si>
  <si>
    <t>SDBL</t>
  </si>
  <si>
    <t>D Link (India) Limited</t>
  </si>
  <si>
    <t>DLINKINDIA</t>
  </si>
  <si>
    <t>Yasho Industries Ltd</t>
  </si>
  <si>
    <t>YASHO</t>
  </si>
  <si>
    <t>Man Industries (India) Ltd</t>
  </si>
  <si>
    <t>MANINDS</t>
  </si>
  <si>
    <t>Jagsonpal Pharmaceuticals Ltd</t>
  </si>
  <si>
    <t>JAGSNPHARM</t>
  </si>
  <si>
    <t>Mufin Green Finance Ltd</t>
  </si>
  <si>
    <t>MUFIN</t>
  </si>
  <si>
    <t>Elpro International Ltd</t>
  </si>
  <si>
    <t>ELPROINTL</t>
  </si>
  <si>
    <t>BLS E-Services Ltd</t>
  </si>
  <si>
    <t>BLSE</t>
  </si>
  <si>
    <t>Vimta Labs Ltd</t>
  </si>
  <si>
    <t>VIMTALABS</t>
  </si>
  <si>
    <t>Mukand Ltd</t>
  </si>
  <si>
    <t>MUKANDLTD</t>
  </si>
  <si>
    <t>Dish TV India Ltd</t>
  </si>
  <si>
    <t>DISHTV</t>
  </si>
  <si>
    <t>Andrew Yule &amp; Co Ltd</t>
  </si>
  <si>
    <t>ANDREWYU</t>
  </si>
  <si>
    <t>Kotak Gold Etf</t>
  </si>
  <si>
    <t>GOLD1</t>
  </si>
  <si>
    <t>JITF Infralogistics Ltd</t>
  </si>
  <si>
    <t>JITFINFRA</t>
  </si>
  <si>
    <t>Alpex Solar Ltd</t>
  </si>
  <si>
    <t>ALPEXSOLAR</t>
  </si>
  <si>
    <t>Salzer Electronics Ltd</t>
  </si>
  <si>
    <t>SALZERELEC</t>
  </si>
  <si>
    <t>Talbros Automotive Components Ltd</t>
  </si>
  <si>
    <t>TALBROAUTO</t>
  </si>
  <si>
    <t>Mangalore Chemicals and Fertilisers Ltd</t>
  </si>
  <si>
    <t>MANGCHEFER</t>
  </si>
  <si>
    <t>Andhra Paper Ltd</t>
  </si>
  <si>
    <t>ANDHRAPAP</t>
  </si>
  <si>
    <t>AGI Infra Ltd</t>
  </si>
  <si>
    <t>AGIIL</t>
  </si>
  <si>
    <t>Barbeque-Nation Hospitality Ltd</t>
  </si>
  <si>
    <t>BARBEQUE</t>
  </si>
  <si>
    <t>Madhya Bharat Agro Products Ltd</t>
  </si>
  <si>
    <t>MBAPL</t>
  </si>
  <si>
    <t>Kody Technolab Ltd</t>
  </si>
  <si>
    <t>KODYTECH</t>
  </si>
  <si>
    <t>Seshasayee Paper and Boards Ltd</t>
  </si>
  <si>
    <t>SESHAPAPER</t>
  </si>
  <si>
    <t>Apcotex Industries Ltd</t>
  </si>
  <si>
    <t>APCOTEXIND</t>
  </si>
  <si>
    <t>Cantabil Retail India Ltd</t>
  </si>
  <si>
    <t>CANTABIL</t>
  </si>
  <si>
    <t>Ashika Credit Capital Ltd</t>
  </si>
  <si>
    <t>ASHIKA</t>
  </si>
  <si>
    <t>Rama Steel Tubes Ltd</t>
  </si>
  <si>
    <t>RAMASTEEL</t>
  </si>
  <si>
    <t>Deccan Gold Mines Ltd</t>
  </si>
  <si>
    <t>DECNGOLD</t>
  </si>
  <si>
    <t>Suyog Telematics Ltd</t>
  </si>
  <si>
    <t>SUYOG</t>
  </si>
  <si>
    <t>HDFC Gold Exchange Traded Fund</t>
  </si>
  <si>
    <t>HDFCGOLD</t>
  </si>
  <si>
    <t>Gocl Corporation Ltd</t>
  </si>
  <si>
    <t>GOCLCORP</t>
  </si>
  <si>
    <t>ICICI Prudential Gold ETF</t>
  </si>
  <si>
    <t>GOLDIETF</t>
  </si>
  <si>
    <t>HIL Ltd</t>
  </si>
  <si>
    <t>HIL</t>
  </si>
  <si>
    <t>Nippon India ETF Nifty Next 50 Junior BeES</t>
  </si>
  <si>
    <t>JUNIORBEES</t>
  </si>
  <si>
    <t>I G Petrochemicals Ltd</t>
  </si>
  <si>
    <t>IGPL</t>
  </si>
  <si>
    <t>Syncom Formulations (India) Ltd</t>
  </si>
  <si>
    <t>SYNCOMF</t>
  </si>
  <si>
    <t>Heranba Industries Ltd</t>
  </si>
  <si>
    <t>HERANBA</t>
  </si>
  <si>
    <t>GPT Infraprojects Ltd</t>
  </si>
  <si>
    <t>GPTINFRA</t>
  </si>
  <si>
    <t>Axiscades Technologies Ltd</t>
  </si>
  <si>
    <t>AXISCADES</t>
  </si>
  <si>
    <t>Praveg Ltd</t>
  </si>
  <si>
    <t>PRAVEG</t>
  </si>
  <si>
    <t>Kernex Microsystems (India) Ltd</t>
  </si>
  <si>
    <t>KERNEX</t>
  </si>
  <si>
    <t>Sirca Paints India Ltd</t>
  </si>
  <si>
    <t>SIRCA</t>
  </si>
  <si>
    <t>Uniparts India Ltd</t>
  </si>
  <si>
    <t>UNIPARTS</t>
  </si>
  <si>
    <t>Mercury Ev-Tech Ltd</t>
  </si>
  <si>
    <t>MERCURYEV</t>
  </si>
  <si>
    <t>Excel Industries Ltd</t>
  </si>
  <si>
    <t>EXCELINDUS</t>
  </si>
  <si>
    <t>Eco Recycling Ltd</t>
  </si>
  <si>
    <t>ECORECO</t>
  </si>
  <si>
    <t>Abans Holdings Ltd</t>
  </si>
  <si>
    <t>AHL</t>
  </si>
  <si>
    <t>G M Breweries Ltd</t>
  </si>
  <si>
    <t>GMBREW</t>
  </si>
  <si>
    <t>Shriram Properties Ltd</t>
  </si>
  <si>
    <t>SHRIRAMPPS</t>
  </si>
  <si>
    <t>Jagran Prakashan Ltd</t>
  </si>
  <si>
    <t>JAGRAN</t>
  </si>
  <si>
    <t>Unicommerce eSolutions Ltd</t>
  </si>
  <si>
    <t>UNIECOM</t>
  </si>
  <si>
    <t>Fusion Finance Ltd</t>
  </si>
  <si>
    <t>FUSION</t>
  </si>
  <si>
    <t>Sangam (India) Ltd</t>
  </si>
  <si>
    <t>SANGAMIND</t>
  </si>
  <si>
    <t>Godavari Biorefineries Ltd</t>
  </si>
  <si>
    <t>GODAVARIB</t>
  </si>
  <si>
    <t>Kabra Extrusion Technik Ltd</t>
  </si>
  <si>
    <t>KABRAEXTRU</t>
  </si>
  <si>
    <t>Omaxe Ltd</t>
  </si>
  <si>
    <t>OMAXE</t>
  </si>
  <si>
    <t>Wonder Electricals Ltd</t>
  </si>
  <si>
    <t>WEL</t>
  </si>
  <si>
    <t>Sigachi Industries Ltd</t>
  </si>
  <si>
    <t>SIGACHI</t>
  </si>
  <si>
    <t>Bombay Super Hybrid Seeds Ltd</t>
  </si>
  <si>
    <t>BSHSL</t>
  </si>
  <si>
    <t>Master Trust Ltd</t>
  </si>
  <si>
    <t>MASTERTR</t>
  </si>
  <si>
    <t>Lotus Chocolate Company Ltd</t>
  </si>
  <si>
    <t>LOTUSCHO</t>
  </si>
  <si>
    <t>Hariom Pipe Industries Ltd</t>
  </si>
  <si>
    <t>HARIOMPIPE</t>
  </si>
  <si>
    <t>Trident Techlabs Ltd</t>
  </si>
  <si>
    <t>TECHLABS</t>
  </si>
  <si>
    <t>Antony Waste Handling Cell Ltd</t>
  </si>
  <si>
    <t>AWHCL</t>
  </si>
  <si>
    <t>Agarwal Industrial Corporation Ltd</t>
  </si>
  <si>
    <t>AGARIND</t>
  </si>
  <si>
    <t>GNA Axles Ltd</t>
  </si>
  <si>
    <t>GNA</t>
  </si>
  <si>
    <t>Reliance Industrial Infrastructure Ltd</t>
  </si>
  <si>
    <t>RIIL</t>
  </si>
  <si>
    <t>Wheels India Ltd</t>
  </si>
  <si>
    <t>WHEELS</t>
  </si>
  <si>
    <t>India Power Corporation Ltd</t>
  </si>
  <si>
    <t>DPSCLTD</t>
  </si>
  <si>
    <t>MSP Steel &amp; Power Ltd</t>
  </si>
  <si>
    <t>MSPL</t>
  </si>
  <si>
    <t>Danish Power Ltd</t>
  </si>
  <si>
    <t>DANISH</t>
  </si>
  <si>
    <t>Satin Creditcare Network Ltd</t>
  </si>
  <si>
    <t>SATIN</t>
  </si>
  <si>
    <t>Monte Carlo Fashions Ltd</t>
  </si>
  <si>
    <t>MONTECARLO</t>
  </si>
  <si>
    <t>NDR Auto Components Ltd</t>
  </si>
  <si>
    <t>NDRAUTO</t>
  </si>
  <si>
    <t>Associated Alcohols &amp; Breweries Ltd</t>
  </si>
  <si>
    <t>ASALCBR</t>
  </si>
  <si>
    <t>Veranda Learning Solutions Ltd</t>
  </si>
  <si>
    <t>VERANDA</t>
  </si>
  <si>
    <t>IFGL Refractories Ltd</t>
  </si>
  <si>
    <t>IFGLEXPOR</t>
  </si>
  <si>
    <t>Jyoti Resins and Adhesives Ltd</t>
  </si>
  <si>
    <t>JYOTIRES</t>
  </si>
  <si>
    <t>Balmer Lawrie Investments Ltd</t>
  </si>
  <si>
    <t>BLIL</t>
  </si>
  <si>
    <t>JG Chemicals Ltd</t>
  </si>
  <si>
    <t>JGCHEM</t>
  </si>
  <si>
    <t>Bliss GVS Pharma Ltd</t>
  </si>
  <si>
    <t>BLISSGVS</t>
  </si>
  <si>
    <t>Sportking India Ltd</t>
  </si>
  <si>
    <t>SPORTKING</t>
  </si>
  <si>
    <t>B L Kashyap and Sons Ltd</t>
  </si>
  <si>
    <t>BLKASHYAP</t>
  </si>
  <si>
    <t>Dynacons Systems and Solutions Ltd</t>
  </si>
  <si>
    <t>DSSL</t>
  </si>
  <si>
    <t>Alicon Castalloy Ltd</t>
  </si>
  <si>
    <t>ALICON</t>
  </si>
  <si>
    <t>Filatex India Ltd</t>
  </si>
  <si>
    <t>FILATEX</t>
  </si>
  <si>
    <t>Renaissance Global Ltd</t>
  </si>
  <si>
    <t>RGL</t>
  </si>
  <si>
    <t>Chaman Lal Setia Exports Ltd</t>
  </si>
  <si>
    <t>CLSEL</t>
  </si>
  <si>
    <t>GRP Ltd</t>
  </si>
  <si>
    <t>GRPLTD</t>
  </si>
  <si>
    <t>ASM Technologies Ltd</t>
  </si>
  <si>
    <t>ASMTEC</t>
  </si>
  <si>
    <t>Signpost India Ltd</t>
  </si>
  <si>
    <t>SIGNPOST</t>
  </si>
  <si>
    <t>Udaipur Cement Works Ltd</t>
  </si>
  <si>
    <t>UDAICEMENT</t>
  </si>
  <si>
    <t>Tourism Finance Corporation of India Ltd</t>
  </si>
  <si>
    <t>TFCILTD</t>
  </si>
  <si>
    <t>VL E-Governance &amp; IT Solutions Ltd</t>
  </si>
  <si>
    <t>VLEGOV</t>
  </si>
  <si>
    <t>BCL Industries Ltd</t>
  </si>
  <si>
    <t>BCLIND</t>
  </si>
  <si>
    <t>Hexa Tradex Ltd</t>
  </si>
  <si>
    <t>HEXATRADEX</t>
  </si>
  <si>
    <t>Orient Technologies Ltd</t>
  </si>
  <si>
    <t>ORIENTTECH</t>
  </si>
  <si>
    <t>AFCOM Holdings Ltd</t>
  </si>
  <si>
    <t>AFCOM</t>
  </si>
  <si>
    <t>Air Freight &amp; Logistics</t>
  </si>
  <si>
    <t>GTPL Hathway Ltd</t>
  </si>
  <si>
    <t>GTPL</t>
  </si>
  <si>
    <t>Madras Fertilizers Ltd</t>
  </si>
  <si>
    <t>MADRASFERT</t>
  </si>
  <si>
    <t>Cropster Agro Ltd</t>
  </si>
  <si>
    <t>CROPSTER</t>
  </si>
  <si>
    <t>Food Distributors</t>
  </si>
  <si>
    <t>Brightcom Group Ltd</t>
  </si>
  <si>
    <t>BCG</t>
  </si>
  <si>
    <t>Yatra Online Ltd</t>
  </si>
  <si>
    <t>YATRA</t>
  </si>
  <si>
    <t>Khazanchi Jewellers Ltd</t>
  </si>
  <si>
    <t>KHAZANCHI</t>
  </si>
  <si>
    <t>Apparel, Accessories &amp; Luxury Goods</t>
  </si>
  <si>
    <t>Shankara Building Products Ltd</t>
  </si>
  <si>
    <t>SHANKARA</t>
  </si>
  <si>
    <t>Roto Pumps Ltd</t>
  </si>
  <si>
    <t>ROTO</t>
  </si>
  <si>
    <t>Paushak Ltd</t>
  </si>
  <si>
    <t>PAUSHAKLTD</t>
  </si>
  <si>
    <t>Steelcast Ltd</t>
  </si>
  <si>
    <t>STEELCAS</t>
  </si>
  <si>
    <t>Borosil Scientific Ltd</t>
  </si>
  <si>
    <t>BOROSCI</t>
  </si>
  <si>
    <t>Sadhana Nitro Chem Ltd</t>
  </si>
  <si>
    <t>SADHNANIQ</t>
  </si>
  <si>
    <t>Oriental Aromatics Ltd</t>
  </si>
  <si>
    <t>OAL</t>
  </si>
  <si>
    <t>Texmaco Infrastructure &amp; Holdings Ltd</t>
  </si>
  <si>
    <t>TEXINFRA</t>
  </si>
  <si>
    <t>Bharat Wire Ropes Ltd</t>
  </si>
  <si>
    <t>BHARATWIRE</t>
  </si>
  <si>
    <t>Wealth First Portfolio Managers Ltd</t>
  </si>
  <si>
    <t>WEALTH</t>
  </si>
  <si>
    <t>India Nippon Electricals Ltd</t>
  </si>
  <si>
    <t>INDNIPPON</t>
  </si>
  <si>
    <t>Peninsula Land Ltd</t>
  </si>
  <si>
    <t>PENINLAND</t>
  </si>
  <si>
    <t>SMC Global Securities Ltd</t>
  </si>
  <si>
    <t>SMCGLOBAL</t>
  </si>
  <si>
    <t>Panorama Studios International Ltd</t>
  </si>
  <si>
    <t>PANORAMA</t>
  </si>
  <si>
    <t>Dcm Shriram Industries Ltd</t>
  </si>
  <si>
    <t>DCMSRIND</t>
  </si>
  <si>
    <t>Remus Pharmaceuticals Ltd</t>
  </si>
  <si>
    <t>REMUS</t>
  </si>
  <si>
    <t>Simplex Infrastructures Ltd</t>
  </si>
  <si>
    <t>SIMPLEXINF</t>
  </si>
  <si>
    <t>Swelect Energy Systems Ltd</t>
  </si>
  <si>
    <t>SWELECTES</t>
  </si>
  <si>
    <t>Fedders Holding Ltd</t>
  </si>
  <si>
    <t>FEDDERSHOL</t>
  </si>
  <si>
    <t>Southern Petrochemical Industries Corporation Ltd</t>
  </si>
  <si>
    <t>SPIC</t>
  </si>
  <si>
    <t>Bigbloc Construction Ltd</t>
  </si>
  <si>
    <t>BIGBLOC</t>
  </si>
  <si>
    <t>Atul Auto Ltd</t>
  </si>
  <si>
    <t>ATULAUTO</t>
  </si>
  <si>
    <t>Three Wheelers</t>
  </si>
  <si>
    <t>Solex Energy Ltd</t>
  </si>
  <si>
    <t>SOLEX</t>
  </si>
  <si>
    <t>Advait Energy Transitions Ltd</t>
  </si>
  <si>
    <t>ADVAIT</t>
  </si>
  <si>
    <t>Electrical Components &amp; Equipment</t>
  </si>
  <si>
    <t>Oriental Rail Infrastructure Ltd</t>
  </si>
  <si>
    <t>ORIRAIL</t>
  </si>
  <si>
    <t>Alldigi Tech Ltd</t>
  </si>
  <si>
    <t>ALLDIGI</t>
  </si>
  <si>
    <t>Tribhovandas Bhimji Zaveri Ltd</t>
  </si>
  <si>
    <t>TBZ</t>
  </si>
  <si>
    <t>GKW Ltd</t>
  </si>
  <si>
    <t>GKWLIMITED</t>
  </si>
  <si>
    <t>Ramco Systems Ltd</t>
  </si>
  <si>
    <t>RAMCOSYS</t>
  </si>
  <si>
    <t>Rhetan TMT Ltd</t>
  </si>
  <si>
    <t>RHETAN</t>
  </si>
  <si>
    <t>Steel</t>
  </si>
  <si>
    <t>Hi-Tech Gears Ltd</t>
  </si>
  <si>
    <t>HITECHGEAR</t>
  </si>
  <si>
    <t>SPML Infra Ltd</t>
  </si>
  <si>
    <t>SPMLINFRA</t>
  </si>
  <si>
    <t>Sahasra Electronic Solutions Ltd</t>
  </si>
  <si>
    <t>SAHASRA</t>
  </si>
  <si>
    <t>Vardhman Holdings Ltd</t>
  </si>
  <si>
    <t>VHL</t>
  </si>
  <si>
    <t>5Paisa Capital Ltd</t>
  </si>
  <si>
    <t>5PAISA</t>
  </si>
  <si>
    <t>Arihant Superstructures Ltd</t>
  </si>
  <si>
    <t>ARIHANTSUP</t>
  </si>
  <si>
    <t>Bajaj Steel Industries Ltd</t>
  </si>
  <si>
    <t>BAJAJST</t>
  </si>
  <si>
    <t>Zota Health Care Ltd</t>
  </si>
  <si>
    <t>ZOTA</t>
  </si>
  <si>
    <t>Irm Energy Ltd</t>
  </si>
  <si>
    <t>IRMENERGY</t>
  </si>
  <si>
    <t>Vintage Coffee and Beverages Ltd</t>
  </si>
  <si>
    <t>VINCOFE</t>
  </si>
  <si>
    <t>Mishtann Foods Ltd</t>
  </si>
  <si>
    <t>MISHTANN</t>
  </si>
  <si>
    <t>Capital India Finance Ltd</t>
  </si>
  <si>
    <t>CIFL</t>
  </si>
  <si>
    <t>Asian Energy Services Ltd</t>
  </si>
  <si>
    <t>ASIANENE</t>
  </si>
  <si>
    <t>Kotak Nifty 50 ETF</t>
  </si>
  <si>
    <t>NIFTY1</t>
  </si>
  <si>
    <t>Essen Speciality Films Ltd</t>
  </si>
  <si>
    <t>ESFL</t>
  </si>
  <si>
    <t>TechNVision Ventures Ltd</t>
  </si>
  <si>
    <t>TECHNVISN</t>
  </si>
  <si>
    <t>ULTRAMARINE &amp; PIGMENTS Ltd</t>
  </si>
  <si>
    <t>ULTRAMAR</t>
  </si>
  <si>
    <t>Suryoday Small Finance Bank Ltd</t>
  </si>
  <si>
    <t>SURYODAY</t>
  </si>
  <si>
    <t>Allied Digital Services Ltd</t>
  </si>
  <si>
    <t>ADSL</t>
  </si>
  <si>
    <t>Dhunseri Ventures Ltd</t>
  </si>
  <si>
    <t>DVL</t>
  </si>
  <si>
    <t>Amines and Plasticizers Ltd</t>
  </si>
  <si>
    <t>AMNPLST</t>
  </si>
  <si>
    <t>Pudumjee Paper Products Ltd</t>
  </si>
  <si>
    <t>PDMJEPAPER</t>
  </si>
  <si>
    <t>GPT Healthcare Ltd</t>
  </si>
  <si>
    <t>GPTHEALTH</t>
  </si>
  <si>
    <t>Butterfly Gandhimathi Appliances Ltd</t>
  </si>
  <si>
    <t>BUTTERFLY</t>
  </si>
  <si>
    <t>Jaiprakash Associates Ltd</t>
  </si>
  <si>
    <t>JPASSOCIAT</t>
  </si>
  <si>
    <t>Kross Ltd</t>
  </si>
  <si>
    <t>KROSS</t>
  </si>
  <si>
    <t>Best Agrolife Ltd</t>
  </si>
  <si>
    <t>BESTAGRO</t>
  </si>
  <si>
    <t>Eimco Elecon (India) Ltd</t>
  </si>
  <si>
    <t>EIMCOELECO</t>
  </si>
  <si>
    <t>India Motor Parts &amp; Accessories Ltd</t>
  </si>
  <si>
    <t>IMPAL</t>
  </si>
  <si>
    <t>Yamuna Syndicate Ltd</t>
  </si>
  <si>
    <t>YSL</t>
  </si>
  <si>
    <t>Forbes Precision Tools and Machine Parts Ltd</t>
  </si>
  <si>
    <t>TOTEM</t>
  </si>
  <si>
    <t>Kellton Tech Solutions Ltd</t>
  </si>
  <si>
    <t>KELLTONTEC</t>
  </si>
  <si>
    <t>Ester Industries Ltd</t>
  </si>
  <si>
    <t>ESTER</t>
  </si>
  <si>
    <t>Kokuyo Camlin Ltd</t>
  </si>
  <si>
    <t>KOKUYOCMLN</t>
  </si>
  <si>
    <t>Rishabh Instruments Ltd</t>
  </si>
  <si>
    <t>RISHABH</t>
  </si>
  <si>
    <t>Century Enka Ltd</t>
  </si>
  <si>
    <t>CENTENKA</t>
  </si>
  <si>
    <t>Likhitha Infrastructure Ltd</t>
  </si>
  <si>
    <t>LIKHITHA</t>
  </si>
  <si>
    <t>Macpower CNC Machines Ltd</t>
  </si>
  <si>
    <t>MACPOWER</t>
  </si>
  <si>
    <t>3B Blackbio DX Ltd</t>
  </si>
  <si>
    <t>3BBLACKBIO</t>
  </si>
  <si>
    <t>Fertilizers &amp; Agricultural Chemicals</t>
  </si>
  <si>
    <t>Rane (Madras) Ltd</t>
  </si>
  <si>
    <t>RML</t>
  </si>
  <si>
    <t>Dhunseri Investments Ltd</t>
  </si>
  <si>
    <t>DHUNINV</t>
  </si>
  <si>
    <t>Jaykay Enterprises Ltd</t>
  </si>
  <si>
    <t>JAYKAY</t>
  </si>
  <si>
    <t>Aurum Proptech Ltd</t>
  </si>
  <si>
    <t>AURUM</t>
  </si>
  <si>
    <t>Viceroy Hotels Ltd</t>
  </si>
  <si>
    <t>VHLTD</t>
  </si>
  <si>
    <t>Aym Syntex Ltd</t>
  </si>
  <si>
    <t>AYMSYNTEX</t>
  </si>
  <si>
    <t>Walchandnagar Industries Ltd</t>
  </si>
  <si>
    <t>WALCHANNAG</t>
  </si>
  <si>
    <t>Arman Financial Services Ltd</t>
  </si>
  <si>
    <t>ARMANFIN</t>
  </si>
  <si>
    <t>Crest Ventures Ltd</t>
  </si>
  <si>
    <t>CREST</t>
  </si>
  <si>
    <t>BMW Industries Ltd</t>
  </si>
  <si>
    <t>BMW</t>
  </si>
  <si>
    <t>Allcargo Gati Ltd</t>
  </si>
  <si>
    <t>ACLGATI</t>
  </si>
  <si>
    <t>Z F Steering Gear (India) Ltd</t>
  </si>
  <si>
    <t>ZFSTEERING</t>
  </si>
  <si>
    <t>Kamdhenu Ltd</t>
  </si>
  <si>
    <t>KAMDHENU</t>
  </si>
  <si>
    <t>Yuken India Ltd</t>
  </si>
  <si>
    <t>YUKEN</t>
  </si>
  <si>
    <t>Matrimony.Com Ltd</t>
  </si>
  <si>
    <t>MATRIMONY</t>
  </si>
  <si>
    <t>One Point One Solutions Ltd</t>
  </si>
  <si>
    <t>ONEPOINT</t>
  </si>
  <si>
    <t>Andhra Sugars Ltd</t>
  </si>
  <si>
    <t>ANDHRSUGAR</t>
  </si>
  <si>
    <t>Creative Newtech Ltd</t>
  </si>
  <si>
    <t>CREATIVE</t>
  </si>
  <si>
    <t>Emkay Taps and Cutting Tools Ltd</t>
  </si>
  <si>
    <t>EMKAYTOOLS</t>
  </si>
  <si>
    <t>Subex Ltd</t>
  </si>
  <si>
    <t>SUBEXLTD</t>
  </si>
  <si>
    <t>Selan Exploration Technology Ltd</t>
  </si>
  <si>
    <t>SELAN</t>
  </si>
  <si>
    <t>Om Infra Ltd</t>
  </si>
  <si>
    <t>OMINFRAL</t>
  </si>
  <si>
    <t>Chemfab Alkalis Ltd</t>
  </si>
  <si>
    <t>CHEMFAB</t>
  </si>
  <si>
    <t>Ratnaveer Precision Engineering Ltd</t>
  </si>
  <si>
    <t>RATNAVEER</t>
  </si>
  <si>
    <t>CFF Fluid Control Ltd</t>
  </si>
  <si>
    <t>CFF</t>
  </si>
  <si>
    <t>Aerospace &amp; Defense</t>
  </si>
  <si>
    <t>Shree Digvijay Cement Co Ltd</t>
  </si>
  <si>
    <t>SHREDIGCEM</t>
  </si>
  <si>
    <t>Automobile Corp Of Goa Ltd</t>
  </si>
  <si>
    <t>ACGL</t>
  </si>
  <si>
    <t>Oswal Greentech Ltd</t>
  </si>
  <si>
    <t>OSWALGREEN</t>
  </si>
  <si>
    <t>Saint-Gobain Sekurit India Ltd</t>
  </si>
  <si>
    <t>SAINTGOBAIN</t>
  </si>
  <si>
    <t>Centrum Capital Ltd</t>
  </si>
  <si>
    <t>CENTRUM</t>
  </si>
  <si>
    <t>Western Carriers (India) Ltd</t>
  </si>
  <si>
    <t>WCIL</t>
  </si>
  <si>
    <t>Steel Exchange India Ltd</t>
  </si>
  <si>
    <t>STEELXIND</t>
  </si>
  <si>
    <t>Everest Industries Ltd</t>
  </si>
  <si>
    <t>EVERESTIND</t>
  </si>
  <si>
    <t>Krishana Phoschem Ltd</t>
  </si>
  <si>
    <t>KRISHANA</t>
  </si>
  <si>
    <t>Gala Precision Engineering Ltd</t>
  </si>
  <si>
    <t>GALAPREC</t>
  </si>
  <si>
    <t>Punjab Chemicals and Crop Protection Ltd</t>
  </si>
  <si>
    <t>PUNJABCHEM</t>
  </si>
  <si>
    <t>Pakka Limited</t>
  </si>
  <si>
    <t>PAKKA</t>
  </si>
  <si>
    <t>Shiva Cement Ltd</t>
  </si>
  <si>
    <t>SHIVACEM</t>
  </si>
  <si>
    <t>Sahana System Ltd</t>
  </si>
  <si>
    <t>SAHANA</t>
  </si>
  <si>
    <t>VLS Finance Ltd</t>
  </si>
  <si>
    <t>VLSFINANCE</t>
  </si>
  <si>
    <t>HLV Ltd</t>
  </si>
  <si>
    <t>HLVLTD</t>
  </si>
  <si>
    <t>Vertoz Ltd</t>
  </si>
  <si>
    <t>VERTOZ</t>
  </si>
  <si>
    <t>Capital Small Finance Bank Ltd</t>
  </si>
  <si>
    <t>CAPITALSFB</t>
  </si>
  <si>
    <t>Asian Star Co Ltd</t>
  </si>
  <si>
    <t>ASTAR</t>
  </si>
  <si>
    <t>KMC Speciality Hospitals (India) Ltd</t>
  </si>
  <si>
    <t>KMCSHIL</t>
  </si>
  <si>
    <t>Kirloskar Electric Company Ltd</t>
  </si>
  <si>
    <t>KECL</t>
  </si>
  <si>
    <t>Lincoln Pharmaceuticals Ltd</t>
  </si>
  <si>
    <t>LINCOLN</t>
  </si>
  <si>
    <t>Arrow Greentech Ltd</t>
  </si>
  <si>
    <t>ARROWGREEN</t>
  </si>
  <si>
    <t>AMIC Forging Ltd</t>
  </si>
  <si>
    <t>AMIC</t>
  </si>
  <si>
    <t>Heubach Colorants India Ltd</t>
  </si>
  <si>
    <t>HEUBACHIND</t>
  </si>
  <si>
    <t>Bajaj Healthcare Ltd</t>
  </si>
  <si>
    <t>BAJAJHCARE</t>
  </si>
  <si>
    <t>Ice Make Refrigeration Ltd</t>
  </si>
  <si>
    <t>ICEMAKE</t>
  </si>
  <si>
    <t>Electrotherm (India) Ltd</t>
  </si>
  <si>
    <t>ELECTHERM</t>
  </si>
  <si>
    <t>Raj Rayon Industries Ltd</t>
  </si>
  <si>
    <t>RAJRILTD</t>
  </si>
  <si>
    <t>Bharat Parenterals Ltd</t>
  </si>
  <si>
    <t>BPLPHARMA</t>
  </si>
  <si>
    <t>Vascon Engineers Ltd</t>
  </si>
  <si>
    <t>VASCONEQ</t>
  </si>
  <si>
    <t>Avadh Sugar &amp; Energy Ltd</t>
  </si>
  <si>
    <t>AVADHSUGAR</t>
  </si>
  <si>
    <t>GRM Overseas Ltd</t>
  </si>
  <si>
    <t>GRMOVER</t>
  </si>
  <si>
    <t>Veefin Solutions Ltd</t>
  </si>
  <si>
    <t>VEEFIN</t>
  </si>
  <si>
    <t>Application Software</t>
  </si>
  <si>
    <t>TGV SRAAC Ltd</t>
  </si>
  <si>
    <t>TGVSL</t>
  </si>
  <si>
    <t>Indo Amines Ltd</t>
  </si>
  <si>
    <t>INDOAMIN</t>
  </si>
  <si>
    <t>Dhampur Sugar Mills Ltd</t>
  </si>
  <si>
    <t>DHAMPURSUG</t>
  </si>
  <si>
    <t>Snowman Logistics Ltd</t>
  </si>
  <si>
    <t>SNOWMAN</t>
  </si>
  <si>
    <t>Rico Auto Industries Ltd</t>
  </si>
  <si>
    <t>RICOAUTO</t>
  </si>
  <si>
    <t>Last Mile Enterprises Ltd</t>
  </si>
  <si>
    <t>LASTMILE</t>
  </si>
  <si>
    <t>Mukka Proteins Ltd</t>
  </si>
  <si>
    <t>MUKKA</t>
  </si>
  <si>
    <t>Dwarikesh Sugar Industries Ltd</t>
  </si>
  <si>
    <t>DWARKESH</t>
  </si>
  <si>
    <t>Macfos Ltd</t>
  </si>
  <si>
    <t>ROBU</t>
  </si>
  <si>
    <t>Prakash Pipes Ltd</t>
  </si>
  <si>
    <t>PPL</t>
  </si>
  <si>
    <t>Sat Industries Ltd</t>
  </si>
  <si>
    <t>SATINDLTD</t>
  </si>
  <si>
    <t>Spright Agro Ltd</t>
  </si>
  <si>
    <t>SPRIGHT</t>
  </si>
  <si>
    <t>Sandesh Ltd</t>
  </si>
  <si>
    <t>SANDESH</t>
  </si>
  <si>
    <t>Xchanging Solutions Ltd</t>
  </si>
  <si>
    <t>XCHANGING</t>
  </si>
  <si>
    <t>Fratelli Vineyards Ltd</t>
  </si>
  <si>
    <t>FRATELLI</t>
  </si>
  <si>
    <t>Vilas Transcore Ltd</t>
  </si>
  <si>
    <t>VILAS</t>
  </si>
  <si>
    <t>Beekay Steel Industries Ltd</t>
  </si>
  <si>
    <t>BEEKAY</t>
  </si>
  <si>
    <t>Industrial and Prudential Investment Co Ltd</t>
  </si>
  <si>
    <t>INDPRUD</t>
  </si>
  <si>
    <t>AVT Natural Products Ltd</t>
  </si>
  <si>
    <t>AVTNPL</t>
  </si>
  <si>
    <t>TV Today Network Limited</t>
  </si>
  <si>
    <t>TVTODAY</t>
  </si>
  <si>
    <t>Radhika Jeweltech Ltd</t>
  </si>
  <si>
    <t>RADHIKAJWE</t>
  </si>
  <si>
    <t>Aaswa Trading and Exports Ltd</t>
  </si>
  <si>
    <t>TCC</t>
  </si>
  <si>
    <t>Real Estate Services</t>
  </si>
  <si>
    <t>Kothari Petrochemicals Ltd</t>
  </si>
  <si>
    <t>KOTHARIPET</t>
  </si>
  <si>
    <t>Tamilnadu Newsprint &amp; Papers Ltd</t>
  </si>
  <si>
    <t>TNPL</t>
  </si>
  <si>
    <t>Zee Media Corporation Ltd</t>
  </si>
  <si>
    <t>ZEEMEDIA</t>
  </si>
  <si>
    <t>Saurashtra Cement Ltd</t>
  </si>
  <si>
    <t>SAURASHCEM</t>
  </si>
  <si>
    <t>GIC Housing Finance Ltd</t>
  </si>
  <si>
    <t>GICHSGFIN</t>
  </si>
  <si>
    <t>Vasa Denticity Ltd</t>
  </si>
  <si>
    <t>DENTALKART</t>
  </si>
  <si>
    <t>Jagatjit Industries Ltd</t>
  </si>
  <si>
    <t>JAGAJITIND</t>
  </si>
  <si>
    <t>Cellecor Gadgets Ltd</t>
  </si>
  <si>
    <t>CELLECOR</t>
  </si>
  <si>
    <t>Ksolves India Ltd</t>
  </si>
  <si>
    <t>KSOLVES</t>
  </si>
  <si>
    <t>Credo Brands Marketing Ltd</t>
  </si>
  <si>
    <t>MUFTI</t>
  </si>
  <si>
    <t>Enkei Wheels (India) Ltd</t>
  </si>
  <si>
    <t>ENKEIWHEL</t>
  </si>
  <si>
    <t>Sree Rayalaseema Hi-Strength Hypo Ltd</t>
  </si>
  <si>
    <t>SRHHYPOLTD</t>
  </si>
  <si>
    <t>Cosmic CRF Ltd</t>
  </si>
  <si>
    <t>COSMICCRF</t>
  </si>
  <si>
    <t>Mafatlal Industries Ltd</t>
  </si>
  <si>
    <t>MAFATIND</t>
  </si>
  <si>
    <t>SAR Televenture Ltd</t>
  </si>
  <si>
    <t>SARTELE</t>
  </si>
  <si>
    <t>Control Print Ltd</t>
  </si>
  <si>
    <t>CONTROLPR</t>
  </si>
  <si>
    <t>Diffusion Engineers Ltd</t>
  </si>
  <si>
    <t>DIFFNKG</t>
  </si>
  <si>
    <t>New Delhi Television Ltd</t>
  </si>
  <si>
    <t>NDTV</t>
  </si>
  <si>
    <t>Spacenet Enterprises India Ltd</t>
  </si>
  <si>
    <t>SPCENET</t>
  </si>
  <si>
    <t>Wardwizard Innovations &amp; Mobility Ltd</t>
  </si>
  <si>
    <t>WARDINMOBI</t>
  </si>
  <si>
    <t>Tuticorin Alkali Chemicals and Fertilizers Ltd</t>
  </si>
  <si>
    <t>TUTIALKA</t>
  </si>
  <si>
    <t>PNGS Gargi Fashion Jewellery Ltd</t>
  </si>
  <si>
    <t>GARGI</t>
  </si>
  <si>
    <t>Apparel Retail</t>
  </si>
  <si>
    <t>Finkurve Financial Services Ltd</t>
  </si>
  <si>
    <t>FINKURVE</t>
  </si>
  <si>
    <t>Indo Thai Securities Ltd</t>
  </si>
  <si>
    <t>INDOTHAI</t>
  </si>
  <si>
    <t>Aimtron Electronics Ltd</t>
  </si>
  <si>
    <t>AIMTRON</t>
  </si>
  <si>
    <t>Manoj Vaibhav Gems N Jewellers Ltd</t>
  </si>
  <si>
    <t>MVGJL</t>
  </si>
  <si>
    <t>Uttam Sugar Mills Ltd</t>
  </si>
  <si>
    <t>UTTAMSUGAR</t>
  </si>
  <si>
    <t>Ngl Fine Chem Ltd</t>
  </si>
  <si>
    <t>NGLFINE</t>
  </si>
  <si>
    <t>Popular Vehicles and Services Ltd</t>
  </si>
  <si>
    <t>PVSL</t>
  </si>
  <si>
    <t>Hardwyn India Ltd</t>
  </si>
  <si>
    <t>HARDWYN</t>
  </si>
  <si>
    <t>Building Products - Glass</t>
  </si>
  <si>
    <t>Gulshan Polyols Ltd</t>
  </si>
  <si>
    <t>GULPOLY</t>
  </si>
  <si>
    <t>Virtuoso Optoelectronics Ltd</t>
  </si>
  <si>
    <t>VOEPL</t>
  </si>
  <si>
    <t>Household Appliances</t>
  </si>
  <si>
    <t>Concord Control Systems Ltd</t>
  </si>
  <si>
    <t>CNCRD</t>
  </si>
  <si>
    <t>Arihant Capital Markets Ltd</t>
  </si>
  <si>
    <t>ARIHANTCAP</t>
  </si>
  <si>
    <t>Ritco Logistics Ltd</t>
  </si>
  <si>
    <t>RITCO</t>
  </si>
  <si>
    <t>Fairchem Organics Ltd</t>
  </si>
  <si>
    <t>FAIRCHEMOR</t>
  </si>
  <si>
    <t>All e Technologies Ltd</t>
  </si>
  <si>
    <t>ALLETEC</t>
  </si>
  <si>
    <t>R K Swamy Ltd</t>
  </si>
  <si>
    <t>RKSWAMY</t>
  </si>
  <si>
    <t>IST Ltd</t>
  </si>
  <si>
    <t>ISTLTD</t>
  </si>
  <si>
    <t>Automotive Stampings and Assemblies Ltd</t>
  </si>
  <si>
    <t>ASAL</t>
  </si>
  <si>
    <t>Munjal Auto Industries Ltd</t>
  </si>
  <si>
    <t>MUNJALAU</t>
  </si>
  <si>
    <t>NINtec Systems Ltd</t>
  </si>
  <si>
    <t>NINSYS</t>
  </si>
  <si>
    <t>Jay Bharat Maruti Ltd</t>
  </si>
  <si>
    <t>JAYBARMARU</t>
  </si>
  <si>
    <t>Manali Petrochemicals Ltd</t>
  </si>
  <si>
    <t>MANALIPETC</t>
  </si>
  <si>
    <t>Hazoor Multi Projects Ltd</t>
  </si>
  <si>
    <t>HAZOOR</t>
  </si>
  <si>
    <t>GFL Ltd</t>
  </si>
  <si>
    <t>GFLLIMITED</t>
  </si>
  <si>
    <t>Indo Rama Synthetics (India) Ltd</t>
  </si>
  <si>
    <t>INDORAMA</t>
  </si>
  <si>
    <t>Krystal Integrated Services Ltd</t>
  </si>
  <si>
    <t>KRYSTAL</t>
  </si>
  <si>
    <t>Jaybharat Textiles and Real Estate Ltd</t>
  </si>
  <si>
    <t>JAYTEX</t>
  </si>
  <si>
    <t>Taneja Aerospace and Aviation Ltd</t>
  </si>
  <si>
    <t>TANAA</t>
  </si>
  <si>
    <t>Sika Interplant Systems Ltd</t>
  </si>
  <si>
    <t>SIKA</t>
  </si>
  <si>
    <t>Uniphos Enterprises Ltd</t>
  </si>
  <si>
    <t>UNIENTER</t>
  </si>
  <si>
    <t>Investment Trust of India Ltd</t>
  </si>
  <si>
    <t>THEINVEST</t>
  </si>
  <si>
    <t>Max India Ltd</t>
  </si>
  <si>
    <t>MAXIND</t>
  </si>
  <si>
    <t>Ganesh Green Bharat Ltd</t>
  </si>
  <si>
    <t>GGBL</t>
  </si>
  <si>
    <t>Kopran Ltd</t>
  </si>
  <si>
    <t>KOPRAN</t>
  </si>
  <si>
    <t>Benares Hotels Ltd</t>
  </si>
  <si>
    <t>BENARAS</t>
  </si>
  <si>
    <t>Elin Electronics Ltd</t>
  </si>
  <si>
    <t>ELIN</t>
  </si>
  <si>
    <t>Fermenta Biotech Ltd</t>
  </si>
  <si>
    <t>FERMENTA</t>
  </si>
  <si>
    <t>K&amp;R Rail Engineering Ltd</t>
  </si>
  <si>
    <t>KRRAIL</t>
  </si>
  <si>
    <t>Sunshine Capital Ltd</t>
  </si>
  <si>
    <t>SCL</t>
  </si>
  <si>
    <t>Infobeans Technologies Ltd</t>
  </si>
  <si>
    <t>INFOBEAN</t>
  </si>
  <si>
    <t>Anuh Pharma Ltd</t>
  </si>
  <si>
    <t>ANUHPHR</t>
  </si>
  <si>
    <t>Cian Agro Industries &amp; Infrastructure Ltd</t>
  </si>
  <si>
    <t>CIANAGRO</t>
  </si>
  <si>
    <t>Australian Premium Solar (India) Ltd</t>
  </si>
  <si>
    <t>APS</t>
  </si>
  <si>
    <t>City Pulse Multiventures Ltd</t>
  </si>
  <si>
    <t>CPML</t>
  </si>
  <si>
    <t>Movies &amp; Entertainment</t>
  </si>
  <si>
    <t>Magadh Sugar &amp; Energy Ltd</t>
  </si>
  <si>
    <t>MAGADSUGAR</t>
  </si>
  <si>
    <t>Satia Industries Ltd</t>
  </si>
  <si>
    <t>SATIA</t>
  </si>
  <si>
    <t>Algoquant Fintech Ltd</t>
  </si>
  <si>
    <t>AQFINTECH</t>
  </si>
  <si>
    <t>Aptech Ltd</t>
  </si>
  <si>
    <t>APTECHT</t>
  </si>
  <si>
    <t>Sudarshan Pharma Industries Ltd</t>
  </si>
  <si>
    <t>SUDARSHAN</t>
  </si>
  <si>
    <t>NACL Industries Ltd</t>
  </si>
  <si>
    <t>NACLIND</t>
  </si>
  <si>
    <t>Nelcast Ltd</t>
  </si>
  <si>
    <t>NELCAST</t>
  </si>
  <si>
    <t>Asian Granito India Ltd</t>
  </si>
  <si>
    <t>ASIANTILES</t>
  </si>
  <si>
    <t>Kotyark Industries Ltd</t>
  </si>
  <si>
    <t>KOTYARK</t>
  </si>
  <si>
    <t>Kuantum Papers Ltd</t>
  </si>
  <si>
    <t>KUANTUM</t>
  </si>
  <si>
    <t>Urja Global Ltd</t>
  </si>
  <si>
    <t>URJA</t>
  </si>
  <si>
    <t>Zuari Agro Chemicals Ltd</t>
  </si>
  <si>
    <t>ZUARI</t>
  </si>
  <si>
    <t>Faze Three Ltd</t>
  </si>
  <si>
    <t>FAZE3Q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</si>
  <si>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</si>
  <si>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</si>
  <si>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</si>
  <si>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</si>
  <si>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</si>
  <si>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</si>
  <si>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</si>
  <si>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</si>
  <si>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Automobile and Auto Components</t>
  </si>
  <si>
    <t>Power</t>
  </si>
  <si>
    <t>Construction Materials</t>
  </si>
  <si>
    <t>Capital Goods</t>
  </si>
  <si>
    <t>Consumer Durables</t>
  </si>
  <si>
    <t>Metals &amp; Mining</t>
  </si>
  <si>
    <t>Services</t>
  </si>
  <si>
    <t>Consumer Services</t>
  </si>
  <si>
    <t>Realty</t>
  </si>
  <si>
    <t>Chemicals</t>
  </si>
  <si>
    <t>-</t>
  </si>
  <si>
    <t>Diversified</t>
  </si>
  <si>
    <t>Forest Materials</t>
  </si>
  <si>
    <t>Media Entertainment &amp; Publication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</si>
  <si>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</si>
  <si>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</si>
  <si>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</si>
  <si>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</si>
  <si>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</si>
  <si>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</si>
  <si>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</si>
  <si>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</si>
  <si>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</si>
  <si>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</si>
  <si>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</si>
  <si>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</si>
  <si>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</si>
  <si>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</si>
  <si>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</si>
  <si>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</si>
  <si>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</si>
  <si>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</si>
  <si>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</si>
  <si>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</si>
  <si>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</si>
  <si>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</si>
  <si>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</si>
  <si>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</si>
  <si>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</si>
  <si>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</si>
  <si>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Neutral</t>
  </si>
  <si>
    <t>Positive</t>
  </si>
  <si>
    <t>Negative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</si>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</sst>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266472-5C49-4A9F-A285-2A094F90DF5D}" name="Table3" displayName="Table3" ref="A1:Z120" totalsRowShown="0">
  <autoFilter ref="A1:Z120" xr:uid="{06266472-5C49-4A9F-A285-2A094F90DF5D}"/>
  <sortState xmlns:xlrd2="http://schemas.microsoft.com/office/spreadsheetml/2017/richdata2" ref="A2:Z120">
    <sortCondition ref="Z1:Z120"/>
  </sortState>
  <tableColumns count="26">
    <tableColumn id="1" xr3:uid="{2D564768-D2EA-4671-AE14-C5B1658B48D2}" name="Sub-Sector"/>
    <tableColumn id="2" xr3:uid="{1098FA80-988D-4A88-8BF6-C76A964FAD32}" name="Count" dataDxfId="48">
      <calculatedColumnFormula>COUNTIFS(Table2[Sub-Sector],Table3[[#This Row],[Sub-Sector]])</calculatedColumnFormula>
    </tableColumn>
    <tableColumn id="3" xr3:uid="{7BAA3596-3C7F-4550-B9A5-F0E964E1827D}" name="Uptrend" dataDxfId="47">
      <calculatedColumnFormula>COUNTIFS(Table2[Sub-Sector],Table3[[#This Row],[Sub-Sector]],Table2[Uptrend],"Uptrend")/Table3[[#This Row],[Count]]</calculatedColumnFormula>
    </tableColumn>
    <tableColumn id="4" xr3:uid="{E2C51033-FD0E-4F97-92FB-B0173CAB7BAF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59C7248B-07C7-4109-A131-C582A75A974F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6A2A1709-10E0-4BF2-A7EA-1FC26E73B9C8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72462923-BD4A-4E0C-95F2-412F16C4EEDF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FD4831CC-87B4-477E-B182-9BEFF945169B}" name="RSI" dataDxfId="42">
      <calculatedColumnFormula>COUNTIFS(Table2[Sub-Sector],Table3[[#This Row],[Sub-Sector]],Table2[RSI Exponential â€“ 14D],"&gt;=50")/Table3[[#This Row],[Count]]</calculatedColumnFormula>
    </tableColumn>
    <tableColumn id="9" xr3:uid="{879DF6BF-1005-493E-8263-75390DA5BE8C}" name="Relative Volume" dataDxfId="41">
      <calculatedColumnFormula>COUNTIFS(Table2[Sub-Sector],Table3[[#This Row],[Sub-Sector]],Table2[Relative Volume],"&gt;=1")/Table3[[#This Row],[Count]]</calculatedColumnFormula>
    </tableColumn>
    <tableColumn id="10" xr3:uid="{8D300F12-7D2E-4649-904C-35F36E365F39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25B8516E-B1AC-4B6C-8295-2D8B2E1B33C3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0960EC31-7E91-4855-A069-86FBAA016A4B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4EC008D9-8F40-4D1E-953E-229B76788B77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19173894-50E1-4426-98B8-26F5DAAF75EA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463887C1-E6A4-447B-B998-57BA32F74088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5305E5B2-7FB9-46E8-85B9-EB11078D166C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C99A7E52-5297-45B0-B600-E3442D8EBBAC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44A45676-5514-4A76-BAF5-B228F47704B4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88079027-756D-4486-8D47-78F8EE0257C2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8A550A8A-F561-491F-A451-B9BDA3536631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285DDB29-7B05-49F6-B87E-7D850A167D4F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0B7B5CB5-FA30-4903-B09C-BF3FEDB46F79}" name="Sharpe Ratio" dataDxfId="28">
      <calculatedColumnFormula>COUNTIFS(Table2[Sub-Sector],Table3[[#This Row],[Sub-Sector]],Table2[Sharpe Ratio],"&gt;=0.10")/Table3[[#This Row],[Count]]</calculatedColumnFormula>
    </tableColumn>
    <tableColumn id="23" xr3:uid="{19267AC7-E98B-40B7-B519-4F3F0A3F16CC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C1382380-12F1-45AD-96D0-9C9ED43CA951}" name="Rank" dataDxfId="26">
      <calculatedColumnFormula>_xlfn.RANK.AVG(Table3[[#This Row],[Score]],Table3[Score],1)</calculatedColumnFormula>
    </tableColumn>
    <tableColumn id="25" xr3:uid="{15F78DF3-84E6-4E75-871C-41C0747451A2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F17C184B-4E0B-41C8-90B7-8FA9D9AEA4DE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9C6D08-8B75-4D32-BFDA-F0E968960C05}" name="Table2" displayName="Table2" ref="A1:AV737" totalsRowShown="0">
  <sortState xmlns:xlrd2="http://schemas.microsoft.com/office/spreadsheetml/2017/richdata2" ref="A2:AV737">
    <sortCondition ref="AV1:AV737"/>
  </sortState>
  <tableColumns count="48">
    <tableColumn id="1" xr3:uid="{210E82EF-5C12-4412-8190-F13D4467F043}" name="Name"/>
    <tableColumn id="2" xr3:uid="{938447A2-E455-489E-A13C-334D1E853846}" name="Ticker"/>
    <tableColumn id="3" xr3:uid="{6F90371B-9BDE-49E2-BC6B-51D7FE0657CC}" name="Industry"/>
    <tableColumn id="4" xr3:uid="{98B1719F-3A9E-4186-AD12-6DEE5B3576C0}" name="Sub-Sector"/>
    <tableColumn id="5" xr3:uid="{72424436-1339-4CF3-92A2-47BBFF3FF2AA}" name="Market Cap"/>
    <tableColumn id="6" xr3:uid="{FDF06C00-CDFA-4D36-9CAD-4802485EAE01}" name="Close Price"/>
    <tableColumn id="7" xr3:uid="{B2631B4E-DE2E-4790-8777-6773885416A3}" name="1Y Return vs Nifty"/>
    <tableColumn id="18" xr3:uid="{5D4AB6BF-3764-4926-B15F-FD51B4F8757A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D0DB195D-8DFF-453B-9843-151675EFAFE6}" name="1M Return vs Nifty"/>
    <tableColumn id="19" xr3:uid="{D9F1F2D6-1389-41F5-BFE4-4425BC346F90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6A081C1F-97E9-4C1C-AE09-19F0AA484586}" name="6M Return vs Nifty"/>
    <tableColumn id="20" xr3:uid="{818E1427-249E-457A-8DA1-2798CAB0A32C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8883AFB7-E2EC-4500-8BB2-F631A36625DB}" name="1W Return vs Nifty"/>
    <tableColumn id="22" xr3:uid="{3F9EBD7B-AB95-4B41-A552-69915C680080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D7F22514-0844-4A4B-8575-FF2CAE6E52CE}" name="20D EMA" dataDxfId="19"/>
    <tableColumn id="11" xr3:uid="{2CBC771C-7BAB-4B99-BE24-EF945648D892}" name="50D EMA"/>
    <tableColumn id="12" xr3:uid="{8F812E04-7FD4-46F8-A873-A30C164071F6}" name="200D EMA"/>
    <tableColumn id="13" xr3:uid="{8CC0DAB8-993C-4F6D-8B66-A63B89460E2C}" name="RSI Exponential â€“ 14D"/>
    <tableColumn id="25" xr3:uid="{695E17E3-24AF-48F0-B3CD-F06D287A7420}" name="% Price above 20 EMA" dataDxfId="18">
      <calculatedColumnFormula>(Table2[[#This Row],[Close Price]]-Table2[[#This Row],[20D EMA]])/Table2[[#This Row],[20D EMA]]</calculatedColumnFormula>
    </tableColumn>
    <tableColumn id="24" xr3:uid="{A53FA15A-BE42-44B6-8046-8E36854E00E3}" name="% Price above 50 EMA" dataDxfId="17">
      <calculatedColumnFormula>(Table2[[#This Row],[Close Price]]-Table2[[#This Row],[50D EMA]])/Table2[[#This Row],[50D EMA]]</calculatedColumnFormula>
    </tableColumn>
    <tableColumn id="23" xr3:uid="{195BEA2D-7A9E-4F1B-BF03-C1EF8211CB23}" name="% Price above 200 EMA" dataDxfId="16">
      <calculatedColumnFormula>(Table2[[#This Row],[Close Price]]-Table2[[#This Row],[200D EMA]])/Table2[[#This Row],[200D EMA]]</calculatedColumnFormula>
    </tableColumn>
    <tableColumn id="14" xr3:uid="{09306361-A4E2-4BF9-89CE-0716E6449E4D}" name="Relative Volume"/>
    <tableColumn id="37" xr3:uid="{73AFD443-17D8-4B0E-A718-8BBBC7CEAAE6}" name="Day Low" dataDxfId="15"/>
    <tableColumn id="36" xr3:uid="{3577A6AE-5AE1-4606-8D4A-9D21048DC9AA}" name="Day High"/>
    <tableColumn id="35" xr3:uid="{2E191A90-4F78-41A6-8E2A-EFECFB0CB968}" name="Current Week Low"/>
    <tableColumn id="34" xr3:uid="{A70D955F-306E-4141-8BE0-24F07688DAC5}" name="Current Week High"/>
    <tableColumn id="33" xr3:uid="{8C86100F-EA32-40A5-9B9F-82047D9B9C31}" name="Current Month Low"/>
    <tableColumn id="32" xr3:uid="{52C718C3-153E-476E-A685-53989C7006A9}" name="Current Month High"/>
    <tableColumn id="31" xr3:uid="{723A1CC7-C990-4CC9-BAE1-689B9A097403}" name="% Away From Day Low" dataDxfId="14">
      <calculatedColumnFormula>(Table2[[#This Row],[Close Price]]/Table2[[#This Row],[Day Low]])-1</calculatedColumnFormula>
    </tableColumn>
    <tableColumn id="30" xr3:uid="{F91A6034-F14C-4612-83DD-52D7A819C796}" name="% Away From Day High" dataDxfId="13">
      <calculatedColumnFormula>(Table2[[#This Row],[Day High]]/Table2[[#This Row],[Close Price]])-1</calculatedColumnFormula>
    </tableColumn>
    <tableColumn id="29" xr3:uid="{E76D5BD5-3881-43E1-B9BC-6C4244BCCFC9}" name="% Away From Current Week Low" dataDxfId="12">
      <calculatedColumnFormula>(Table2[[#This Row],[Close Price]]/Table2[[#This Row],[Current Week Low]])-1</calculatedColumnFormula>
    </tableColumn>
    <tableColumn id="28" xr3:uid="{16F68723-B6DB-4F53-91E8-C77C6C0E184E}" name="% Away From Current Week High" dataDxfId="11">
      <calculatedColumnFormula>(Table2[[#This Row],[Current Week High]]/Table2[[#This Row],[Close Price]])-1</calculatedColumnFormula>
    </tableColumn>
    <tableColumn id="27" xr3:uid="{B73929F0-1E3A-42E0-AE57-8366FA2727BA}" name="% Away From Current Month Low" dataDxfId="10">
      <calculatedColumnFormula>(Table2[[#This Row],[Close Price]]/Table2[[#This Row],[Current Month Low]])-1</calculatedColumnFormula>
    </tableColumn>
    <tableColumn id="26" xr3:uid="{74F1479E-8E29-4AC6-9608-6281BE21BF8C}" name="% Away From Current Month High" dataDxfId="9">
      <calculatedColumnFormula>(Table2[[#This Row],[Current Month High]]/Table2[[#This Row],[Close Price]])-1</calculatedColumnFormula>
    </tableColumn>
    <tableColumn id="15" xr3:uid="{5AD26B63-706E-4448-8121-DBF940FBC5E2}" name="% Away From 52W High"/>
    <tableColumn id="16" xr3:uid="{9A0DF5F6-F9A8-4F6A-97FB-2ED066C23379}" name="% Away From 52W Low"/>
    <tableColumn id="38" xr3:uid="{2274478A-3676-4A12-A480-CFE1A64A38BD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85904368-70F4-4D9F-9A9D-B34857BA7C08}" name="Relative Strength Sector Index" dataDxfId="7"/>
    <tableColumn id="41" xr3:uid="{D7AC92B5-2184-4ED5-AD0B-7AACE01F77AB}" name="Relative Strength Sector Index - Zone"/>
    <tableColumn id="40" xr3:uid="{29F47360-5137-45D8-8254-C6F196143896}" name="Rate of Change"/>
    <tableColumn id="39" xr3:uid="{28075862-A655-4547-958D-F3A2134C257E}" name="Rate of Change - Zone"/>
    <tableColumn id="17" xr3:uid="{79860D93-D205-4CF4-AE52-279BFA5E95A3}" name="Sharpe Ratio"/>
    <tableColumn id="43" xr3:uid="{8260181C-9E84-4941-9786-7E111CE84745}" name="Sharpe Ratio Z-Score" dataDxfId="6">
      <calculatedColumnFormula>(Table2[[#This Row],[Sharpe Ratio]]-AVERAGE(Table2[Sharpe Ratio]))/_xlfn.STDEV.P(Table2[Sharpe Ratio])</calculatedColumnFormula>
    </tableColumn>
    <tableColumn id="44" xr3:uid="{49C83DA0-91C2-473F-9943-5004A0356D88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05A20B09-823B-4C77-B702-4506796D6168}" name="Rank 1Y" dataDxfId="4">
      <calculatedColumnFormula>_xlfn.RANK.AVG(Table2[[#This Row],[1Y Return vs Nifty Z-Score]],Table2[1Y Return vs Nifty Z-Score])</calculatedColumnFormula>
    </tableColumn>
    <tableColumn id="46" xr3:uid="{C8F3BD06-0C3B-4C23-882D-67EEB31AAFA3}" name="Rank 6M" dataDxfId="3">
      <calculatedColumnFormula>_xlfn.RANK.AVG(Table2[[#This Row],[6M Return vs Nifty Z-Score]],Table2[6M Return vs Nifty Z-Score])</calculatedColumnFormula>
    </tableColumn>
    <tableColumn id="47" xr3:uid="{FB853F1D-0F3D-4267-8B57-70570992F2BD}" name="Rank Sharpe" dataDxfId="2">
      <calculatedColumnFormula>_xlfn.RANK.AVG(Table2[[#This Row],[Sharpe Ratio Z-Score]],Table2[Sharpe Ratio Z-Score])</calculatedColumnFormula>
    </tableColumn>
    <tableColumn id="48" xr3:uid="{1AA709B0-09A0-40BE-8765-5FEBDADD6C93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E73989-84A9-427B-B035-0186B183D99B}" name="Table1" displayName="Table1" ref="A1:Q1488" totalsRowShown="0">
  <autoFilter ref="A1:Q1488" xr:uid="{8AE73989-84A9-427B-B035-0186B183D99B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1DE18DE0-DE14-491E-94B6-966D6B1D2756}" name="Name"/>
    <tableColumn id="2" xr3:uid="{DEA461C4-1053-459F-B1A0-D181676B537E}" name="Ticker"/>
    <tableColumn id="17" xr3:uid="{E060285A-E37C-4C28-B458-5F8E4673CE6F}" name="Industry" dataDxfId="0"/>
    <tableColumn id="3" xr3:uid="{19428CBC-8A12-4CD1-8470-EDB929F8D5F1}" name="Sub-Sector"/>
    <tableColumn id="4" xr3:uid="{E8B540D9-91FB-4FC0-BDD4-5983ACAF7E39}" name="Market Cap"/>
    <tableColumn id="5" xr3:uid="{C45D60A4-FE2E-4B24-9ED4-FB0DE36345A2}" name="Close Price"/>
    <tableColumn id="6" xr3:uid="{31C0E911-900B-42AB-9C85-74D217E19534}" name="1Y Return vs Nifty"/>
    <tableColumn id="7" xr3:uid="{5549A49B-DBA3-4E85-ACD0-CDDE78528CAB}" name="1M Return vs Nifty"/>
    <tableColumn id="8" xr3:uid="{0C247E6D-EEA5-47BD-A335-19A3085133C0}" name="6M Return vs Nifty"/>
    <tableColumn id="9" xr3:uid="{8A1E9CE8-A9D1-4AFB-86FA-F6B9BAAB5B2A}" name="1W Return vs Nifty"/>
    <tableColumn id="10" xr3:uid="{370D0EFA-1F55-473A-8756-411386CCB35A}" name="50D EMA"/>
    <tableColumn id="11" xr3:uid="{77867B96-1BB2-4BDC-986B-EB38D821DF09}" name="200D EMA"/>
    <tableColumn id="12" xr3:uid="{849F3F5A-753E-4F34-B7FD-3D90AABE696B}" name="RSI Exponential â€“ 14D"/>
    <tableColumn id="13" xr3:uid="{C856E484-00E0-4AF7-8AAB-C829E62713DF}" name="Relative Volume"/>
    <tableColumn id="14" xr3:uid="{D39632B5-0A21-41A3-A292-5B633267C2DE}" name="% Away From 52W High"/>
    <tableColumn id="15" xr3:uid="{6E871B78-326A-400C-B74F-A8459141F436}" name="% Away From 52W Low"/>
    <tableColumn id="16" xr3:uid="{E51F04FF-220B-4E30-9D6D-E73951D8AF93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A113-EF76-4651-95F1-63AD4779E756}">
  <dimension ref="A1:Z120"/>
  <sheetViews>
    <sheetView tabSelected="1" topLeftCell="N86" workbookViewId="0">
      <selection activeCell="Z4" sqref="Z4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3197</v>
      </c>
      <c r="C1" s="1" t="s">
        <v>3183</v>
      </c>
      <c r="D1" s="1" t="s">
        <v>3198</v>
      </c>
      <c r="E1" s="1" t="s">
        <v>3199</v>
      </c>
      <c r="F1" s="1" t="s">
        <v>7</v>
      </c>
      <c r="G1" s="1" t="s">
        <v>5</v>
      </c>
      <c r="H1" s="1" t="s">
        <v>3200</v>
      </c>
      <c r="I1" s="1" t="s">
        <v>12</v>
      </c>
      <c r="J1" s="1" t="s">
        <v>3177</v>
      </c>
      <c r="K1" s="1" t="s">
        <v>3178</v>
      </c>
      <c r="L1" s="1" t="s">
        <v>3179</v>
      </c>
      <c r="M1" s="1" t="s">
        <v>3180</v>
      </c>
      <c r="N1" s="1" t="s">
        <v>3181</v>
      </c>
      <c r="O1" s="1" t="s">
        <v>3182</v>
      </c>
      <c r="P1" s="1" t="s">
        <v>13</v>
      </c>
      <c r="Q1" s="1" t="s">
        <v>14</v>
      </c>
      <c r="R1" s="1" t="s">
        <v>3201</v>
      </c>
      <c r="S1" s="1" t="s">
        <v>3169</v>
      </c>
      <c r="T1" s="1" t="s">
        <v>3170</v>
      </c>
      <c r="U1" s="1" t="s">
        <v>3187</v>
      </c>
      <c r="V1" s="1" t="s">
        <v>15</v>
      </c>
      <c r="W1" t="s">
        <v>3192</v>
      </c>
      <c r="X1" t="s">
        <v>3202</v>
      </c>
      <c r="Y1" t="s">
        <v>3203</v>
      </c>
      <c r="Z1" t="s">
        <v>3204</v>
      </c>
    </row>
    <row r="2" spans="1:26" x14ac:dyDescent="0.3">
      <c r="A2" t="s">
        <v>650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1</v>
      </c>
      <c r="E2" s="1">
        <f>COUNTIFS(Table2[Sub-Sector],Table3[[#This Row],[Sub-Sector]],Table2[1M Return vs Nifty],"&gt;=5")/Table3[[#This Row],[Count]]</f>
        <v>0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0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0</v>
      </c>
      <c r="O2" s="1">
        <f>COUNTIFS(Table2[Sub-Sector],Table3[[#This Row],[Sub-Sector]],Table2[% Away From Current Month High],"&lt;=0.05")/Table3[[#This Row],[Count]]</f>
        <v>1</v>
      </c>
      <c r="P2" s="1">
        <f>COUNTIFS(Table2[Sub-Sector],Table3[[#This Row],[Sub-Sector]],Table2[% Away From 52W High],"&lt;=10")/Table3[[#This Row],[Count]]</f>
        <v>0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147</v>
      </c>
      <c r="X2">
        <f>_xlfn.RANK.AVG(Table3[[#This Row],[Score]],Table3[Score],1)</f>
        <v>1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42.5</v>
      </c>
      <c r="Z2">
        <f>_xlfn.RANK.AVG(Table3[[#This Row],[Score 2 ]],Table3[[Score 2 ]],1)</f>
        <v>1.5</v>
      </c>
    </row>
    <row r="3" spans="1:26" x14ac:dyDescent="0.3">
      <c r="A3" t="s">
        <v>761</v>
      </c>
      <c r="B3">
        <f>COUNTIFS(Table2[Sub-Sector],Table3[[#This Row],[Sub-Sector]])</f>
        <v>1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1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1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1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149</v>
      </c>
      <c r="X3">
        <f>_xlfn.RANK.AVG(Table3[[#This Row],[Score]],Table3[Score],1)</f>
        <v>2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42.5</v>
      </c>
      <c r="Z3">
        <f>_xlfn.RANK.AVG(Table3[[#This Row],[Score 2 ]],Table3[[Score 2 ]],1)</f>
        <v>1.5</v>
      </c>
    </row>
    <row r="4" spans="1:26" x14ac:dyDescent="0.3">
      <c r="A4" t="s">
        <v>97</v>
      </c>
      <c r="B4">
        <f>COUNTIFS(Table2[Sub-Sector],Table3[[#This Row],[Sub-Sector]])</f>
        <v>8</v>
      </c>
      <c r="C4" s="1">
        <f>COUNTIFS(Table2[Sub-Sector],Table3[[#This Row],[Sub-Sector]],Table2[Uptrend],"Uptrend")/Table3[[#This Row],[Count]]</f>
        <v>0.625</v>
      </c>
      <c r="D4" s="1">
        <f>COUNTIFS(Table2[Sub-Sector],Table3[[#This Row],[Sub-Sector]],Table2[1W Return vs Nifty],"&gt;=5")/Table3[[#This Row],[Count]]</f>
        <v>0.125</v>
      </c>
      <c r="E4" s="1">
        <f>COUNTIFS(Table2[Sub-Sector],Table3[[#This Row],[Sub-Sector]],Table2[1M Return vs Nifty],"&gt;=5")/Table3[[#This Row],[Count]]</f>
        <v>0.625</v>
      </c>
      <c r="F4" s="1">
        <f>COUNTIFS(Table2[Sub-Sector],Table3[[#This Row],[Sub-Sector]],Table2[6M Return vs Nifty],"&gt;=10")/Table3[[#This Row],[Count]]</f>
        <v>0.5</v>
      </c>
      <c r="G4" s="1">
        <f>COUNTIFS(Table2[Sub-Sector],Table3[[#This Row],[Sub-Sector]],Table2[1Y Return vs Nifty],"&gt;=10")/Table3[[#This Row],[Count]]</f>
        <v>0.625</v>
      </c>
      <c r="H4" s="1">
        <f>COUNTIFS(Table2[Sub-Sector],Table3[[#This Row],[Sub-Sector]],Table2[RSI Exponential â€“ 14D],"&gt;=50")/Table3[[#This Row],[Count]]</f>
        <v>0.875</v>
      </c>
      <c r="I4" s="1">
        <f>COUNTIFS(Table2[Sub-Sector],Table3[[#This Row],[Sub-Sector]],Table2[Relative Volume],"&gt;=1")/Table3[[#This Row],[Count]]</f>
        <v>0.5</v>
      </c>
      <c r="J4" s="1">
        <f>COUNTIFS(Table2[Sub-Sector],Table3[[#This Row],[Sub-Sector]],Table2[% Away From Day Low],"&gt;=0.05")/Table3[[#This Row],[Count]]</f>
        <v>0.25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0.25</v>
      </c>
      <c r="M4" s="1">
        <f>COUNTIFS(Table2[Sub-Sector],Table3[[#This Row],[Sub-Sector]],Table2[% Away From Current Week High],"&lt;=0.05")/Table3[[#This Row],[Count]]</f>
        <v>1</v>
      </c>
      <c r="N4" s="1">
        <f>COUNTIFS(Table2[Sub-Sector],Table3[[#This Row],[Sub-Sector]],Table2[% Away From Current Month Low],"&gt;=0.05")/Table3[[#This Row],[Count]]</f>
        <v>0.25</v>
      </c>
      <c r="O4" s="1">
        <f>COUNTIFS(Table2[Sub-Sector],Table3[[#This Row],[Sub-Sector]],Table2[% Away From Current Month High],"&lt;=0.05")/Table3[[#This Row],[Count]]</f>
        <v>1</v>
      </c>
      <c r="P4" s="1">
        <f>COUNTIFS(Table2[Sub-Sector],Table3[[#This Row],[Sub-Sector]],Table2[% Away From 52W High],"&lt;=10")/Table3[[#This Row],[Count]]</f>
        <v>0.625</v>
      </c>
      <c r="Q4" s="1">
        <f>COUNTIFS(Table2[Sub-Sector],Table3[[#This Row],[Sub-Sector]],Table2[% Away From 52W Low],"&gt;=10")/Table3[[#This Row],[Count]]</f>
        <v>0.875</v>
      </c>
      <c r="R4" s="1">
        <f>COUNTIFS(Table2[Sub-Sector],Table3[[#This Row],[Sub-Sector]],Table2[% Price above 20 EMA],"&gt;=0")/Table3[[#This Row],[Count]]</f>
        <v>0.625</v>
      </c>
      <c r="S4" s="1">
        <f>COUNTIFS(Table2[Sub-Sector],Table3[[#This Row],[Sub-Sector]],Table2[% Price above 50 EMA],"&gt;=0")/Table3[[#This Row],[Count]]</f>
        <v>0.625</v>
      </c>
      <c r="T4" s="1">
        <f>COUNTIFS(Table2[Sub-Sector],Table3[[#This Row],[Sub-Sector]],Table2[% Price above 200 EMA],"&gt;=0")/Table3[[#This Row],[Count]]</f>
        <v>0.75</v>
      </c>
      <c r="U4" s="1">
        <f>COUNTIFS(Table2[Sub-Sector],Table3[[#This Row],[Sub-Sector]],Table2[Rate of Change - Zone],"Positive")/Table3[[#This Row],[Count]]</f>
        <v>1</v>
      </c>
      <c r="V4" s="1">
        <f>COUNTIFS(Table2[Sub-Sector],Table3[[#This Row],[Sub-Sector]],Table2[Sharpe Ratio],"&gt;=0.10")/Table3[[#This Row],[Count]]</f>
        <v>0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213.5</v>
      </c>
      <c r="X4">
        <f>_xlfn.RANK.AVG(Table3[[#This Row],[Score]],Table3[Score],1)</f>
        <v>6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120.5</v>
      </c>
      <c r="Z4">
        <f>_xlfn.RANK.AVG(Table3[[#This Row],[Score 2 ]],Table3[[Score 2 ]],1)</f>
        <v>3</v>
      </c>
    </row>
    <row r="5" spans="1:26" x14ac:dyDescent="0.3">
      <c r="A5" t="s">
        <v>85</v>
      </c>
      <c r="B5">
        <f>COUNTIFS(Table2[Sub-Sector],Table3[[#This Row],[Sub-Sector]])</f>
        <v>5</v>
      </c>
      <c r="C5" s="1">
        <f>COUNTIFS(Table2[Sub-Sector],Table3[[#This Row],[Sub-Sector]],Table2[Uptrend],"Uptrend")/Table3[[#This Row],[Count]]</f>
        <v>0.4</v>
      </c>
      <c r="D5" s="1">
        <f>COUNTIFS(Table2[Sub-Sector],Table3[[#This Row],[Sub-Sector]],Table2[1W Return vs Nifty],"&gt;=5")/Table3[[#This Row],[Count]]</f>
        <v>0.2</v>
      </c>
      <c r="E5" s="1">
        <f>COUNTIFS(Table2[Sub-Sector],Table3[[#This Row],[Sub-Sector]],Table2[1M Return vs Nifty],"&gt;=5")/Table3[[#This Row],[Count]]</f>
        <v>0.4</v>
      </c>
      <c r="F5" s="1">
        <f>COUNTIFS(Table2[Sub-Sector],Table3[[#This Row],[Sub-Sector]],Table2[6M Return vs Nifty],"&gt;=10")/Table3[[#This Row],[Count]]</f>
        <v>0.6</v>
      </c>
      <c r="G5" s="1">
        <f>COUNTIFS(Table2[Sub-Sector],Table3[[#This Row],[Sub-Sector]],Table2[1Y Return vs Nifty],"&gt;=10")/Table3[[#This Row],[Count]]</f>
        <v>0.6</v>
      </c>
      <c r="H5" s="1">
        <f>COUNTIFS(Table2[Sub-Sector],Table3[[#This Row],[Sub-Sector]],Table2[RSI Exponential â€“ 14D],"&gt;=50")/Table3[[#This Row],[Count]]</f>
        <v>0.6</v>
      </c>
      <c r="I5" s="1">
        <f>COUNTIFS(Table2[Sub-Sector],Table3[[#This Row],[Sub-Sector]],Table2[Relative Volume],"&gt;=1")/Table3[[#This Row],[Count]]</f>
        <v>0.8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0</v>
      </c>
      <c r="M5" s="1">
        <f>COUNTIFS(Table2[Sub-Sector],Table3[[#This Row],[Sub-Sector]],Table2[% Away From Current Week High],"&lt;=0.05")/Table3[[#This Row],[Count]]</f>
        <v>1</v>
      </c>
      <c r="N5" s="1">
        <f>COUNTIFS(Table2[Sub-Sector],Table3[[#This Row],[Sub-Sector]],Table2[% Away From Current Month Low],"&gt;=0.05")/Table3[[#This Row],[Count]]</f>
        <v>0</v>
      </c>
      <c r="O5" s="1">
        <f>COUNTIFS(Table2[Sub-Sector],Table3[[#This Row],[Sub-Sector]],Table2[% Away From Current Month High],"&lt;=0.05")/Table3[[#This Row],[Count]]</f>
        <v>1</v>
      </c>
      <c r="P5" s="1">
        <f>COUNTIFS(Table2[Sub-Sector],Table3[[#This Row],[Sub-Sector]],Table2[% Away From 52W High],"&lt;=10")/Table3[[#This Row],[Count]]</f>
        <v>0.4</v>
      </c>
      <c r="Q5" s="1">
        <f>COUNTIFS(Table2[Sub-Sector],Table3[[#This Row],[Sub-Sector]],Table2[% Away From 52W Low],"&gt;=10")/Table3[[#This Row],[Count]]</f>
        <v>0.6</v>
      </c>
      <c r="R5" s="1">
        <f>COUNTIFS(Table2[Sub-Sector],Table3[[#This Row],[Sub-Sector]],Table2[% Price above 20 EMA],"&gt;=0")/Table3[[#This Row],[Count]]</f>
        <v>0.6</v>
      </c>
      <c r="S5" s="1">
        <f>COUNTIFS(Table2[Sub-Sector],Table3[[#This Row],[Sub-Sector]],Table2[% Price above 50 EMA],"&gt;=0")/Table3[[#This Row],[Count]]</f>
        <v>0.4</v>
      </c>
      <c r="T5" s="1">
        <f>COUNTIFS(Table2[Sub-Sector],Table3[[#This Row],[Sub-Sector]],Table2[% Price above 200 EMA],"&gt;=0")/Table3[[#This Row],[Count]]</f>
        <v>0.6</v>
      </c>
      <c r="U5" s="1">
        <f>COUNTIFS(Table2[Sub-Sector],Table3[[#This Row],[Sub-Sector]],Table2[Rate of Change - Zone],"Positive")/Table3[[#This Row],[Count]]</f>
        <v>0.8</v>
      </c>
      <c r="V5" s="1">
        <f>COUNTIFS(Table2[Sub-Sector],Table3[[#This Row],[Sub-Sector]],Table2[Sharpe Ratio],"&gt;=0.10")/Table3[[#This Row],[Count]]</f>
        <v>0.4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236</v>
      </c>
      <c r="X5">
        <f>_xlfn.RANK.AVG(Table3[[#This Row],[Score]],Table3[Score],1)</f>
        <v>11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125</v>
      </c>
      <c r="Z5">
        <f>_xlfn.RANK.AVG(Table3[[#This Row],[Score 2 ]],Table3[[Score 2 ]],1)</f>
        <v>4</v>
      </c>
    </row>
    <row r="6" spans="1:26" x14ac:dyDescent="0.3">
      <c r="A6" t="s">
        <v>229</v>
      </c>
      <c r="B6">
        <f>COUNTIFS(Table2[Sub-Sector],Table3[[#This Row],[Sub-Sector]])</f>
        <v>5</v>
      </c>
      <c r="C6" s="1">
        <f>COUNTIFS(Table2[Sub-Sector],Table3[[#This Row],[Sub-Sector]],Table2[Uptrend],"Uptrend")/Table3[[#This Row],[Count]]</f>
        <v>0.6</v>
      </c>
      <c r="D6" s="1">
        <f>COUNTIFS(Table2[Sub-Sector],Table3[[#This Row],[Sub-Sector]],Table2[1W Return vs Nifty],"&gt;=5")/Table3[[#This Row],[Count]]</f>
        <v>0.6</v>
      </c>
      <c r="E6" s="1">
        <f>COUNTIFS(Table2[Sub-Sector],Table3[[#This Row],[Sub-Sector]],Table2[1M Return vs Nifty],"&gt;=5")/Table3[[#This Row],[Count]]</f>
        <v>0.4</v>
      </c>
      <c r="F6" s="1">
        <f>COUNTIFS(Table2[Sub-Sector],Table3[[#This Row],[Sub-Sector]],Table2[6M Return vs Nifty],"&gt;=10")/Table3[[#This Row],[Count]]</f>
        <v>0.6</v>
      </c>
      <c r="G6" s="1">
        <f>COUNTIFS(Table2[Sub-Sector],Table3[[#This Row],[Sub-Sector]],Table2[1Y Return vs Nifty],"&gt;=10")/Table3[[#This Row],[Count]]</f>
        <v>0.6</v>
      </c>
      <c r="H6" s="1">
        <f>COUNTIFS(Table2[Sub-Sector],Table3[[#This Row],[Sub-Sector]],Table2[RSI Exponential â€“ 14D],"&gt;=50")/Table3[[#This Row],[Count]]</f>
        <v>1</v>
      </c>
      <c r="I6" s="1">
        <f>COUNTIFS(Table2[Sub-Sector],Table3[[#This Row],[Sub-Sector]],Table2[Relative Volume],"&gt;=1")/Table3[[#This Row],[Count]]</f>
        <v>0.4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</v>
      </c>
      <c r="M6" s="1">
        <f>COUNTIFS(Table2[Sub-Sector],Table3[[#This Row],[Sub-Sector]],Table2[% Away From Current Week High],"&lt;=0.05")/Table3[[#This Row],[Count]]</f>
        <v>1</v>
      </c>
      <c r="N6" s="1">
        <f>COUNTIFS(Table2[Sub-Sector],Table3[[#This Row],[Sub-Sector]],Table2[% Away From Current Month Low],"&gt;=0.05")/Table3[[#This Row],[Count]]</f>
        <v>0</v>
      </c>
      <c r="O6" s="1">
        <f>COUNTIFS(Table2[Sub-Sector],Table3[[#This Row],[Sub-Sector]],Table2[% Away From Current Month High],"&lt;=0.05")/Table3[[#This Row],[Count]]</f>
        <v>1</v>
      </c>
      <c r="P6" s="1">
        <f>COUNTIFS(Table2[Sub-Sector],Table3[[#This Row],[Sub-Sector]],Table2[% Away From 52W High],"&lt;=10")/Table3[[#This Row],[Count]]</f>
        <v>0.6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1</v>
      </c>
      <c r="S6" s="1">
        <f>COUNTIFS(Table2[Sub-Sector],Table3[[#This Row],[Sub-Sector]],Table2[% Price above 50 EMA],"&gt;=0")/Table3[[#This Row],[Count]]</f>
        <v>0.8</v>
      </c>
      <c r="T6" s="1">
        <f>COUNTIFS(Table2[Sub-Sector],Table3[[#This Row],[Sub-Sector]],Table2[% Price above 200 EMA],"&gt;=0")/Table3[[#This Row],[Count]]</f>
        <v>0.8</v>
      </c>
      <c r="U6" s="1">
        <f>COUNTIFS(Table2[Sub-Sector],Table3[[#This Row],[Sub-Sector]],Table2[Rate of Change - Zone],"Positive")/Table3[[#This Row],[Count]]</f>
        <v>1</v>
      </c>
      <c r="V6" s="1">
        <f>COUNTIFS(Table2[Sub-Sector],Table3[[#This Row],[Sub-Sector]],Table2[Sharpe Ratio],"&gt;=0.10")/Table3[[#This Row],[Count]]</f>
        <v>0.4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183</v>
      </c>
      <c r="X6">
        <f>_xlfn.RANK.AVG(Table3[[#This Row],[Score]],Table3[Score],1)</f>
        <v>4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128</v>
      </c>
      <c r="Z6">
        <f>_xlfn.RANK.AVG(Table3[[#This Row],[Score 2 ]],Table3[[Score 2 ]],1)</f>
        <v>5</v>
      </c>
    </row>
    <row r="7" spans="1:26" x14ac:dyDescent="0.3">
      <c r="A7" t="s">
        <v>166</v>
      </c>
      <c r="B7">
        <f>COUNTIFS(Table2[Sub-Sector],Table3[[#This Row],[Sub-Sector]])</f>
        <v>13</v>
      </c>
      <c r="C7" s="1">
        <f>COUNTIFS(Table2[Sub-Sector],Table3[[#This Row],[Sub-Sector]],Table2[Uptrend],"Uptrend")/Table3[[#This Row],[Count]]</f>
        <v>0.23076923076923078</v>
      </c>
      <c r="D7" s="1">
        <f>COUNTIFS(Table2[Sub-Sector],Table3[[#This Row],[Sub-Sector]],Table2[1W Return vs Nifty],"&gt;=5")/Table3[[#This Row],[Count]]</f>
        <v>7.6923076923076927E-2</v>
      </c>
      <c r="E7" s="1">
        <f>COUNTIFS(Table2[Sub-Sector],Table3[[#This Row],[Sub-Sector]],Table2[1M Return vs Nifty],"&gt;=5")/Table3[[#This Row],[Count]]</f>
        <v>0.23076923076923078</v>
      </c>
      <c r="F7" s="1">
        <f>COUNTIFS(Table2[Sub-Sector],Table3[[#This Row],[Sub-Sector]],Table2[6M Return vs Nifty],"&gt;=10")/Table3[[#This Row],[Count]]</f>
        <v>0.30769230769230771</v>
      </c>
      <c r="G7" s="1">
        <f>COUNTIFS(Table2[Sub-Sector],Table3[[#This Row],[Sub-Sector]],Table2[1Y Return vs Nifty],"&gt;=10")/Table3[[#This Row],[Count]]</f>
        <v>0.92307692307692313</v>
      </c>
      <c r="H7" s="1">
        <f>COUNTIFS(Table2[Sub-Sector],Table3[[#This Row],[Sub-Sector]],Table2[RSI Exponential â€“ 14D],"&gt;=50")/Table3[[#This Row],[Count]]</f>
        <v>0.53846153846153844</v>
      </c>
      <c r="I7" s="1">
        <f>COUNTIFS(Table2[Sub-Sector],Table3[[#This Row],[Sub-Sector]],Table2[Relative Volume],"&gt;=1")/Table3[[#This Row],[Count]]</f>
        <v>0.69230769230769229</v>
      </c>
      <c r="J7" s="1">
        <f>COUNTIFS(Table2[Sub-Sector],Table3[[#This Row],[Sub-Sector]],Table2[% Away From Day Low],"&gt;=0.05")/Table3[[#This Row],[Count]]</f>
        <v>0.23076923076923078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0.23076923076923078</v>
      </c>
      <c r="M7" s="1">
        <f>COUNTIFS(Table2[Sub-Sector],Table3[[#This Row],[Sub-Sector]],Table2[% Away From Current Week High],"&lt;=0.05")/Table3[[#This Row],[Count]]</f>
        <v>1</v>
      </c>
      <c r="N7" s="1">
        <f>COUNTIFS(Table2[Sub-Sector],Table3[[#This Row],[Sub-Sector]],Table2[% Away From Current Month Low],"&gt;=0.05")/Table3[[#This Row],[Count]]</f>
        <v>0.23076923076923078</v>
      </c>
      <c r="O7" s="1">
        <f>COUNTIFS(Table2[Sub-Sector],Table3[[#This Row],[Sub-Sector]],Table2[% Away From Current Month High],"&lt;=0.05")/Table3[[#This Row],[Count]]</f>
        <v>1</v>
      </c>
      <c r="P7" s="1">
        <f>COUNTIFS(Table2[Sub-Sector],Table3[[#This Row],[Sub-Sector]],Table2[% Away From 52W High],"&lt;=10")/Table3[[#This Row],[Count]]</f>
        <v>7.6923076923076927E-2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0.69230769230769229</v>
      </c>
      <c r="S7" s="1">
        <f>COUNTIFS(Table2[Sub-Sector],Table3[[#This Row],[Sub-Sector]],Table2[% Price above 50 EMA],"&gt;=0")/Table3[[#This Row],[Count]]</f>
        <v>0.53846153846153844</v>
      </c>
      <c r="T7" s="1">
        <f>COUNTIFS(Table2[Sub-Sector],Table3[[#This Row],[Sub-Sector]],Table2[% Price above 200 EMA],"&gt;=0")/Table3[[#This Row],[Count]]</f>
        <v>0.76923076923076927</v>
      </c>
      <c r="U7" s="1">
        <f>COUNTIFS(Table2[Sub-Sector],Table3[[#This Row],[Sub-Sector]],Table2[Rate of Change - Zone],"Positive")/Table3[[#This Row],[Count]]</f>
        <v>0.84615384615384615</v>
      </c>
      <c r="V7" s="1">
        <f>COUNTIFS(Table2[Sub-Sector],Table3[[#This Row],[Sub-Sector]],Table2[Sharpe Ratio],"&gt;=0.10")/Table3[[#This Row],[Count]]</f>
        <v>1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303</v>
      </c>
      <c r="X7">
        <f>_xlfn.RANK.AVG(Table3[[#This Row],[Score]],Table3[Score],1)</f>
        <v>23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</v>
      </c>
      <c r="Z7">
        <f>_xlfn.RANK.AVG(Table3[[#This Row],[Score 2 ]],Table3[[Score 2 ]],1)</f>
        <v>6</v>
      </c>
    </row>
    <row r="8" spans="1:26" x14ac:dyDescent="0.3">
      <c r="A8" t="s">
        <v>131</v>
      </c>
      <c r="B8">
        <f>COUNTIFS(Table2[Sub-Sector],Table3[[#This Row],[Sub-Sector]])</f>
        <v>1</v>
      </c>
      <c r="C8" s="1">
        <f>COUNTIFS(Table2[Sub-Sector],Table3[[#This Row],[Sub-Sector]],Table2[Uptrend],"Uptrend")/Table3[[#This Row],[Count]]</f>
        <v>1</v>
      </c>
      <c r="D8" s="1">
        <f>COUNTIFS(Table2[Sub-Sector],Table3[[#This Row],[Sub-Sector]],Table2[1W Return vs Nifty],"&gt;=5")/Table3[[#This Row],[Count]]</f>
        <v>0</v>
      </c>
      <c r="E8" s="1">
        <f>COUNTIFS(Table2[Sub-Sector],Table3[[#This Row],[Sub-Sector]],Table2[1M Return vs Nifty],"&gt;=5")/Table3[[#This Row],[Count]]</f>
        <v>0</v>
      </c>
      <c r="F8" s="1">
        <f>COUNTIFS(Table2[Sub-Sector],Table3[[#This Row],[Sub-Sector]],Table2[6M Return vs Nifty],"&gt;=10")/Table3[[#This Row],[Count]]</f>
        <v>0</v>
      </c>
      <c r="G8" s="1">
        <f>COUNTIFS(Table2[Sub-Sector],Table3[[#This Row],[Sub-Sector]],Table2[1Y Return vs Nifty],"&gt;=10")/Table3[[#This Row],[Count]]</f>
        <v>1</v>
      </c>
      <c r="H8" s="1">
        <f>COUNTIFS(Table2[Sub-Sector],Table3[[#This Row],[Sub-Sector]],Table2[RSI Exponential â€“ 14D],"&gt;=50")/Table3[[#This Row],[Count]]</f>
        <v>1</v>
      </c>
      <c r="I8" s="1">
        <f>COUNTIFS(Table2[Sub-Sector],Table3[[#This Row],[Sub-Sector]],Table2[Relative Volume],"&gt;=1")/Table3[[#This Row],[Count]]</f>
        <v>1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</v>
      </c>
      <c r="M8" s="1">
        <f>COUNTIFS(Table2[Sub-Sector],Table3[[#This Row],[Sub-Sector]],Table2[% Away From Current Week High],"&lt;=0.05")/Table3[[#This Row],[Count]]</f>
        <v>1</v>
      </c>
      <c r="N8" s="1">
        <f>COUNTIFS(Table2[Sub-Sector],Table3[[#This Row],[Sub-Sector]],Table2[% Away From Current Month Low],"&gt;=0.05")/Table3[[#This Row],[Count]]</f>
        <v>0</v>
      </c>
      <c r="O8" s="1">
        <f>COUNTIFS(Table2[Sub-Sector],Table3[[#This Row],[Sub-Sector]],Table2[% Away From Current Month High],"&lt;=0.05")/Table3[[#This Row],[Count]]</f>
        <v>1</v>
      </c>
      <c r="P8" s="1">
        <f>COUNTIFS(Table2[Sub-Sector],Table3[[#This Row],[Sub-Sector]],Table2[% Away From 52W High],"&lt;=10")/Table3[[#This Row],[Count]]</f>
        <v>1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1</v>
      </c>
      <c r="S8" s="1">
        <f>COUNTIFS(Table2[Sub-Sector],Table3[[#This Row],[Sub-Sector]],Table2[% Price above 50 EMA],"&gt;=0")/Table3[[#This Row],[Count]]</f>
        <v>1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1</v>
      </c>
      <c r="V8" s="1">
        <f>COUNTIFS(Table2[Sub-Sector],Table3[[#This Row],[Sub-Sector]],Table2[Sharpe Ratio],"&gt;=0.10")/Table3[[#This Row],[Count]]</f>
        <v>1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330</v>
      </c>
      <c r="X8">
        <f>_xlfn.RANK.AVG(Table3[[#This Row],[Score]],Table3[Score],1)</f>
        <v>31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133.5</v>
      </c>
      <c r="Z8">
        <f>_xlfn.RANK.AVG(Table3[[#This Row],[Score 2 ]],Table3[[Score 2 ]],1)</f>
        <v>7</v>
      </c>
    </row>
    <row r="9" spans="1:26" x14ac:dyDescent="0.3">
      <c r="A9" t="s">
        <v>393</v>
      </c>
      <c r="B9">
        <f>COUNTIFS(Table2[Sub-Sector],Table3[[#This Row],[Sub-Sector]])</f>
        <v>2</v>
      </c>
      <c r="C9" s="1">
        <f>COUNTIFS(Table2[Sub-Sector],Table3[[#This Row],[Sub-Sector]],Table2[Uptrend],"Uptrend")/Table3[[#This Row],[Count]]</f>
        <v>0.5</v>
      </c>
      <c r="D9" s="1">
        <f>COUNTIFS(Table2[Sub-Sector],Table3[[#This Row],[Sub-Sector]],Table2[1W Return vs Nifty],"&gt;=5")/Table3[[#This Row],[Count]]</f>
        <v>0.5</v>
      </c>
      <c r="E9" s="1">
        <f>COUNTIFS(Table2[Sub-Sector],Table3[[#This Row],[Sub-Sector]],Table2[1M Return vs Nifty],"&gt;=5")/Table3[[#This Row],[Count]]</f>
        <v>1</v>
      </c>
      <c r="F9" s="1">
        <f>COUNTIFS(Table2[Sub-Sector],Table3[[#This Row],[Sub-Sector]],Table2[6M Return vs Nifty],"&gt;=10")/Table3[[#This Row],[Count]]</f>
        <v>0.5</v>
      </c>
      <c r="G9" s="1">
        <f>COUNTIFS(Table2[Sub-Sector],Table3[[#This Row],[Sub-Sector]],Table2[1Y Return vs Nifty],"&gt;=10")/Table3[[#This Row],[Count]]</f>
        <v>0.5</v>
      </c>
      <c r="H9" s="1">
        <f>COUNTIFS(Table2[Sub-Sector],Table3[[#This Row],[Sub-Sector]],Table2[RSI Exponential â€“ 14D],"&gt;=50")/Table3[[#This Row],[Count]]</f>
        <v>1</v>
      </c>
      <c r="I9" s="1">
        <f>COUNTIFS(Table2[Sub-Sector],Table3[[#This Row],[Sub-Sector]],Table2[Relative Volume],"&gt;=1")/Table3[[#This Row],[Count]]</f>
        <v>0.5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</v>
      </c>
      <c r="M9" s="1">
        <f>COUNTIFS(Table2[Sub-Sector],Table3[[#This Row],[Sub-Sector]],Table2[% Away From Current Week High],"&lt;=0.05")/Table3[[#This Row],[Count]]</f>
        <v>1</v>
      </c>
      <c r="N9" s="1">
        <f>COUNTIFS(Table2[Sub-Sector],Table3[[#This Row],[Sub-Sector]],Table2[% Away From Current Month Low],"&gt;=0.05")/Table3[[#This Row],[Count]]</f>
        <v>0</v>
      </c>
      <c r="O9" s="1">
        <f>COUNTIFS(Table2[Sub-Sector],Table3[[#This Row],[Sub-Sector]],Table2[% Away From Current Month High],"&lt;=0.05")/Table3[[#This Row],[Count]]</f>
        <v>1</v>
      </c>
      <c r="P9" s="1">
        <f>COUNTIFS(Table2[Sub-Sector],Table3[[#This Row],[Sub-Sector]],Table2[% Away From 52W High],"&lt;=10")/Table3[[#This Row],[Count]]</f>
        <v>0.5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1</v>
      </c>
      <c r="S9" s="1">
        <f>COUNTIFS(Table2[Sub-Sector],Table3[[#This Row],[Sub-Sector]],Table2[% Price above 50 EMA],"&gt;=0")/Table3[[#This Row],[Count]]</f>
        <v>0.5</v>
      </c>
      <c r="T9" s="1">
        <f>COUNTIFS(Table2[Sub-Sector],Table3[[#This Row],[Sub-Sector]],Table2[% Price above 200 EMA],"&gt;=0")/Table3[[#This Row],[Count]]</f>
        <v>0.5</v>
      </c>
      <c r="U9" s="1">
        <f>COUNTIFS(Table2[Sub-Sector],Table3[[#This Row],[Sub-Sector]],Table2[Rate of Change - Zone],"Positive")/Table3[[#This Row],[Count]]</f>
        <v>1</v>
      </c>
      <c r="V9" s="1">
        <f>COUNTIFS(Table2[Sub-Sector],Table3[[#This Row],[Sub-Sector]],Table2[Sharpe Ratio],"&gt;=0.10")/Table3[[#This Row],[Count]]</f>
        <v>0.5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184.5</v>
      </c>
      <c r="X9">
        <f>_xlfn.RANK.AVG(Table3[[#This Row],[Score]],Table3[Score],1)</f>
        <v>5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</v>
      </c>
      <c r="Z9">
        <f>_xlfn.RANK.AVG(Table3[[#This Row],[Score 2 ]],Table3[[Score 2 ]],1)</f>
        <v>9</v>
      </c>
    </row>
    <row r="10" spans="1:26" x14ac:dyDescent="0.3">
      <c r="A10" t="s">
        <v>174</v>
      </c>
      <c r="B10">
        <f>COUNTIFS(Table2[Sub-Sector],Table3[[#This Row],[Sub-Sector]])</f>
        <v>2</v>
      </c>
      <c r="C10" s="1">
        <f>COUNTIFS(Table2[Sub-Sector],Table3[[#This Row],[Sub-Sector]],Table2[Uptrend],"Uptrend")/Table3[[#This Row],[Count]]</f>
        <v>0.5</v>
      </c>
      <c r="D10" s="1">
        <f>COUNTIFS(Table2[Sub-Sector],Table3[[#This Row],[Sub-Sector]],Table2[1W Return vs Nifty],"&gt;=5")/Table3[[#This Row],[Count]]</f>
        <v>0</v>
      </c>
      <c r="E10" s="1">
        <f>COUNTIFS(Table2[Sub-Sector],Table3[[#This Row],[Sub-Sector]],Table2[1M Return vs Nifty],"&gt;=5")/Table3[[#This Row],[Count]]</f>
        <v>0.5</v>
      </c>
      <c r="F10" s="1">
        <f>COUNTIFS(Table2[Sub-Sector],Table3[[#This Row],[Sub-Sector]],Table2[6M Return vs Nifty],"&gt;=10")/Table3[[#This Row],[Count]]</f>
        <v>0.5</v>
      </c>
      <c r="G10" s="1">
        <f>COUNTIFS(Table2[Sub-Sector],Table3[[#This Row],[Sub-Sector]],Table2[1Y Return vs Nifty],"&gt;=10")/Table3[[#This Row],[Count]]</f>
        <v>0.5</v>
      </c>
      <c r="H10" s="1">
        <f>COUNTIFS(Table2[Sub-Sector],Table3[[#This Row],[Sub-Sector]],Table2[RSI Exponential â€“ 14D],"&gt;=50")/Table3[[#This Row],[Count]]</f>
        <v>0.5</v>
      </c>
      <c r="I10" s="1">
        <f>COUNTIFS(Table2[Sub-Sector],Table3[[#This Row],[Sub-Sector]],Table2[Relative Volume],"&gt;=1")/Table3[[#This Row],[Count]]</f>
        <v>0.5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</v>
      </c>
      <c r="M10" s="1">
        <f>COUNTIFS(Table2[Sub-Sector],Table3[[#This Row],[Sub-Sector]],Table2[% Away From Current Week High],"&lt;=0.05")/Table3[[#This Row],[Count]]</f>
        <v>1</v>
      </c>
      <c r="N10" s="1">
        <f>COUNTIFS(Table2[Sub-Sector],Table3[[#This Row],[Sub-Sector]],Table2[% Away From Current Month Low],"&gt;=0.05")/Table3[[#This Row],[Count]]</f>
        <v>0</v>
      </c>
      <c r="O10" s="1">
        <f>COUNTIFS(Table2[Sub-Sector],Table3[[#This Row],[Sub-Sector]],Table2[% Away From Current Month High],"&lt;=0.05")/Table3[[#This Row],[Count]]</f>
        <v>1</v>
      </c>
      <c r="P10" s="1">
        <f>COUNTIFS(Table2[Sub-Sector],Table3[[#This Row],[Sub-Sector]],Table2[% Away From 52W High],"&lt;=10")/Table3[[#This Row],[Count]]</f>
        <v>0.5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0.5</v>
      </c>
      <c r="S10" s="1">
        <f>COUNTIFS(Table2[Sub-Sector],Table3[[#This Row],[Sub-Sector]],Table2[% Price above 50 EMA],"&gt;=0")/Table3[[#This Row],[Count]]</f>
        <v>0.5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1</v>
      </c>
      <c r="V10" s="1">
        <f>COUNTIFS(Table2[Sub-Sector],Table3[[#This Row],[Sub-Sector]],Table2[Sharpe Ratio],"&gt;=0.10")/Table3[[#This Row],[Count]]</f>
        <v>0.5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273.5</v>
      </c>
      <c r="X10">
        <f>_xlfn.RANK.AVG(Table3[[#This Row],[Score]],Table3[Score],1)</f>
        <v>18.5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</v>
      </c>
      <c r="Z10">
        <f>_xlfn.RANK.AVG(Table3[[#This Row],[Score 2 ]],Table3[[Score 2 ]],1)</f>
        <v>9</v>
      </c>
    </row>
    <row r="11" spans="1:26" x14ac:dyDescent="0.3">
      <c r="A11" t="s">
        <v>1172</v>
      </c>
      <c r="B11">
        <f>COUNTIFS(Table2[Sub-Sector],Table3[[#This Row],[Sub-Sector]])</f>
        <v>2</v>
      </c>
      <c r="C11" s="1">
        <f>COUNTIFS(Table2[Sub-Sector],Table3[[#This Row],[Sub-Sector]],Table2[Uptrend],"Uptrend")/Table3[[#This Row],[Count]]</f>
        <v>0</v>
      </c>
      <c r="D11" s="1">
        <f>COUNTIFS(Table2[Sub-Sector],Table3[[#This Row],[Sub-Sector]],Table2[1W Return vs Nifty],"&gt;=5")/Table3[[#This Row],[Count]]</f>
        <v>1</v>
      </c>
      <c r="E11" s="1">
        <f>COUNTIFS(Table2[Sub-Sector],Table3[[#This Row],[Sub-Sector]],Table2[1M Return vs Nifty],"&gt;=5")/Table3[[#This Row],[Count]]</f>
        <v>0</v>
      </c>
      <c r="F11" s="1">
        <f>COUNTIFS(Table2[Sub-Sector],Table3[[#This Row],[Sub-Sector]],Table2[6M Return vs Nifty],"&gt;=10")/Table3[[#This Row],[Count]]</f>
        <v>0.5</v>
      </c>
      <c r="G11" s="1">
        <f>COUNTIFS(Table2[Sub-Sector],Table3[[#This Row],[Sub-Sector]],Table2[1Y Return vs Nifty],"&gt;=10")/Table3[[#This Row],[Count]]</f>
        <v>0.5</v>
      </c>
      <c r="H11" s="1">
        <f>COUNTIFS(Table2[Sub-Sector],Table3[[#This Row],[Sub-Sector]],Table2[RSI Exponential â€“ 14D],"&gt;=50")/Table3[[#This Row],[Count]]</f>
        <v>1</v>
      </c>
      <c r="I11" s="1">
        <f>COUNTIFS(Table2[Sub-Sector],Table3[[#This Row],[Sub-Sector]],Table2[Relative Volume],"&gt;=1")/Table3[[#This Row],[Count]]</f>
        <v>0.5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</v>
      </c>
      <c r="M11" s="1">
        <f>COUNTIFS(Table2[Sub-Sector],Table3[[#This Row],[Sub-Sector]],Table2[% Away From Current Week High],"&lt;=0.05")/Table3[[#This Row],[Count]]</f>
        <v>1</v>
      </c>
      <c r="N11" s="1">
        <f>COUNTIFS(Table2[Sub-Sector],Table3[[#This Row],[Sub-Sector]],Table2[% Away From Current Month Low],"&gt;=0.05")/Table3[[#This Row],[Count]]</f>
        <v>0</v>
      </c>
      <c r="O11" s="1">
        <f>COUNTIFS(Table2[Sub-Sector],Table3[[#This Row],[Sub-Sector]],Table2[% Away From Current Month High],"&lt;=0.05")/Table3[[#This Row],[Count]]</f>
        <v>1</v>
      </c>
      <c r="P11" s="1">
        <f>COUNTIFS(Table2[Sub-Sector],Table3[[#This Row],[Sub-Sector]],Table2[% Away From 52W High],"&lt;=10")/Table3[[#This Row],[Count]]</f>
        <v>0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1</v>
      </c>
      <c r="S11" s="1">
        <f>COUNTIFS(Table2[Sub-Sector],Table3[[#This Row],[Sub-Sector]],Table2[% Price above 50 EMA],"&gt;=0")/Table3[[#This Row],[Count]]</f>
        <v>0.5</v>
      </c>
      <c r="T11" s="1">
        <f>COUNTIFS(Table2[Sub-Sector],Table3[[#This Row],[Sub-Sector]],Table2[% Price above 200 EMA],"&gt;=0")/Table3[[#This Row],[Count]]</f>
        <v>0.5</v>
      </c>
      <c r="U11" s="1">
        <f>COUNTIFS(Table2[Sub-Sector],Table3[[#This Row],[Sub-Sector]],Table2[Rate of Change - Zone],"Positive")/Table3[[#This Row],[Count]]</f>
        <v>1</v>
      </c>
      <c r="V11" s="1">
        <f>COUNTIFS(Table2[Sub-Sector],Table3[[#This Row],[Sub-Sector]],Table2[Sharpe Ratio],"&gt;=0.10")/Table3[[#This Row],[Count]]</f>
        <v>0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329.5</v>
      </c>
      <c r="X11">
        <f>_xlfn.RANK.AVG(Table3[[#This Row],[Score]],Table3[Score],1)</f>
        <v>30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</v>
      </c>
      <c r="Z11">
        <f>_xlfn.RANK.AVG(Table3[[#This Row],[Score 2 ]],Table3[[Score 2 ]],1)</f>
        <v>9</v>
      </c>
    </row>
    <row r="12" spans="1:26" x14ac:dyDescent="0.3">
      <c r="A12" t="s">
        <v>1121</v>
      </c>
      <c r="B12">
        <f>COUNTIFS(Table2[Sub-Sector],Table3[[#This Row],[Sub-Sector]])</f>
        <v>1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0</v>
      </c>
      <c r="F12" s="1">
        <f>COUNTIFS(Table2[Sub-Sector],Table3[[#This Row],[Sub-Sector]],Table2[6M Return vs Nifty],"&gt;=10")/Table3[[#This Row],[Count]]</f>
        <v>1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1</v>
      </c>
      <c r="I12" s="1">
        <f>COUNTIFS(Table2[Sub-Sector],Table3[[#This Row],[Sub-Sector]],Table2[Relative Volume],"&gt;=1")/Table3[[#This Row],[Count]]</f>
        <v>0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0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0</v>
      </c>
      <c r="N12" s="1">
        <f>COUNTIFS(Table2[Sub-Sector],Table3[[#This Row],[Sub-Sector]],Table2[% Away From Current Month Low],"&gt;=0.05")/Table3[[#This Row],[Count]]</f>
        <v>0</v>
      </c>
      <c r="O12" s="1">
        <f>COUNTIFS(Table2[Sub-Sector],Table3[[#This Row],[Sub-Sector]],Table2[% Away From Current Month High],"&lt;=0.05")/Table3[[#This Row],[Count]]</f>
        <v>0</v>
      </c>
      <c r="P12" s="1">
        <f>COUNTIFS(Table2[Sub-Sector],Table3[[#This Row],[Sub-Sector]],Table2[% Away From 52W High],"&lt;=10")/Table3[[#This Row],[Count]]</f>
        <v>1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1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1</v>
      </c>
      <c r="V12" s="1">
        <f>COUNTIFS(Table2[Sub-Sector],Table3[[#This Row],[Sub-Sector]],Table2[Sharpe Ratio],"&gt;=0.10")/Table3[[#This Row],[Count]]</f>
        <v>1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335</v>
      </c>
      <c r="X12">
        <f>_xlfn.RANK.AVG(Table3[[#This Row],[Score]],Table3[Score],1)</f>
        <v>32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138.5</v>
      </c>
      <c r="Z12">
        <f>_xlfn.RANK.AVG(Table3[[#This Row],[Score 2 ]],Table3[[Score 2 ]],1)</f>
        <v>11.5</v>
      </c>
    </row>
    <row r="13" spans="1:26" x14ac:dyDescent="0.3">
      <c r="A13" t="s">
        <v>488</v>
      </c>
      <c r="B13">
        <f>COUNTIFS(Table2[Sub-Sector],Table3[[#This Row],[Sub-Sector]])</f>
        <v>1</v>
      </c>
      <c r="C13" s="1">
        <f>COUNTIFS(Table2[Sub-Sector],Table3[[#This Row],[Sub-Sector]],Table2[Uptrend],"Uptrend")/Table3[[#This Row],[Count]]</f>
        <v>1</v>
      </c>
      <c r="D13" s="1">
        <f>COUNTIFS(Table2[Sub-Sector],Table3[[#This Row],[Sub-Sector]],Table2[1W Return vs Nifty],"&gt;=5")/Table3[[#This Row],[Count]]</f>
        <v>1</v>
      </c>
      <c r="E13" s="1">
        <f>COUNTIFS(Table2[Sub-Sector],Table3[[#This Row],[Sub-Sector]],Table2[1M Return vs Nifty],"&gt;=5")/Table3[[#This Row],[Count]]</f>
        <v>1</v>
      </c>
      <c r="F13" s="1">
        <f>COUNTIFS(Table2[Sub-Sector],Table3[[#This Row],[Sub-Sector]],Table2[6M Return vs Nifty],"&gt;=10")/Table3[[#This Row],[Count]]</f>
        <v>1</v>
      </c>
      <c r="G13" s="1">
        <f>COUNTIFS(Table2[Sub-Sector],Table3[[#This Row],[Sub-Sector]],Table2[1Y Return vs Nifty],"&gt;=10")/Table3[[#This Row],[Count]]</f>
        <v>1</v>
      </c>
      <c r="H13" s="1">
        <f>COUNTIFS(Table2[Sub-Sector],Table3[[#This Row],[Sub-Sector]],Table2[RSI Exponential â€“ 14D],"&gt;=50")/Table3[[#This Row],[Count]]</f>
        <v>1</v>
      </c>
      <c r="I13" s="1">
        <f>COUNTIFS(Table2[Sub-Sector],Table3[[#This Row],[Sub-Sector]],Table2[Relative Volume],"&gt;=1")/Table3[[#This Row],[Count]]</f>
        <v>0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</v>
      </c>
      <c r="M13" s="1">
        <f>COUNTIFS(Table2[Sub-Sector],Table3[[#This Row],[Sub-Sector]],Table2[% Away From Current Week High],"&lt;=0.05")/Table3[[#This Row],[Count]]</f>
        <v>1</v>
      </c>
      <c r="N13" s="1">
        <f>COUNTIFS(Table2[Sub-Sector],Table3[[#This Row],[Sub-Sector]],Table2[% Away From Current Month Low],"&gt;=0.05")/Table3[[#This Row],[Count]]</f>
        <v>0</v>
      </c>
      <c r="O13" s="1">
        <f>COUNTIFS(Table2[Sub-Sector],Table3[[#This Row],[Sub-Sector]],Table2[% Away From Current Month High],"&lt;=0.05")/Table3[[#This Row],[Count]]</f>
        <v>1</v>
      </c>
      <c r="P13" s="1">
        <f>COUNTIFS(Table2[Sub-Sector],Table3[[#This Row],[Sub-Sector]],Table2[% Away From 52W High],"&lt;=10")/Table3[[#This Row],[Count]]</f>
        <v>1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1</v>
      </c>
      <c r="S13" s="1">
        <f>COUNTIFS(Table2[Sub-Sector],Table3[[#This Row],[Sub-Sector]],Table2[% Price above 50 EMA],"&gt;=0")/Table3[[#This Row],[Count]]</f>
        <v>1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1</v>
      </c>
      <c r="V13" s="1">
        <f>COUNTIFS(Table2[Sub-Sector],Table3[[#This Row],[Sub-Sector]],Table2[Sharpe Ratio],"&gt;=0.10")/Table3[[#This Row],[Count]]</f>
        <v>0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153</v>
      </c>
      <c r="X13">
        <f>_xlfn.RANK.AVG(Table3[[#This Row],[Score]],Table3[Score],1)</f>
        <v>3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138.5</v>
      </c>
      <c r="Z13">
        <f>_xlfn.RANK.AVG(Table3[[#This Row],[Score 2 ]],Table3[[Score 2 ]],1)</f>
        <v>11.5</v>
      </c>
    </row>
    <row r="14" spans="1:26" x14ac:dyDescent="0.3">
      <c r="A14" t="s">
        <v>318</v>
      </c>
      <c r="B14">
        <f>COUNTIFS(Table2[Sub-Sector],Table3[[#This Row],[Sub-Sector]])</f>
        <v>3</v>
      </c>
      <c r="C14" s="1">
        <f>COUNTIFS(Table2[Sub-Sector],Table3[[#This Row],[Sub-Sector]],Table2[Uptrend],"Uptrend")/Table3[[#This Row],[Count]]</f>
        <v>0.33333333333333331</v>
      </c>
      <c r="D14" s="1">
        <f>COUNTIFS(Table2[Sub-Sector],Table3[[#This Row],[Sub-Sector]],Table2[1W Return vs Nifty],"&gt;=5")/Table3[[#This Row],[Count]]</f>
        <v>0.33333333333333331</v>
      </c>
      <c r="E14" s="1">
        <f>COUNTIFS(Table2[Sub-Sector],Table3[[#This Row],[Sub-Sector]],Table2[1M Return vs Nifty],"&gt;=5")/Table3[[#This Row],[Count]]</f>
        <v>0.33333333333333331</v>
      </c>
      <c r="F14" s="1">
        <f>COUNTIFS(Table2[Sub-Sector],Table3[[#This Row],[Sub-Sector]],Table2[6M Return vs Nifty],"&gt;=10")/Table3[[#This Row],[Count]]</f>
        <v>0.33333333333333331</v>
      </c>
      <c r="G14" s="1">
        <f>COUNTIFS(Table2[Sub-Sector],Table3[[#This Row],[Sub-Sector]],Table2[1Y Return vs Nifty],"&gt;=10")/Table3[[#This Row],[Count]]</f>
        <v>1</v>
      </c>
      <c r="H14" s="1">
        <f>COUNTIFS(Table2[Sub-Sector],Table3[[#This Row],[Sub-Sector]],Table2[RSI Exponential â€“ 14D],"&gt;=50")/Table3[[#This Row],[Count]]</f>
        <v>0.33333333333333331</v>
      </c>
      <c r="I14" s="1">
        <f>COUNTIFS(Table2[Sub-Sector],Table3[[#This Row],[Sub-Sector]],Table2[Relative Volume],"&gt;=1")/Table3[[#This Row],[Count]]</f>
        <v>0.66666666666666663</v>
      </c>
      <c r="J14" s="1">
        <f>COUNTIFS(Table2[Sub-Sector],Table3[[#This Row],[Sub-Sector]],Table2[% Away From Day Low],"&gt;=0.05")/Table3[[#This Row],[Count]]</f>
        <v>0.33333333333333331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0.33333333333333331</v>
      </c>
      <c r="M14" s="1">
        <f>COUNTIFS(Table2[Sub-Sector],Table3[[#This Row],[Sub-Sector]],Table2[% Away From Current Week High],"&lt;=0.05")/Table3[[#This Row],[Count]]</f>
        <v>1</v>
      </c>
      <c r="N14" s="1">
        <f>COUNTIFS(Table2[Sub-Sector],Table3[[#This Row],[Sub-Sector]],Table2[% Away From Current Month Low],"&gt;=0.05")/Table3[[#This Row],[Count]]</f>
        <v>0.33333333333333331</v>
      </c>
      <c r="O14" s="1">
        <f>COUNTIFS(Table2[Sub-Sector],Table3[[#This Row],[Sub-Sector]],Table2[% Away From Current Month High],"&lt;=0.05")/Table3[[#This Row],[Count]]</f>
        <v>1</v>
      </c>
      <c r="P14" s="1">
        <f>COUNTIFS(Table2[Sub-Sector],Table3[[#This Row],[Sub-Sector]],Table2[% Away From 52W High],"&lt;=10")/Table3[[#This Row],[Count]]</f>
        <v>0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0.66666666666666663</v>
      </c>
      <c r="S14" s="1">
        <f>COUNTIFS(Table2[Sub-Sector],Table3[[#This Row],[Sub-Sector]],Table2[% Price above 50 EMA],"&gt;=0")/Table3[[#This Row],[Count]]</f>
        <v>0.33333333333333331</v>
      </c>
      <c r="T14" s="1">
        <f>COUNTIFS(Table2[Sub-Sector],Table3[[#This Row],[Sub-Sector]],Table2[% Price above 200 EMA],"&gt;=0")/Table3[[#This Row],[Count]]</f>
        <v>0.66666666666666663</v>
      </c>
      <c r="U14" s="1">
        <f>COUNTIFS(Table2[Sub-Sector],Table3[[#This Row],[Sub-Sector]],Table2[Rate of Change - Zone],"Positive")/Table3[[#This Row],[Count]]</f>
        <v>0.66666666666666663</v>
      </c>
      <c r="V14" s="1">
        <f>COUNTIFS(Table2[Sub-Sector],Table3[[#This Row],[Sub-Sector]],Table2[Sharpe Ratio],"&gt;=0.10")/Table3[[#This Row],[Count]]</f>
        <v>0.33333333333333331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251</v>
      </c>
      <c r="X14">
        <f>_xlfn.RANK.AVG(Table3[[#This Row],[Score]],Table3[Score],1)</f>
        <v>14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146</v>
      </c>
      <c r="Z14">
        <f>_xlfn.RANK.AVG(Table3[[#This Row],[Score 2 ]],Table3[[Score 2 ]],1)</f>
        <v>13</v>
      </c>
    </row>
    <row r="15" spans="1:26" x14ac:dyDescent="0.3">
      <c r="A15" t="s">
        <v>290</v>
      </c>
      <c r="B15">
        <f>COUNTIFS(Table2[Sub-Sector],Table3[[#This Row],[Sub-Sector]])</f>
        <v>3</v>
      </c>
      <c r="C15" s="1">
        <f>COUNTIFS(Table2[Sub-Sector],Table3[[#This Row],[Sub-Sector]],Table2[Uptrend],"Uptrend")/Table3[[#This Row],[Count]]</f>
        <v>0.33333333333333331</v>
      </c>
      <c r="D15" s="1">
        <f>COUNTIFS(Table2[Sub-Sector],Table3[[#This Row],[Sub-Sector]],Table2[1W Return vs Nifty],"&gt;=5")/Table3[[#This Row],[Count]]</f>
        <v>1</v>
      </c>
      <c r="E15" s="1">
        <f>COUNTIFS(Table2[Sub-Sector],Table3[[#This Row],[Sub-Sector]],Table2[1M Return vs Nifty],"&gt;=5")/Table3[[#This Row],[Count]]</f>
        <v>0.33333333333333331</v>
      </c>
      <c r="F15" s="1">
        <f>COUNTIFS(Table2[Sub-Sector],Table3[[#This Row],[Sub-Sector]],Table2[6M Return vs Nifty],"&gt;=10")/Table3[[#This Row],[Count]]</f>
        <v>0.66666666666666663</v>
      </c>
      <c r="G15" s="1">
        <f>COUNTIFS(Table2[Sub-Sector],Table3[[#This Row],[Sub-Sector]],Table2[1Y Return vs Nifty],"&gt;=10")/Table3[[#This Row],[Count]]</f>
        <v>1</v>
      </c>
      <c r="H15" s="1">
        <f>COUNTIFS(Table2[Sub-Sector],Table3[[#This Row],[Sub-Sector]],Table2[RSI Exponential â€“ 14D],"&gt;=50")/Table3[[#This Row],[Count]]</f>
        <v>1</v>
      </c>
      <c r="I15" s="1">
        <f>COUNTIFS(Table2[Sub-Sector],Table3[[#This Row],[Sub-Sector]],Table2[Relative Volume],"&gt;=1")/Table3[[#This Row],[Count]]</f>
        <v>0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</v>
      </c>
      <c r="M15" s="1">
        <f>COUNTIFS(Table2[Sub-Sector],Table3[[#This Row],[Sub-Sector]],Table2[% Away From Current Week High],"&lt;=0.05")/Table3[[#This Row],[Count]]</f>
        <v>1</v>
      </c>
      <c r="N15" s="1">
        <f>COUNTIFS(Table2[Sub-Sector],Table3[[#This Row],[Sub-Sector]],Table2[% Away From Current Month Low],"&gt;=0.05")/Table3[[#This Row],[Count]]</f>
        <v>0</v>
      </c>
      <c r="O15" s="1">
        <f>COUNTIFS(Table2[Sub-Sector],Table3[[#This Row],[Sub-Sector]],Table2[% Away From Current Month High],"&lt;=0.05")/Table3[[#This Row],[Count]]</f>
        <v>1</v>
      </c>
      <c r="P15" s="1">
        <f>COUNTIFS(Table2[Sub-Sector],Table3[[#This Row],[Sub-Sector]],Table2[% Away From 52W High],"&lt;=10")/Table3[[#This Row],[Count]]</f>
        <v>0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1</v>
      </c>
      <c r="S15" s="1">
        <f>COUNTIFS(Table2[Sub-Sector],Table3[[#This Row],[Sub-Sector]],Table2[% Price above 50 EMA],"&gt;=0")/Table3[[#This Row],[Count]]</f>
        <v>1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1</v>
      </c>
      <c r="V15" s="1">
        <f>COUNTIFS(Table2[Sub-Sector],Table3[[#This Row],[Sub-Sector]],Table2[Sharpe Ratio],"&gt;=0.10")/Table3[[#This Row],[Count]]</f>
        <v>1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220</v>
      </c>
      <c r="X15">
        <f>_xlfn.RANK.AVG(Table3[[#This Row],[Score]],Table3[Score],1)</f>
        <v>7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146.5</v>
      </c>
      <c r="Z15">
        <f>_xlfn.RANK.AVG(Table3[[#This Row],[Score 2 ]],Table3[[Score 2 ]],1)</f>
        <v>14</v>
      </c>
    </row>
    <row r="16" spans="1:26" x14ac:dyDescent="0.3">
      <c r="A16" t="s">
        <v>961</v>
      </c>
      <c r="B16">
        <f>COUNTIFS(Table2[Sub-Sector],Table3[[#This Row],[Sub-Sector]])</f>
        <v>3</v>
      </c>
      <c r="C16" s="1">
        <f>COUNTIFS(Table2[Sub-Sector],Table3[[#This Row],[Sub-Sector]],Table2[Uptrend],"Uptrend")/Table3[[#This Row],[Count]]</f>
        <v>0.33333333333333331</v>
      </c>
      <c r="D16" s="1">
        <f>COUNTIFS(Table2[Sub-Sector],Table3[[#This Row],[Sub-Sector]],Table2[1W Return vs Nifty],"&gt;=5")/Table3[[#This Row],[Count]]</f>
        <v>0.33333333333333331</v>
      </c>
      <c r="E16" s="1">
        <f>COUNTIFS(Table2[Sub-Sector],Table3[[#This Row],[Sub-Sector]],Table2[1M Return vs Nifty],"&gt;=5")/Table3[[#This Row],[Count]]</f>
        <v>0.33333333333333331</v>
      </c>
      <c r="F16" s="1">
        <f>COUNTIFS(Table2[Sub-Sector],Table3[[#This Row],[Sub-Sector]],Table2[6M Return vs Nifty],"&gt;=10")/Table3[[#This Row],[Count]]</f>
        <v>0.33333333333333331</v>
      </c>
      <c r="G16" s="1">
        <f>COUNTIFS(Table2[Sub-Sector],Table3[[#This Row],[Sub-Sector]],Table2[1Y Return vs Nifty],"&gt;=10")/Table3[[#This Row],[Count]]</f>
        <v>0.66666666666666663</v>
      </c>
      <c r="H16" s="1">
        <f>COUNTIFS(Table2[Sub-Sector],Table3[[#This Row],[Sub-Sector]],Table2[RSI Exponential â€“ 14D],"&gt;=50")/Table3[[#This Row],[Count]]</f>
        <v>1</v>
      </c>
      <c r="I16" s="1">
        <f>COUNTIFS(Table2[Sub-Sector],Table3[[#This Row],[Sub-Sector]],Table2[Relative Volume],"&gt;=1")/Table3[[#This Row],[Count]]</f>
        <v>0.33333333333333331</v>
      </c>
      <c r="J16" s="1">
        <f>COUNTIFS(Table2[Sub-Sector],Table3[[#This Row],[Sub-Sector]],Table2[% Away From Day Low],"&gt;=0.05")/Table3[[#This Row],[Count]]</f>
        <v>0.33333333333333331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0.33333333333333331</v>
      </c>
      <c r="M16" s="1">
        <f>COUNTIFS(Table2[Sub-Sector],Table3[[#This Row],[Sub-Sector]],Table2[% Away From Current Week High],"&lt;=0.05")/Table3[[#This Row],[Count]]</f>
        <v>1</v>
      </c>
      <c r="N16" s="1">
        <f>COUNTIFS(Table2[Sub-Sector],Table3[[#This Row],[Sub-Sector]],Table2[% Away From Current Month Low],"&gt;=0.05")/Table3[[#This Row],[Count]]</f>
        <v>0.33333333333333331</v>
      </c>
      <c r="O16" s="1">
        <f>COUNTIFS(Table2[Sub-Sector],Table3[[#This Row],[Sub-Sector]],Table2[% Away From Current Month High],"&lt;=0.05")/Table3[[#This Row],[Count]]</f>
        <v>1</v>
      </c>
      <c r="P16" s="1">
        <f>COUNTIFS(Table2[Sub-Sector],Table3[[#This Row],[Sub-Sector]],Table2[% Away From 52W High],"&lt;=10")/Table3[[#This Row],[Count]]</f>
        <v>0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0.66666666666666663</v>
      </c>
      <c r="S16" s="1">
        <f>COUNTIFS(Table2[Sub-Sector],Table3[[#This Row],[Sub-Sector]],Table2[% Price above 50 EMA],"&gt;=0")/Table3[[#This Row],[Count]]</f>
        <v>0.66666666666666663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1</v>
      </c>
      <c r="V16" s="1">
        <f>COUNTIFS(Table2[Sub-Sector],Table3[[#This Row],[Sub-Sector]],Table2[Sharpe Ratio],"&gt;=0.10")/Table3[[#This Row],[Count]]</f>
        <v>0.66666666666666663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260</v>
      </c>
      <c r="X16">
        <f>_xlfn.RANK.AVG(Table3[[#This Row],[Score]],Table3[Score],1)</f>
        <v>16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155</v>
      </c>
      <c r="Z16">
        <f>_xlfn.RANK.AVG(Table3[[#This Row],[Score 2 ]],Table3[[Score 2 ]],1)</f>
        <v>15</v>
      </c>
    </row>
    <row r="17" spans="1:26" x14ac:dyDescent="0.3">
      <c r="A17" t="s">
        <v>266</v>
      </c>
      <c r="B17">
        <f>COUNTIFS(Table2[Sub-Sector],Table3[[#This Row],[Sub-Sector]])</f>
        <v>20</v>
      </c>
      <c r="C17" s="1">
        <f>COUNTIFS(Table2[Sub-Sector],Table3[[#This Row],[Sub-Sector]],Table2[Uptrend],"Uptrend")/Table3[[#This Row],[Count]]</f>
        <v>0.25</v>
      </c>
      <c r="D17" s="1">
        <f>COUNTIFS(Table2[Sub-Sector],Table3[[#This Row],[Sub-Sector]],Table2[1W Return vs Nifty],"&gt;=5")/Table3[[#This Row],[Count]]</f>
        <v>0.35</v>
      </c>
      <c r="E17" s="1">
        <f>COUNTIFS(Table2[Sub-Sector],Table3[[#This Row],[Sub-Sector]],Table2[1M Return vs Nifty],"&gt;=5")/Table3[[#This Row],[Count]]</f>
        <v>0.2</v>
      </c>
      <c r="F17" s="1">
        <f>COUNTIFS(Table2[Sub-Sector],Table3[[#This Row],[Sub-Sector]],Table2[6M Return vs Nifty],"&gt;=10")/Table3[[#This Row],[Count]]</f>
        <v>0.55000000000000004</v>
      </c>
      <c r="G17" s="1">
        <f>COUNTIFS(Table2[Sub-Sector],Table3[[#This Row],[Sub-Sector]],Table2[1Y Return vs Nifty],"&gt;=10")/Table3[[#This Row],[Count]]</f>
        <v>0.6</v>
      </c>
      <c r="H17" s="1">
        <f>COUNTIFS(Table2[Sub-Sector],Table3[[#This Row],[Sub-Sector]],Table2[RSI Exponential â€“ 14D],"&gt;=50")/Table3[[#This Row],[Count]]</f>
        <v>0.85</v>
      </c>
      <c r="I17" s="1">
        <f>COUNTIFS(Table2[Sub-Sector],Table3[[#This Row],[Sub-Sector]],Table2[Relative Volume],"&gt;=1")/Table3[[#This Row],[Count]]</f>
        <v>0.35</v>
      </c>
      <c r="J17" s="1">
        <f>COUNTIFS(Table2[Sub-Sector],Table3[[#This Row],[Sub-Sector]],Table2[% Away From Day Low],"&gt;=0.05")/Table3[[#This Row],[Count]]</f>
        <v>0.15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0.15</v>
      </c>
      <c r="M17" s="1">
        <f>COUNTIFS(Table2[Sub-Sector],Table3[[#This Row],[Sub-Sector]],Table2[% Away From Current Week High],"&lt;=0.05")/Table3[[#This Row],[Count]]</f>
        <v>1</v>
      </c>
      <c r="N17" s="1">
        <f>COUNTIFS(Table2[Sub-Sector],Table3[[#This Row],[Sub-Sector]],Table2[% Away From Current Month Low],"&gt;=0.05")/Table3[[#This Row],[Count]]</f>
        <v>0.15</v>
      </c>
      <c r="O17" s="1">
        <f>COUNTIFS(Table2[Sub-Sector],Table3[[#This Row],[Sub-Sector]],Table2[% Away From Current Month High],"&lt;=0.05")/Table3[[#This Row],[Count]]</f>
        <v>1</v>
      </c>
      <c r="P17" s="1">
        <f>COUNTIFS(Table2[Sub-Sector],Table3[[#This Row],[Sub-Sector]],Table2[% Away From 52W High],"&lt;=10")/Table3[[#This Row],[Count]]</f>
        <v>0.15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0.8</v>
      </c>
      <c r="S17" s="1">
        <f>COUNTIFS(Table2[Sub-Sector],Table3[[#This Row],[Sub-Sector]],Table2[% Price above 50 EMA],"&gt;=0")/Table3[[#This Row],[Count]]</f>
        <v>0.6</v>
      </c>
      <c r="T17" s="1">
        <f>COUNTIFS(Table2[Sub-Sector],Table3[[#This Row],[Sub-Sector]],Table2[% Price above 200 EMA],"&gt;=0")/Table3[[#This Row],[Count]]</f>
        <v>0.75</v>
      </c>
      <c r="U17" s="1">
        <f>COUNTIFS(Table2[Sub-Sector],Table3[[#This Row],[Sub-Sector]],Table2[Rate of Change - Zone],"Positive")/Table3[[#This Row],[Count]]</f>
        <v>0.85</v>
      </c>
      <c r="V17" s="1">
        <f>COUNTIFS(Table2[Sub-Sector],Table3[[#This Row],[Sub-Sector]],Table2[Sharpe Ratio],"&gt;=0.10")/Table3[[#This Row],[Count]]</f>
        <v>0.25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288.5</v>
      </c>
      <c r="X17">
        <f>_xlfn.RANK.AVG(Table3[[#This Row],[Score]],Table3[Score],1)</f>
        <v>20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160</v>
      </c>
      <c r="Z17">
        <f>_xlfn.RANK.AVG(Table3[[#This Row],[Score 2 ]],Table3[[Score 2 ]],1)</f>
        <v>16</v>
      </c>
    </row>
    <row r="18" spans="1:26" x14ac:dyDescent="0.3">
      <c r="A18" t="s">
        <v>91</v>
      </c>
      <c r="B18">
        <f>COUNTIFS(Table2[Sub-Sector],Table3[[#This Row],[Sub-Sector]])</f>
        <v>2</v>
      </c>
      <c r="C18" s="1">
        <f>COUNTIFS(Table2[Sub-Sector],Table3[[#This Row],[Sub-Sector]],Table2[Uptrend],"Uptrend")/Table3[[#This Row],[Count]]</f>
        <v>0.5</v>
      </c>
      <c r="D18" s="1">
        <f>COUNTIFS(Table2[Sub-Sector],Table3[[#This Row],[Sub-Sector]],Table2[1W Return vs Nifty],"&gt;=5")/Table3[[#This Row],[Count]]</f>
        <v>0.5</v>
      </c>
      <c r="E18" s="1">
        <f>COUNTIFS(Table2[Sub-Sector],Table3[[#This Row],[Sub-Sector]],Table2[1M Return vs Nifty],"&gt;=5")/Table3[[#This Row],[Count]]</f>
        <v>0.5</v>
      </c>
      <c r="F18" s="1">
        <f>COUNTIFS(Table2[Sub-Sector],Table3[[#This Row],[Sub-Sector]],Table2[6M Return vs Nifty],"&gt;=10")/Table3[[#This Row],[Count]]</f>
        <v>0</v>
      </c>
      <c r="G18" s="1">
        <f>COUNTIFS(Table2[Sub-Sector],Table3[[#This Row],[Sub-Sector]],Table2[1Y Return vs Nifty],"&gt;=10")/Table3[[#This Row],[Count]]</f>
        <v>1</v>
      </c>
      <c r="H18" s="1">
        <f>COUNTIFS(Table2[Sub-Sector],Table3[[#This Row],[Sub-Sector]],Table2[RSI Exponential â€“ 14D],"&gt;=50")/Table3[[#This Row],[Count]]</f>
        <v>1</v>
      </c>
      <c r="I18" s="1">
        <f>COUNTIFS(Table2[Sub-Sector],Table3[[#This Row],[Sub-Sector]],Table2[Relative Volume],"&gt;=1")/Table3[[#This Row],[Count]]</f>
        <v>0.5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</v>
      </c>
      <c r="M18" s="1">
        <f>COUNTIFS(Table2[Sub-Sector],Table3[[#This Row],[Sub-Sector]],Table2[% Away From Current Week High],"&lt;=0.05")/Table3[[#This Row],[Count]]</f>
        <v>1</v>
      </c>
      <c r="N18" s="1">
        <f>COUNTIFS(Table2[Sub-Sector],Table3[[#This Row],[Sub-Sector]],Table2[% Away From Current Month Low],"&gt;=0.05")/Table3[[#This Row],[Count]]</f>
        <v>0</v>
      </c>
      <c r="O18" s="1">
        <f>COUNTIFS(Table2[Sub-Sector],Table3[[#This Row],[Sub-Sector]],Table2[% Away From Current Month High],"&lt;=0.05")/Table3[[#This Row],[Count]]</f>
        <v>1</v>
      </c>
      <c r="P18" s="1">
        <f>COUNTIFS(Table2[Sub-Sector],Table3[[#This Row],[Sub-Sector]],Table2[% Away From 52W High],"&lt;=10")/Table3[[#This Row],[Count]]</f>
        <v>0.5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1</v>
      </c>
      <c r="S18" s="1">
        <f>COUNTIFS(Table2[Sub-Sector],Table3[[#This Row],[Sub-Sector]],Table2[% Price above 50 EMA],"&gt;=0")/Table3[[#This Row],[Count]]</f>
        <v>0.5</v>
      </c>
      <c r="T18" s="1">
        <f>COUNTIFS(Table2[Sub-Sector],Table3[[#This Row],[Sub-Sector]],Table2[% Price above 200 EMA],"&gt;=0")/Table3[[#This Row],[Count]]</f>
        <v>0.5</v>
      </c>
      <c r="U18" s="1">
        <f>COUNTIFS(Table2[Sub-Sector],Table3[[#This Row],[Sub-Sector]],Table2[Rate of Change - Zone],"Positive")/Table3[[#This Row],[Count]]</f>
        <v>1</v>
      </c>
      <c r="V18" s="1">
        <f>COUNTIFS(Table2[Sub-Sector],Table3[[#This Row],[Sub-Sector]],Table2[Sharpe Ratio],"&gt;=0.10")/Table3[[#This Row],[Count]]</f>
        <v>0.5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222</v>
      </c>
      <c r="X18">
        <f>_xlfn.RANK.AVG(Table3[[#This Row],[Score]],Table3[Score],1)</f>
        <v>8.5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161.5</v>
      </c>
      <c r="Z18">
        <f>_xlfn.RANK.AVG(Table3[[#This Row],[Score 2 ]],Table3[[Score 2 ]],1)</f>
        <v>17</v>
      </c>
    </row>
    <row r="19" spans="1:26" x14ac:dyDescent="0.3">
      <c r="A19" t="s">
        <v>161</v>
      </c>
      <c r="B19">
        <f>COUNTIFS(Table2[Sub-Sector],Table3[[#This Row],[Sub-Sector]])</f>
        <v>4</v>
      </c>
      <c r="C19" s="1">
        <f>COUNTIFS(Table2[Sub-Sector],Table3[[#This Row],[Sub-Sector]],Table2[Uptrend],"Uptrend")/Table3[[#This Row],[Count]]</f>
        <v>1</v>
      </c>
      <c r="D19" s="1">
        <f>COUNTIFS(Table2[Sub-Sector],Table3[[#This Row],[Sub-Sector]],Table2[1W Return vs Nifty],"&gt;=5")/Table3[[#This Row],[Count]]</f>
        <v>0.25</v>
      </c>
      <c r="E19" s="1">
        <f>COUNTIFS(Table2[Sub-Sector],Table3[[#This Row],[Sub-Sector]],Table2[1M Return vs Nifty],"&gt;=5")/Table3[[#This Row],[Count]]</f>
        <v>0.5</v>
      </c>
      <c r="F19" s="1">
        <f>COUNTIFS(Table2[Sub-Sector],Table3[[#This Row],[Sub-Sector]],Table2[6M Return vs Nifty],"&gt;=10")/Table3[[#This Row],[Count]]</f>
        <v>0.75</v>
      </c>
      <c r="G19" s="1">
        <f>COUNTIFS(Table2[Sub-Sector],Table3[[#This Row],[Sub-Sector]],Table2[1Y Return vs Nifty],"&gt;=10")/Table3[[#This Row],[Count]]</f>
        <v>0.75</v>
      </c>
      <c r="H19" s="1">
        <f>COUNTIFS(Table2[Sub-Sector],Table3[[#This Row],[Sub-Sector]],Table2[RSI Exponential â€“ 14D],"&gt;=50")/Table3[[#This Row],[Count]]</f>
        <v>0.75</v>
      </c>
      <c r="I19" s="1">
        <f>COUNTIFS(Table2[Sub-Sector],Table3[[#This Row],[Sub-Sector]],Table2[Relative Volume],"&gt;=1")/Table3[[#This Row],[Count]]</f>
        <v>0.25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</v>
      </c>
      <c r="M19" s="1">
        <f>COUNTIFS(Table2[Sub-Sector],Table3[[#This Row],[Sub-Sector]],Table2[% Away From Current Week High],"&lt;=0.05")/Table3[[#This Row],[Count]]</f>
        <v>1</v>
      </c>
      <c r="N19" s="1">
        <f>COUNTIFS(Table2[Sub-Sector],Table3[[#This Row],[Sub-Sector]],Table2[% Away From Current Month Low],"&gt;=0.05")/Table3[[#This Row],[Count]]</f>
        <v>0</v>
      </c>
      <c r="O19" s="1">
        <f>COUNTIFS(Table2[Sub-Sector],Table3[[#This Row],[Sub-Sector]],Table2[% Away From Current Month High],"&lt;=0.05")/Table3[[#This Row],[Count]]</f>
        <v>1</v>
      </c>
      <c r="P19" s="1">
        <f>COUNTIFS(Table2[Sub-Sector],Table3[[#This Row],[Sub-Sector]],Table2[% Away From 52W High],"&lt;=10")/Table3[[#This Row],[Count]]</f>
        <v>0.5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1</v>
      </c>
      <c r="S19" s="1">
        <f>COUNTIFS(Table2[Sub-Sector],Table3[[#This Row],[Sub-Sector]],Table2[% Price above 50 EMA],"&gt;=0")/Table3[[#This Row],[Count]]</f>
        <v>1</v>
      </c>
      <c r="T19" s="1">
        <f>COUNTIFS(Table2[Sub-Sector],Table3[[#This Row],[Sub-Sector]],Table2[% Price above 200 EMA],"&gt;=0")/Table3[[#This Row],[Count]]</f>
        <v>1</v>
      </c>
      <c r="U19" s="1">
        <f>COUNTIFS(Table2[Sub-Sector],Table3[[#This Row],[Sub-Sector]],Table2[Rate of Change - Zone],"Positive")/Table3[[#This Row],[Count]]</f>
        <v>0.75</v>
      </c>
      <c r="V19" s="1">
        <f>COUNTIFS(Table2[Sub-Sector],Table3[[#This Row],[Sub-Sector]],Table2[Sharpe Ratio],"&gt;=0.10")/Table3[[#This Row],[Count]]</f>
        <v>0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232</v>
      </c>
      <c r="X19">
        <f>_xlfn.RANK.AVG(Table3[[#This Row],[Score]],Table3[Score],1)</f>
        <v>10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163</v>
      </c>
      <c r="Z19">
        <f>_xlfn.RANK.AVG(Table3[[#This Row],[Score 2 ]],Table3[[Score 2 ]],1)</f>
        <v>18</v>
      </c>
    </row>
    <row r="20" spans="1:26" x14ac:dyDescent="0.3">
      <c r="A20" t="s">
        <v>375</v>
      </c>
      <c r="B20">
        <f>COUNTIFS(Table2[Sub-Sector],Table3[[#This Row],[Sub-Sector]])</f>
        <v>14</v>
      </c>
      <c r="C20" s="1">
        <f>COUNTIFS(Table2[Sub-Sector],Table3[[#This Row],[Sub-Sector]],Table2[Uptrend],"Uptrend")/Table3[[#This Row],[Count]]</f>
        <v>0.21428571428571427</v>
      </c>
      <c r="D20" s="1">
        <f>COUNTIFS(Table2[Sub-Sector],Table3[[#This Row],[Sub-Sector]],Table2[1W Return vs Nifty],"&gt;=5")/Table3[[#This Row],[Count]]</f>
        <v>0.42857142857142855</v>
      </c>
      <c r="E20" s="1">
        <f>COUNTIFS(Table2[Sub-Sector],Table3[[#This Row],[Sub-Sector]],Table2[1M Return vs Nifty],"&gt;=5")/Table3[[#This Row],[Count]]</f>
        <v>0.5714285714285714</v>
      </c>
      <c r="F20" s="1">
        <f>COUNTIFS(Table2[Sub-Sector],Table3[[#This Row],[Sub-Sector]],Table2[6M Return vs Nifty],"&gt;=10")/Table3[[#This Row],[Count]]</f>
        <v>0.5</v>
      </c>
      <c r="G20" s="1">
        <f>COUNTIFS(Table2[Sub-Sector],Table3[[#This Row],[Sub-Sector]],Table2[1Y Return vs Nifty],"&gt;=10")/Table3[[#This Row],[Count]]</f>
        <v>0.6428571428571429</v>
      </c>
      <c r="H20" s="1">
        <f>COUNTIFS(Table2[Sub-Sector],Table3[[#This Row],[Sub-Sector]],Table2[RSI Exponential â€“ 14D],"&gt;=50")/Table3[[#This Row],[Count]]</f>
        <v>0.8571428571428571</v>
      </c>
      <c r="I20" s="1">
        <f>COUNTIFS(Table2[Sub-Sector],Table3[[#This Row],[Sub-Sector]],Table2[Relative Volume],"&gt;=1")/Table3[[#This Row],[Count]]</f>
        <v>0.42857142857142855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</v>
      </c>
      <c r="M20" s="1">
        <f>COUNTIFS(Table2[Sub-Sector],Table3[[#This Row],[Sub-Sector]],Table2[% Away From Current Week High],"&lt;=0.05")/Table3[[#This Row],[Count]]</f>
        <v>1</v>
      </c>
      <c r="N20" s="1">
        <f>COUNTIFS(Table2[Sub-Sector],Table3[[#This Row],[Sub-Sector]],Table2[% Away From Current Month Low],"&gt;=0.05")/Table3[[#This Row],[Count]]</f>
        <v>0</v>
      </c>
      <c r="O20" s="1">
        <f>COUNTIFS(Table2[Sub-Sector],Table3[[#This Row],[Sub-Sector]],Table2[% Away From Current Month High],"&lt;=0.05")/Table3[[#This Row],[Count]]</f>
        <v>1</v>
      </c>
      <c r="P20" s="1">
        <f>COUNTIFS(Table2[Sub-Sector],Table3[[#This Row],[Sub-Sector]],Table2[% Away From 52W High],"&lt;=10")/Table3[[#This Row],[Count]]</f>
        <v>0.2857142857142857</v>
      </c>
      <c r="Q20" s="1">
        <f>COUNTIFS(Table2[Sub-Sector],Table3[[#This Row],[Sub-Sector]],Table2[% Away From 52W Low],"&gt;=10")/Table3[[#This Row],[Count]]</f>
        <v>0.9285714285714286</v>
      </c>
      <c r="R20" s="1">
        <f>COUNTIFS(Table2[Sub-Sector],Table3[[#This Row],[Sub-Sector]],Table2[% Price above 20 EMA],"&gt;=0")/Table3[[#This Row],[Count]]</f>
        <v>0.8571428571428571</v>
      </c>
      <c r="S20" s="1">
        <f>COUNTIFS(Table2[Sub-Sector],Table3[[#This Row],[Sub-Sector]],Table2[% Price above 50 EMA],"&gt;=0")/Table3[[#This Row],[Count]]</f>
        <v>0.7857142857142857</v>
      </c>
      <c r="T20" s="1">
        <f>COUNTIFS(Table2[Sub-Sector],Table3[[#This Row],[Sub-Sector]],Table2[% Price above 200 EMA],"&gt;=0")/Table3[[#This Row],[Count]]</f>
        <v>0.8571428571428571</v>
      </c>
      <c r="U20" s="1">
        <f>COUNTIFS(Table2[Sub-Sector],Table3[[#This Row],[Sub-Sector]],Table2[Rate of Change - Zone],"Positive")/Table3[[#This Row],[Count]]</f>
        <v>0.7857142857142857</v>
      </c>
      <c r="V20" s="1">
        <f>COUNTIFS(Table2[Sub-Sector],Table3[[#This Row],[Sub-Sector]],Table2[Sharpe Ratio],"&gt;=0.10")/Table3[[#This Row],[Count]]</f>
        <v>0.2857142857142857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256.5</v>
      </c>
      <c r="X20">
        <f>_xlfn.RANK.AVG(Table3[[#This Row],[Score]],Table3[Score],1)</f>
        <v>15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163.5</v>
      </c>
      <c r="Z20">
        <f>_xlfn.RANK.AVG(Table3[[#This Row],[Score 2 ]],Table3[[Score 2 ]],1)</f>
        <v>19</v>
      </c>
    </row>
    <row r="21" spans="1:26" x14ac:dyDescent="0.3">
      <c r="A21" t="s">
        <v>120</v>
      </c>
      <c r="B21">
        <f>COUNTIFS(Table2[Sub-Sector],Table3[[#This Row],[Sub-Sector]])</f>
        <v>6</v>
      </c>
      <c r="C21" s="1">
        <f>COUNTIFS(Table2[Sub-Sector],Table3[[#This Row],[Sub-Sector]],Table2[Uptrend],"Uptrend")/Table3[[#This Row],[Count]]</f>
        <v>0.83333333333333337</v>
      </c>
      <c r="D21" s="1">
        <f>COUNTIFS(Table2[Sub-Sector],Table3[[#This Row],[Sub-Sector]],Table2[1W Return vs Nifty],"&gt;=5")/Table3[[#This Row],[Count]]</f>
        <v>0.33333333333333331</v>
      </c>
      <c r="E21" s="1">
        <f>COUNTIFS(Table2[Sub-Sector],Table3[[#This Row],[Sub-Sector]],Table2[1M Return vs Nifty],"&gt;=5")/Table3[[#This Row],[Count]]</f>
        <v>0.66666666666666663</v>
      </c>
      <c r="F21" s="1">
        <f>COUNTIFS(Table2[Sub-Sector],Table3[[#This Row],[Sub-Sector]],Table2[6M Return vs Nifty],"&gt;=10")/Table3[[#This Row],[Count]]</f>
        <v>0.5</v>
      </c>
      <c r="G21" s="1">
        <f>COUNTIFS(Table2[Sub-Sector],Table3[[#This Row],[Sub-Sector]],Table2[1Y Return vs Nifty],"&gt;=10")/Table3[[#This Row],[Count]]</f>
        <v>0.66666666666666663</v>
      </c>
      <c r="H21" s="1">
        <f>COUNTIFS(Table2[Sub-Sector],Table3[[#This Row],[Sub-Sector]],Table2[RSI Exponential â€“ 14D],"&gt;=50")/Table3[[#This Row],[Count]]</f>
        <v>0.83333333333333337</v>
      </c>
      <c r="I21" s="1">
        <f>COUNTIFS(Table2[Sub-Sector],Table3[[#This Row],[Sub-Sector]],Table2[Relative Volume],"&gt;=1")/Table3[[#This Row],[Count]]</f>
        <v>0.33333333333333331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0</v>
      </c>
      <c r="M21" s="1">
        <f>COUNTIFS(Table2[Sub-Sector],Table3[[#This Row],[Sub-Sector]],Table2[% Away From Current Week High],"&lt;=0.05")/Table3[[#This Row],[Count]]</f>
        <v>1</v>
      </c>
      <c r="N21" s="1">
        <f>COUNTIFS(Table2[Sub-Sector],Table3[[#This Row],[Sub-Sector]],Table2[% Away From Current Month Low],"&gt;=0.05")/Table3[[#This Row],[Count]]</f>
        <v>0</v>
      </c>
      <c r="O21" s="1">
        <f>COUNTIFS(Table2[Sub-Sector],Table3[[#This Row],[Sub-Sector]],Table2[% Away From Current Month High],"&lt;=0.05")/Table3[[#This Row],[Count]]</f>
        <v>1</v>
      </c>
      <c r="P21" s="1">
        <f>COUNTIFS(Table2[Sub-Sector],Table3[[#This Row],[Sub-Sector]],Table2[% Away From 52W High],"&lt;=10")/Table3[[#This Row],[Count]]</f>
        <v>0.5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0.83333333333333337</v>
      </c>
      <c r="S21" s="1">
        <f>COUNTIFS(Table2[Sub-Sector],Table3[[#This Row],[Sub-Sector]],Table2[% Price above 50 EMA],"&gt;=0")/Table3[[#This Row],[Count]]</f>
        <v>0.83333333333333337</v>
      </c>
      <c r="T21" s="1">
        <f>COUNTIFS(Table2[Sub-Sector],Table3[[#This Row],[Sub-Sector]],Table2[% Price above 200 EMA],"&gt;=0")/Table3[[#This Row],[Count]]</f>
        <v>0.83333333333333337</v>
      </c>
      <c r="U21" s="1">
        <f>COUNTIFS(Table2[Sub-Sector],Table3[[#This Row],[Sub-Sector]],Table2[Rate of Change - Zone],"Positive")/Table3[[#This Row],[Count]]</f>
        <v>0.83333333333333337</v>
      </c>
      <c r="V21" s="1">
        <f>COUNTIFS(Table2[Sub-Sector],Table3[[#This Row],[Sub-Sector]],Table2[Sharpe Ratio],"&gt;=0.10")/Table3[[#This Row],[Count]]</f>
        <v>0.5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222</v>
      </c>
      <c r="X21">
        <f>_xlfn.RANK.AVG(Table3[[#This Row],[Score]],Table3[Score],1)</f>
        <v>8.5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165.5</v>
      </c>
      <c r="Z21">
        <f>_xlfn.RANK.AVG(Table3[[#This Row],[Score 2 ]],Table3[[Score 2 ]],1)</f>
        <v>20</v>
      </c>
    </row>
    <row r="22" spans="1:26" x14ac:dyDescent="0.3">
      <c r="A22" t="s">
        <v>538</v>
      </c>
      <c r="B22">
        <f>COUNTIFS(Table2[Sub-Sector],Table3[[#This Row],[Sub-Sector]])</f>
        <v>4</v>
      </c>
      <c r="C22" s="1">
        <f>COUNTIFS(Table2[Sub-Sector],Table3[[#This Row],[Sub-Sector]],Table2[Uptrend],"Uptrend")/Table3[[#This Row],[Count]]</f>
        <v>0</v>
      </c>
      <c r="D22" s="1">
        <f>COUNTIFS(Table2[Sub-Sector],Table3[[#This Row],[Sub-Sector]],Table2[1W Return vs Nifty],"&gt;=5")/Table3[[#This Row],[Count]]</f>
        <v>0.5</v>
      </c>
      <c r="E22" s="1">
        <f>COUNTIFS(Table2[Sub-Sector],Table3[[#This Row],[Sub-Sector]],Table2[1M Return vs Nifty],"&gt;=5")/Table3[[#This Row],[Count]]</f>
        <v>0.25</v>
      </c>
      <c r="F22" s="1">
        <f>COUNTIFS(Table2[Sub-Sector],Table3[[#This Row],[Sub-Sector]],Table2[6M Return vs Nifty],"&gt;=10")/Table3[[#This Row],[Count]]</f>
        <v>0.25</v>
      </c>
      <c r="G22" s="1">
        <f>COUNTIFS(Table2[Sub-Sector],Table3[[#This Row],[Sub-Sector]],Table2[1Y Return vs Nifty],"&gt;=10")/Table3[[#This Row],[Count]]</f>
        <v>0.75</v>
      </c>
      <c r="H22" s="1">
        <f>COUNTIFS(Table2[Sub-Sector],Table3[[#This Row],[Sub-Sector]],Table2[RSI Exponential â€“ 14D],"&gt;=50")/Table3[[#This Row],[Count]]</f>
        <v>1</v>
      </c>
      <c r="I22" s="1">
        <f>COUNTIFS(Table2[Sub-Sector],Table3[[#This Row],[Sub-Sector]],Table2[Relative Volume],"&gt;=1")/Table3[[#This Row],[Count]]</f>
        <v>0.25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</v>
      </c>
      <c r="M22" s="1">
        <f>COUNTIFS(Table2[Sub-Sector],Table3[[#This Row],[Sub-Sector]],Table2[% Away From Current Week High],"&lt;=0.05")/Table3[[#This Row],[Count]]</f>
        <v>1</v>
      </c>
      <c r="N22" s="1">
        <f>COUNTIFS(Table2[Sub-Sector],Table3[[#This Row],[Sub-Sector]],Table2[% Away From Current Month Low],"&gt;=0.05")/Table3[[#This Row],[Count]]</f>
        <v>0</v>
      </c>
      <c r="O22" s="1">
        <f>COUNTIFS(Table2[Sub-Sector],Table3[[#This Row],[Sub-Sector]],Table2[% Away From Current Month High],"&lt;=0.05")/Table3[[#This Row],[Count]]</f>
        <v>1</v>
      </c>
      <c r="P22" s="1">
        <f>COUNTIFS(Table2[Sub-Sector],Table3[[#This Row],[Sub-Sector]],Table2[% Away From 52W High],"&lt;=10")/Table3[[#This Row],[Count]]</f>
        <v>0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1</v>
      </c>
      <c r="S22" s="1">
        <f>COUNTIFS(Table2[Sub-Sector],Table3[[#This Row],[Sub-Sector]],Table2[% Price above 50 EMA],"&gt;=0")/Table3[[#This Row],[Count]]</f>
        <v>0.25</v>
      </c>
      <c r="T22" s="1">
        <f>COUNTIFS(Table2[Sub-Sector],Table3[[#This Row],[Sub-Sector]],Table2[% Price above 200 EMA],"&gt;=0")/Table3[[#This Row],[Count]]</f>
        <v>1</v>
      </c>
      <c r="U22" s="1">
        <f>COUNTIFS(Table2[Sub-Sector],Table3[[#This Row],[Sub-Sector]],Table2[Rate of Change - Zone],"Positive")/Table3[[#This Row],[Count]]</f>
        <v>1</v>
      </c>
      <c r="V22" s="1">
        <f>COUNTIFS(Table2[Sub-Sector],Table3[[#This Row],[Sub-Sector]],Table2[Sharpe Ratio],"&gt;=0.10")/Table3[[#This Row],[Count]]</f>
        <v>0.5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327.5</v>
      </c>
      <c r="X22">
        <f>_xlfn.RANK.AVG(Table3[[#This Row],[Score]],Table3[Score],1)</f>
        <v>29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171.5</v>
      </c>
      <c r="Z22">
        <f>_xlfn.RANK.AVG(Table3[[#This Row],[Score 2 ]],Table3[[Score 2 ]],1)</f>
        <v>21</v>
      </c>
    </row>
    <row r="23" spans="1:26" x14ac:dyDescent="0.3">
      <c r="A23" t="s">
        <v>139</v>
      </c>
      <c r="B23">
        <f>COUNTIFS(Table2[Sub-Sector],Table3[[#This Row],[Sub-Sector]])</f>
        <v>20</v>
      </c>
      <c r="C23" s="1">
        <f>COUNTIFS(Table2[Sub-Sector],Table3[[#This Row],[Sub-Sector]],Table2[Uptrend],"Uptrend")/Table3[[#This Row],[Count]]</f>
        <v>0.3</v>
      </c>
      <c r="D23" s="1">
        <f>COUNTIFS(Table2[Sub-Sector],Table3[[#This Row],[Sub-Sector]],Table2[1W Return vs Nifty],"&gt;=5")/Table3[[#This Row],[Count]]</f>
        <v>0.2</v>
      </c>
      <c r="E23" s="1">
        <f>COUNTIFS(Table2[Sub-Sector],Table3[[#This Row],[Sub-Sector]],Table2[1M Return vs Nifty],"&gt;=5")/Table3[[#This Row],[Count]]</f>
        <v>0.3</v>
      </c>
      <c r="F23" s="1">
        <f>COUNTIFS(Table2[Sub-Sector],Table3[[#This Row],[Sub-Sector]],Table2[6M Return vs Nifty],"&gt;=10")/Table3[[#This Row],[Count]]</f>
        <v>0.2</v>
      </c>
      <c r="G23" s="1">
        <f>COUNTIFS(Table2[Sub-Sector],Table3[[#This Row],[Sub-Sector]],Table2[1Y Return vs Nifty],"&gt;=10")/Table3[[#This Row],[Count]]</f>
        <v>0.65</v>
      </c>
      <c r="H23" s="1">
        <f>COUNTIFS(Table2[Sub-Sector],Table3[[#This Row],[Sub-Sector]],Table2[RSI Exponential â€“ 14D],"&gt;=50")/Table3[[#This Row],[Count]]</f>
        <v>0.85</v>
      </c>
      <c r="I23" s="1">
        <f>COUNTIFS(Table2[Sub-Sector],Table3[[#This Row],[Sub-Sector]],Table2[Relative Volume],"&gt;=1")/Table3[[#This Row],[Count]]</f>
        <v>0.55000000000000004</v>
      </c>
      <c r="J23" s="1">
        <f>COUNTIFS(Table2[Sub-Sector],Table3[[#This Row],[Sub-Sector]],Table2[% Away From Day Low],"&gt;=0.05")/Table3[[#This Row],[Count]]</f>
        <v>0.2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0.2</v>
      </c>
      <c r="M23" s="1">
        <f>COUNTIFS(Table2[Sub-Sector],Table3[[#This Row],[Sub-Sector]],Table2[% Away From Current Week High],"&lt;=0.05")/Table3[[#This Row],[Count]]</f>
        <v>1</v>
      </c>
      <c r="N23" s="1">
        <f>COUNTIFS(Table2[Sub-Sector],Table3[[#This Row],[Sub-Sector]],Table2[% Away From Current Month Low],"&gt;=0.05")/Table3[[#This Row],[Count]]</f>
        <v>0.2</v>
      </c>
      <c r="O23" s="1">
        <f>COUNTIFS(Table2[Sub-Sector],Table3[[#This Row],[Sub-Sector]],Table2[% Away From Current Month High],"&lt;=0.05")/Table3[[#This Row],[Count]]</f>
        <v>1</v>
      </c>
      <c r="P23" s="1">
        <f>COUNTIFS(Table2[Sub-Sector],Table3[[#This Row],[Sub-Sector]],Table2[% Away From 52W High],"&lt;=10")/Table3[[#This Row],[Count]]</f>
        <v>0.15</v>
      </c>
      <c r="Q23" s="1">
        <f>COUNTIFS(Table2[Sub-Sector],Table3[[#This Row],[Sub-Sector]],Table2[% Away From 52W Low],"&gt;=10")/Table3[[#This Row],[Count]]</f>
        <v>0.9</v>
      </c>
      <c r="R23" s="1">
        <f>COUNTIFS(Table2[Sub-Sector],Table3[[#This Row],[Sub-Sector]],Table2[% Price above 20 EMA],"&gt;=0")/Table3[[#This Row],[Count]]</f>
        <v>1</v>
      </c>
      <c r="S23" s="1">
        <f>COUNTIFS(Table2[Sub-Sector],Table3[[#This Row],[Sub-Sector]],Table2[% Price above 50 EMA],"&gt;=0")/Table3[[#This Row],[Count]]</f>
        <v>0.6</v>
      </c>
      <c r="T23" s="1">
        <f>COUNTIFS(Table2[Sub-Sector],Table3[[#This Row],[Sub-Sector]],Table2[% Price above 200 EMA],"&gt;=0")/Table3[[#This Row],[Count]]</f>
        <v>0.8</v>
      </c>
      <c r="U23" s="1">
        <f>COUNTIFS(Table2[Sub-Sector],Table3[[#This Row],[Sub-Sector]],Table2[Rate of Change - Zone],"Positive")/Table3[[#This Row],[Count]]</f>
        <v>0.9</v>
      </c>
      <c r="V23" s="1">
        <f>COUNTIFS(Table2[Sub-Sector],Table3[[#This Row],[Sub-Sector]],Table2[Sharpe Ratio],"&gt;=0.10")/Table3[[#This Row],[Count]]</f>
        <v>0.5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310.5</v>
      </c>
      <c r="X23">
        <f>_xlfn.RANK.AVG(Table3[[#This Row],[Score]],Table3[Score],1)</f>
        <v>24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</v>
      </c>
      <c r="Z23">
        <f>_xlfn.RANK.AVG(Table3[[#This Row],[Score 2 ]],Table3[[Score 2 ]],1)</f>
        <v>22</v>
      </c>
    </row>
    <row r="24" spans="1:26" x14ac:dyDescent="0.3">
      <c r="A24" t="s">
        <v>51</v>
      </c>
      <c r="B24">
        <f>COUNTIFS(Table2[Sub-Sector],Table3[[#This Row],[Sub-Sector]])</f>
        <v>45</v>
      </c>
      <c r="C24" s="1">
        <f>COUNTIFS(Table2[Sub-Sector],Table3[[#This Row],[Sub-Sector]],Table2[Uptrend],"Uptrend")/Table3[[#This Row],[Count]]</f>
        <v>0.44444444444444442</v>
      </c>
      <c r="D24" s="1">
        <f>COUNTIFS(Table2[Sub-Sector],Table3[[#This Row],[Sub-Sector]],Table2[1W Return vs Nifty],"&gt;=5")/Table3[[#This Row],[Count]]</f>
        <v>0.2</v>
      </c>
      <c r="E24" s="1">
        <f>COUNTIFS(Table2[Sub-Sector],Table3[[#This Row],[Sub-Sector]],Table2[1M Return vs Nifty],"&gt;=5")/Table3[[#This Row],[Count]]</f>
        <v>0.31111111111111112</v>
      </c>
      <c r="F24" s="1">
        <f>COUNTIFS(Table2[Sub-Sector],Table3[[#This Row],[Sub-Sector]],Table2[6M Return vs Nifty],"&gt;=10")/Table3[[#This Row],[Count]]</f>
        <v>0.66666666666666663</v>
      </c>
      <c r="G24" s="1">
        <f>COUNTIFS(Table2[Sub-Sector],Table3[[#This Row],[Sub-Sector]],Table2[1Y Return vs Nifty],"&gt;=10")/Table3[[#This Row],[Count]]</f>
        <v>0.73333333333333328</v>
      </c>
      <c r="H24" s="1">
        <f>COUNTIFS(Table2[Sub-Sector],Table3[[#This Row],[Sub-Sector]],Table2[RSI Exponential â€“ 14D],"&gt;=50")/Table3[[#This Row],[Count]]</f>
        <v>0.68888888888888888</v>
      </c>
      <c r="I24" s="1">
        <f>COUNTIFS(Table2[Sub-Sector],Table3[[#This Row],[Sub-Sector]],Table2[Relative Volume],"&gt;=1")/Table3[[#This Row],[Count]]</f>
        <v>0.33333333333333331</v>
      </c>
      <c r="J24" s="1">
        <f>COUNTIFS(Table2[Sub-Sector],Table3[[#This Row],[Sub-Sector]],Table2[% Away From Day Low],"&gt;=0.05")/Table3[[#This Row],[Count]]</f>
        <v>4.4444444444444446E-2</v>
      </c>
      <c r="K24" s="1">
        <f>COUNTIFS(Table2[Sub-Sector],Table3[[#This Row],[Sub-Sector]],Table2[% Away From Day High],"&lt;=0.05")/Table3[[#This Row],[Count]]</f>
        <v>0.9555555555555556</v>
      </c>
      <c r="L24" s="1">
        <f>COUNTIFS(Table2[Sub-Sector],Table3[[#This Row],[Sub-Sector]],Table2[% Away From Current Week Low],"&gt;=0.05")/Table3[[#This Row],[Count]]</f>
        <v>4.4444444444444446E-2</v>
      </c>
      <c r="M24" s="1">
        <f>COUNTIFS(Table2[Sub-Sector],Table3[[#This Row],[Sub-Sector]],Table2[% Away From Current Week High],"&lt;=0.05")/Table3[[#This Row],[Count]]</f>
        <v>0.9555555555555556</v>
      </c>
      <c r="N24" s="1">
        <f>COUNTIFS(Table2[Sub-Sector],Table3[[#This Row],[Sub-Sector]],Table2[% Away From Current Month Low],"&gt;=0.05")/Table3[[#This Row],[Count]]</f>
        <v>4.4444444444444446E-2</v>
      </c>
      <c r="O24" s="1">
        <f>COUNTIFS(Table2[Sub-Sector],Table3[[#This Row],[Sub-Sector]],Table2[% Away From Current Month High],"&lt;=0.05")/Table3[[#This Row],[Count]]</f>
        <v>0.9555555555555556</v>
      </c>
      <c r="P24" s="1">
        <f>COUNTIFS(Table2[Sub-Sector],Table3[[#This Row],[Sub-Sector]],Table2[% Away From 52W High],"&lt;=10")/Table3[[#This Row],[Count]]</f>
        <v>0.42222222222222222</v>
      </c>
      <c r="Q24" s="1">
        <f>COUNTIFS(Table2[Sub-Sector],Table3[[#This Row],[Sub-Sector]],Table2[% Away From 52W Low],"&gt;=10")/Table3[[#This Row],[Count]]</f>
        <v>0.97777777777777775</v>
      </c>
      <c r="R24" s="1">
        <f>COUNTIFS(Table2[Sub-Sector],Table3[[#This Row],[Sub-Sector]],Table2[% Price above 20 EMA],"&gt;=0")/Table3[[#This Row],[Count]]</f>
        <v>0.68888888888888888</v>
      </c>
      <c r="S24" s="1">
        <f>COUNTIFS(Table2[Sub-Sector],Table3[[#This Row],[Sub-Sector]],Table2[% Price above 50 EMA],"&gt;=0")/Table3[[#This Row],[Count]]</f>
        <v>0.57777777777777772</v>
      </c>
      <c r="T24" s="1">
        <f>COUNTIFS(Table2[Sub-Sector],Table3[[#This Row],[Sub-Sector]],Table2[% Price above 200 EMA],"&gt;=0")/Table3[[#This Row],[Count]]</f>
        <v>0.82222222222222219</v>
      </c>
      <c r="U24" s="1">
        <f>COUNTIFS(Table2[Sub-Sector],Table3[[#This Row],[Sub-Sector]],Table2[Rate of Change - Zone],"Positive")/Table3[[#This Row],[Count]]</f>
        <v>0.62222222222222223</v>
      </c>
      <c r="V24" s="1">
        <f>COUNTIFS(Table2[Sub-Sector],Table3[[#This Row],[Sub-Sector]],Table2[Sharpe Ratio],"&gt;=0.10")/Table3[[#This Row],[Count]]</f>
        <v>0.24444444444444444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300.5</v>
      </c>
      <c r="X24">
        <f>_xlfn.RANK.AVG(Table3[[#This Row],[Score]],Table3[Score],1)</f>
        <v>21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178</v>
      </c>
      <c r="Z24">
        <f>_xlfn.RANK.AVG(Table3[[#This Row],[Score 2 ]],Table3[[Score 2 ]],1)</f>
        <v>23</v>
      </c>
    </row>
    <row r="25" spans="1:26" x14ac:dyDescent="0.3">
      <c r="A25" t="s">
        <v>557</v>
      </c>
      <c r="B25">
        <f>COUNTIFS(Table2[Sub-Sector],Table3[[#This Row],[Sub-Sector]])</f>
        <v>2</v>
      </c>
      <c r="C25" s="1">
        <f>COUNTIFS(Table2[Sub-Sector],Table3[[#This Row],[Sub-Sector]],Table2[Uptrend],"Uptrend")/Table3[[#This Row],[Count]]</f>
        <v>0.5</v>
      </c>
      <c r="D25" s="1">
        <f>COUNTIFS(Table2[Sub-Sector],Table3[[#This Row],[Sub-Sector]],Table2[1W Return vs Nifty],"&gt;=5")/Table3[[#This Row],[Count]]</f>
        <v>0</v>
      </c>
      <c r="E25" s="1">
        <f>COUNTIFS(Table2[Sub-Sector],Table3[[#This Row],[Sub-Sector]],Table2[1M Return vs Nifty],"&gt;=5")/Table3[[#This Row],[Count]]</f>
        <v>0.5</v>
      </c>
      <c r="F25" s="1">
        <f>COUNTIFS(Table2[Sub-Sector],Table3[[#This Row],[Sub-Sector]],Table2[6M Return vs Nifty],"&gt;=10")/Table3[[#This Row],[Count]]</f>
        <v>0.5</v>
      </c>
      <c r="G25" s="1">
        <f>COUNTIFS(Table2[Sub-Sector],Table3[[#This Row],[Sub-Sector]],Table2[1Y Return vs Nifty],"&gt;=10")/Table3[[#This Row],[Count]]</f>
        <v>0.5</v>
      </c>
      <c r="H25" s="1">
        <f>COUNTIFS(Table2[Sub-Sector],Table3[[#This Row],[Sub-Sector]],Table2[RSI Exponential â€“ 14D],"&gt;=50")/Table3[[#This Row],[Count]]</f>
        <v>0.5</v>
      </c>
      <c r="I25" s="1">
        <f>COUNTIFS(Table2[Sub-Sector],Table3[[#This Row],[Sub-Sector]],Table2[Relative Volume],"&gt;=1")/Table3[[#This Row],[Count]]</f>
        <v>1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</v>
      </c>
      <c r="M25" s="1">
        <f>COUNTIFS(Table2[Sub-Sector],Table3[[#This Row],[Sub-Sector]],Table2[% Away From Current Week High],"&lt;=0.05")/Table3[[#This Row],[Count]]</f>
        <v>1</v>
      </c>
      <c r="N25" s="1">
        <f>COUNTIFS(Table2[Sub-Sector],Table3[[#This Row],[Sub-Sector]],Table2[% Away From Current Month Low],"&gt;=0.05")/Table3[[#This Row],[Count]]</f>
        <v>0</v>
      </c>
      <c r="O25" s="1">
        <f>COUNTIFS(Table2[Sub-Sector],Table3[[#This Row],[Sub-Sector]],Table2[% Away From Current Month High],"&lt;=0.05")/Table3[[#This Row],[Count]]</f>
        <v>1</v>
      </c>
      <c r="P25" s="1">
        <f>COUNTIFS(Table2[Sub-Sector],Table3[[#This Row],[Sub-Sector]],Table2[% Away From 52W High],"&lt;=10")/Table3[[#This Row],[Count]]</f>
        <v>0.5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0.5</v>
      </c>
      <c r="S25" s="1">
        <f>COUNTIFS(Table2[Sub-Sector],Table3[[#This Row],[Sub-Sector]],Table2[% Price above 50 EMA],"&gt;=0")/Table3[[#This Row],[Count]]</f>
        <v>0.5</v>
      </c>
      <c r="T25" s="1">
        <f>COUNTIFS(Table2[Sub-Sector],Table3[[#This Row],[Sub-Sector]],Table2[% Price above 200 EMA],"&gt;=0")/Table3[[#This Row],[Count]]</f>
        <v>0.5</v>
      </c>
      <c r="U25" s="1">
        <f>COUNTIFS(Table2[Sub-Sector],Table3[[#This Row],[Sub-Sector]],Table2[Rate of Change - Zone],"Positive")/Table3[[#This Row],[Count]]</f>
        <v>0.5</v>
      </c>
      <c r="V25" s="1">
        <f>COUNTIFS(Table2[Sub-Sector],Table3[[#This Row],[Sub-Sector]],Table2[Sharpe Ratio],"&gt;=0.10")/Table3[[#This Row],[Count]]</f>
        <v>0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317</v>
      </c>
      <c r="X25">
        <f>_xlfn.RANK.AVG(Table3[[#This Row],[Score]],Table3[Score],1)</f>
        <v>25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180.5</v>
      </c>
      <c r="Z25">
        <f>_xlfn.RANK.AVG(Table3[[#This Row],[Score 2 ]],Table3[[Score 2 ]],1)</f>
        <v>24</v>
      </c>
    </row>
    <row r="26" spans="1:26" x14ac:dyDescent="0.3">
      <c r="A26" t="s">
        <v>232</v>
      </c>
      <c r="B26">
        <f>COUNTIFS(Table2[Sub-Sector],Table3[[#This Row],[Sub-Sector]])</f>
        <v>8</v>
      </c>
      <c r="C26" s="1">
        <f>COUNTIFS(Table2[Sub-Sector],Table3[[#This Row],[Sub-Sector]],Table2[Uptrend],"Uptrend")/Table3[[#This Row],[Count]]</f>
        <v>0.375</v>
      </c>
      <c r="D26" s="1">
        <f>COUNTIFS(Table2[Sub-Sector],Table3[[#This Row],[Sub-Sector]],Table2[1W Return vs Nifty],"&gt;=5")/Table3[[#This Row],[Count]]</f>
        <v>0.625</v>
      </c>
      <c r="E26" s="1">
        <f>COUNTIFS(Table2[Sub-Sector],Table3[[#This Row],[Sub-Sector]],Table2[1M Return vs Nifty],"&gt;=5")/Table3[[#This Row],[Count]]</f>
        <v>0.25</v>
      </c>
      <c r="F26" s="1">
        <f>COUNTIFS(Table2[Sub-Sector],Table3[[#This Row],[Sub-Sector]],Table2[6M Return vs Nifty],"&gt;=10")/Table3[[#This Row],[Count]]</f>
        <v>0.25</v>
      </c>
      <c r="G26" s="1">
        <f>COUNTIFS(Table2[Sub-Sector],Table3[[#This Row],[Sub-Sector]],Table2[1Y Return vs Nifty],"&gt;=10")/Table3[[#This Row],[Count]]</f>
        <v>0.75</v>
      </c>
      <c r="H26" s="1">
        <f>COUNTIFS(Table2[Sub-Sector],Table3[[#This Row],[Sub-Sector]],Table2[RSI Exponential â€“ 14D],"&gt;=50")/Table3[[#This Row],[Count]]</f>
        <v>0.875</v>
      </c>
      <c r="I26" s="1">
        <f>COUNTIFS(Table2[Sub-Sector],Table3[[#This Row],[Sub-Sector]],Table2[Relative Volume],"&gt;=1")/Table3[[#This Row],[Count]]</f>
        <v>0.125</v>
      </c>
      <c r="J26" s="1">
        <f>COUNTIFS(Table2[Sub-Sector],Table3[[#This Row],[Sub-Sector]],Table2[% Away From Day Low],"&gt;=0.05")/Table3[[#This Row],[Count]]</f>
        <v>0.125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0.125</v>
      </c>
      <c r="M26" s="1">
        <f>COUNTIFS(Table2[Sub-Sector],Table3[[#This Row],[Sub-Sector]],Table2[% Away From Current Week High],"&lt;=0.05")/Table3[[#This Row],[Count]]</f>
        <v>1</v>
      </c>
      <c r="N26" s="1">
        <f>COUNTIFS(Table2[Sub-Sector],Table3[[#This Row],[Sub-Sector]],Table2[% Away From Current Month Low],"&gt;=0.05")/Table3[[#This Row],[Count]]</f>
        <v>0.125</v>
      </c>
      <c r="O26" s="1">
        <f>COUNTIFS(Table2[Sub-Sector],Table3[[#This Row],[Sub-Sector]],Table2[% Away From Current Month High],"&lt;=0.05")/Table3[[#This Row],[Count]]</f>
        <v>1</v>
      </c>
      <c r="P26" s="1">
        <f>COUNTIFS(Table2[Sub-Sector],Table3[[#This Row],[Sub-Sector]],Table2[% Away From 52W High],"&lt;=10")/Table3[[#This Row],[Count]]</f>
        <v>0.375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0.875</v>
      </c>
      <c r="S26" s="1">
        <f>COUNTIFS(Table2[Sub-Sector],Table3[[#This Row],[Sub-Sector]],Table2[% Price above 50 EMA],"&gt;=0")/Table3[[#This Row],[Count]]</f>
        <v>0.625</v>
      </c>
      <c r="T26" s="1">
        <f>COUNTIFS(Table2[Sub-Sector],Table3[[#This Row],[Sub-Sector]],Table2[% Price above 200 EMA],"&gt;=0")/Table3[[#This Row],[Count]]</f>
        <v>0.75</v>
      </c>
      <c r="U26" s="1">
        <f>COUNTIFS(Table2[Sub-Sector],Table3[[#This Row],[Sub-Sector]],Table2[Rate of Change - Zone],"Positive")/Table3[[#This Row],[Count]]</f>
        <v>1</v>
      </c>
      <c r="V26" s="1">
        <f>COUNTIFS(Table2[Sub-Sector],Table3[[#This Row],[Sub-Sector]],Table2[Sharpe Ratio],"&gt;=0.10")/Table3[[#This Row],[Count]]</f>
        <v>0.375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270</v>
      </c>
      <c r="X26">
        <f>_xlfn.RANK.AVG(Table3[[#This Row],[Score]],Table3[Score],1)</f>
        <v>17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</v>
      </c>
      <c r="Z26">
        <f>_xlfn.RANK.AVG(Table3[[#This Row],[Score 2 ]],Table3[[Score 2 ]],1)</f>
        <v>25</v>
      </c>
    </row>
    <row r="27" spans="1:26" x14ac:dyDescent="0.3">
      <c r="A27" t="s">
        <v>699</v>
      </c>
      <c r="B27">
        <f>COUNTIFS(Table2[Sub-Sector],Table3[[#This Row],[Sub-Sector]])</f>
        <v>3</v>
      </c>
      <c r="C27" s="1">
        <f>COUNTIFS(Table2[Sub-Sector],Table3[[#This Row],[Sub-Sector]],Table2[Uptrend],"Uptrend")/Table3[[#This Row],[Count]]</f>
        <v>1</v>
      </c>
      <c r="D27" s="1">
        <f>COUNTIFS(Table2[Sub-Sector],Table3[[#This Row],[Sub-Sector]],Table2[1W Return vs Nifty],"&gt;=5")/Table3[[#This Row],[Count]]</f>
        <v>0.33333333333333331</v>
      </c>
      <c r="E27" s="1">
        <f>COUNTIFS(Table2[Sub-Sector],Table3[[#This Row],[Sub-Sector]],Table2[1M Return vs Nifty],"&gt;=5")/Table3[[#This Row],[Count]]</f>
        <v>0.66666666666666663</v>
      </c>
      <c r="F27" s="1">
        <f>COUNTIFS(Table2[Sub-Sector],Table3[[#This Row],[Sub-Sector]],Table2[6M Return vs Nifty],"&gt;=10")/Table3[[#This Row],[Count]]</f>
        <v>1</v>
      </c>
      <c r="G27" s="1">
        <f>COUNTIFS(Table2[Sub-Sector],Table3[[#This Row],[Sub-Sector]],Table2[1Y Return vs Nifty],"&gt;=10")/Table3[[#This Row],[Count]]</f>
        <v>1</v>
      </c>
      <c r="H27" s="1">
        <f>COUNTIFS(Table2[Sub-Sector],Table3[[#This Row],[Sub-Sector]],Table2[RSI Exponential â€“ 14D],"&gt;=50")/Table3[[#This Row],[Count]]</f>
        <v>0.66666666666666663</v>
      </c>
      <c r="I27" s="1">
        <f>COUNTIFS(Table2[Sub-Sector],Table3[[#This Row],[Sub-Sector]],Table2[Relative Volume],"&gt;=1")/Table3[[#This Row],[Count]]</f>
        <v>0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0</v>
      </c>
      <c r="M27" s="1">
        <f>COUNTIFS(Table2[Sub-Sector],Table3[[#This Row],[Sub-Sector]],Table2[% Away From Current Week High],"&lt;=0.05")/Table3[[#This Row],[Count]]</f>
        <v>1</v>
      </c>
      <c r="N27" s="1">
        <f>COUNTIFS(Table2[Sub-Sector],Table3[[#This Row],[Sub-Sector]],Table2[% Away From Current Month Low],"&gt;=0.05")/Table3[[#This Row],[Count]]</f>
        <v>0</v>
      </c>
      <c r="O27" s="1">
        <f>COUNTIFS(Table2[Sub-Sector],Table3[[#This Row],[Sub-Sector]],Table2[% Away From Current Month High],"&lt;=0.05")/Table3[[#This Row],[Count]]</f>
        <v>1</v>
      </c>
      <c r="P27" s="1">
        <f>COUNTIFS(Table2[Sub-Sector],Table3[[#This Row],[Sub-Sector]],Table2[% Away From 52W High],"&lt;=10")/Table3[[#This Row],[Count]]</f>
        <v>0.66666666666666663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1</v>
      </c>
      <c r="S27" s="1">
        <f>COUNTIFS(Table2[Sub-Sector],Table3[[#This Row],[Sub-Sector]],Table2[% Price above 50 EMA],"&gt;=0")/Table3[[#This Row],[Count]]</f>
        <v>1</v>
      </c>
      <c r="T27" s="1">
        <f>COUNTIFS(Table2[Sub-Sector],Table3[[#This Row],[Sub-Sector]],Table2[% Price above 200 EMA],"&gt;=0")/Table3[[#This Row],[Count]]</f>
        <v>1</v>
      </c>
      <c r="U27" s="1">
        <f>COUNTIFS(Table2[Sub-Sector],Table3[[#This Row],[Sub-Sector]],Table2[Rate of Change - Zone],"Positive")/Table3[[#This Row],[Count]]</f>
        <v>0.66666666666666663</v>
      </c>
      <c r="V27" s="1">
        <f>COUNTIFS(Table2[Sub-Sector],Table3[[#This Row],[Sub-Sector]],Table2[Sharpe Ratio],"&gt;=0.10")/Table3[[#This Row],[Count]]</f>
        <v>0.66666666666666663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241</v>
      </c>
      <c r="X27">
        <f>_xlfn.RANK.AVG(Table3[[#This Row],[Score]],Table3[Score],1)</f>
        <v>12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190</v>
      </c>
      <c r="Z27">
        <f>_xlfn.RANK.AVG(Table3[[#This Row],[Score 2 ]],Table3[[Score 2 ]],1)</f>
        <v>26</v>
      </c>
    </row>
    <row r="28" spans="1:26" x14ac:dyDescent="0.3">
      <c r="A28" t="s">
        <v>222</v>
      </c>
      <c r="B28">
        <f>COUNTIFS(Table2[Sub-Sector],Table3[[#This Row],[Sub-Sector]])</f>
        <v>6</v>
      </c>
      <c r="C28" s="1">
        <f>COUNTIFS(Table2[Sub-Sector],Table3[[#This Row],[Sub-Sector]],Table2[Uptrend],"Uptrend")/Table3[[#This Row],[Count]]</f>
        <v>0.33333333333333331</v>
      </c>
      <c r="D28" s="1">
        <f>COUNTIFS(Table2[Sub-Sector],Table3[[#This Row],[Sub-Sector]],Table2[1W Return vs Nifty],"&gt;=5")/Table3[[#This Row],[Count]]</f>
        <v>0</v>
      </c>
      <c r="E28" s="1">
        <f>COUNTIFS(Table2[Sub-Sector],Table3[[#This Row],[Sub-Sector]],Table2[1M Return vs Nifty],"&gt;=5")/Table3[[#This Row],[Count]]</f>
        <v>0.33333333333333331</v>
      </c>
      <c r="F28" s="1">
        <f>COUNTIFS(Table2[Sub-Sector],Table3[[#This Row],[Sub-Sector]],Table2[6M Return vs Nifty],"&gt;=10")/Table3[[#This Row],[Count]]</f>
        <v>0.16666666666666666</v>
      </c>
      <c r="G28" s="1">
        <f>COUNTIFS(Table2[Sub-Sector],Table3[[#This Row],[Sub-Sector]],Table2[1Y Return vs Nifty],"&gt;=10")/Table3[[#This Row],[Count]]</f>
        <v>0.5</v>
      </c>
      <c r="H28" s="1">
        <f>COUNTIFS(Table2[Sub-Sector],Table3[[#This Row],[Sub-Sector]],Table2[RSI Exponential â€“ 14D],"&gt;=50")/Table3[[#This Row],[Count]]</f>
        <v>0.83333333333333337</v>
      </c>
      <c r="I28" s="1">
        <f>COUNTIFS(Table2[Sub-Sector],Table3[[#This Row],[Sub-Sector]],Table2[Relative Volume],"&gt;=1")/Table3[[#This Row],[Count]]</f>
        <v>0.66666666666666663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</v>
      </c>
      <c r="M28" s="1">
        <f>COUNTIFS(Table2[Sub-Sector],Table3[[#This Row],[Sub-Sector]],Table2[% Away From Current Week High],"&lt;=0.05")/Table3[[#This Row],[Count]]</f>
        <v>1</v>
      </c>
      <c r="N28" s="1">
        <f>COUNTIFS(Table2[Sub-Sector],Table3[[#This Row],[Sub-Sector]],Table2[% Away From Current Month Low],"&gt;=0.05")/Table3[[#This Row],[Count]]</f>
        <v>0</v>
      </c>
      <c r="O28" s="1">
        <f>COUNTIFS(Table2[Sub-Sector],Table3[[#This Row],[Sub-Sector]],Table2[% Away From Current Month High],"&lt;=0.05")/Table3[[#This Row],[Count]]</f>
        <v>1</v>
      </c>
      <c r="P28" s="1">
        <f>COUNTIFS(Table2[Sub-Sector],Table3[[#This Row],[Sub-Sector]],Table2[% Away From 52W High],"&lt;=10")/Table3[[#This Row],[Count]]</f>
        <v>0.33333333333333331</v>
      </c>
      <c r="Q28" s="1">
        <f>COUNTIFS(Table2[Sub-Sector],Table3[[#This Row],[Sub-Sector]],Table2[% Away From 52W Low],"&gt;=10")/Table3[[#This Row],[Count]]</f>
        <v>0.83333333333333337</v>
      </c>
      <c r="R28" s="1">
        <f>COUNTIFS(Table2[Sub-Sector],Table3[[#This Row],[Sub-Sector]],Table2[% Price above 20 EMA],"&gt;=0")/Table3[[#This Row],[Count]]</f>
        <v>0.83333333333333337</v>
      </c>
      <c r="S28" s="1">
        <f>COUNTIFS(Table2[Sub-Sector],Table3[[#This Row],[Sub-Sector]],Table2[% Price above 50 EMA],"&gt;=0")/Table3[[#This Row],[Count]]</f>
        <v>0.66666666666666663</v>
      </c>
      <c r="T28" s="1">
        <f>COUNTIFS(Table2[Sub-Sector],Table3[[#This Row],[Sub-Sector]],Table2[% Price above 200 EMA],"&gt;=0")/Table3[[#This Row],[Count]]</f>
        <v>0.66666666666666663</v>
      </c>
      <c r="U28" s="1">
        <f>COUNTIFS(Table2[Sub-Sector],Table3[[#This Row],[Sub-Sector]],Table2[Rate of Change - Zone],"Positive")/Table3[[#This Row],[Count]]</f>
        <v>0.83333333333333337</v>
      </c>
      <c r="V28" s="1">
        <f>COUNTIFS(Table2[Sub-Sector],Table3[[#This Row],[Sub-Sector]],Table2[Sharpe Ratio],"&gt;=0.10")/Table3[[#This Row],[Count]]</f>
        <v>0.66666666666666663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358</v>
      </c>
      <c r="X28">
        <f>_xlfn.RANK.AVG(Table3[[#This Row],[Score]],Table3[Score],1)</f>
        <v>42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192.5</v>
      </c>
      <c r="Z28">
        <f>_xlfn.RANK.AVG(Table3[[#This Row],[Score 2 ]],Table3[[Score 2 ]],1)</f>
        <v>27</v>
      </c>
    </row>
    <row r="29" spans="1:26" x14ac:dyDescent="0.3">
      <c r="A29" t="s">
        <v>46</v>
      </c>
      <c r="B29">
        <f>COUNTIFS(Table2[Sub-Sector],Table3[[#This Row],[Sub-Sector]])</f>
        <v>26</v>
      </c>
      <c r="C29" s="1">
        <f>COUNTIFS(Table2[Sub-Sector],Table3[[#This Row],[Sub-Sector]],Table2[Uptrend],"Uptrend")/Table3[[#This Row],[Count]]</f>
        <v>0.23076923076923078</v>
      </c>
      <c r="D29" s="1">
        <f>COUNTIFS(Table2[Sub-Sector],Table3[[#This Row],[Sub-Sector]],Table2[1W Return vs Nifty],"&gt;=5")/Table3[[#This Row],[Count]]</f>
        <v>0.42307692307692307</v>
      </c>
      <c r="E29" s="1">
        <f>COUNTIFS(Table2[Sub-Sector],Table3[[#This Row],[Sub-Sector]],Table2[1M Return vs Nifty],"&gt;=5")/Table3[[#This Row],[Count]]</f>
        <v>0.23076923076923078</v>
      </c>
      <c r="F29" s="1">
        <f>COUNTIFS(Table2[Sub-Sector],Table3[[#This Row],[Sub-Sector]],Table2[6M Return vs Nifty],"&gt;=10")/Table3[[#This Row],[Count]]</f>
        <v>0.26923076923076922</v>
      </c>
      <c r="G29" s="1">
        <f>COUNTIFS(Table2[Sub-Sector],Table3[[#This Row],[Sub-Sector]],Table2[1Y Return vs Nifty],"&gt;=10")/Table3[[#This Row],[Count]]</f>
        <v>0.53846153846153844</v>
      </c>
      <c r="H29" s="1">
        <f>COUNTIFS(Table2[Sub-Sector],Table3[[#This Row],[Sub-Sector]],Table2[RSI Exponential â€“ 14D],"&gt;=50")/Table3[[#This Row],[Count]]</f>
        <v>0.92307692307692313</v>
      </c>
      <c r="I29" s="1">
        <f>COUNTIFS(Table2[Sub-Sector],Table3[[#This Row],[Sub-Sector]],Table2[Relative Volume],"&gt;=1")/Table3[[#This Row],[Count]]</f>
        <v>0.46153846153846156</v>
      </c>
      <c r="J29" s="1">
        <f>COUNTIFS(Table2[Sub-Sector],Table3[[#This Row],[Sub-Sector]],Table2[% Away From Day Low],"&gt;=0.05")/Table3[[#This Row],[Count]]</f>
        <v>3.8461538461538464E-2</v>
      </c>
      <c r="K29" s="1">
        <f>COUNTIFS(Table2[Sub-Sector],Table3[[#This Row],[Sub-Sector]],Table2[% Away From Day High],"&lt;=0.05")/Table3[[#This Row],[Count]]</f>
        <v>0.96153846153846156</v>
      </c>
      <c r="L29" s="1">
        <f>COUNTIFS(Table2[Sub-Sector],Table3[[#This Row],[Sub-Sector]],Table2[% Away From Current Week Low],"&gt;=0.05")/Table3[[#This Row],[Count]]</f>
        <v>3.8461538461538464E-2</v>
      </c>
      <c r="M29" s="1">
        <f>COUNTIFS(Table2[Sub-Sector],Table3[[#This Row],[Sub-Sector]],Table2[% Away From Current Week High],"&lt;=0.05")/Table3[[#This Row],[Count]]</f>
        <v>0.96153846153846156</v>
      </c>
      <c r="N29" s="1">
        <f>COUNTIFS(Table2[Sub-Sector],Table3[[#This Row],[Sub-Sector]],Table2[% Away From Current Month Low],"&gt;=0.05")/Table3[[#This Row],[Count]]</f>
        <v>3.8461538461538464E-2</v>
      </c>
      <c r="O29" s="1">
        <f>COUNTIFS(Table2[Sub-Sector],Table3[[#This Row],[Sub-Sector]],Table2[% Away From Current Month High],"&lt;=0.05")/Table3[[#This Row],[Count]]</f>
        <v>0.96153846153846156</v>
      </c>
      <c r="P29" s="1">
        <f>COUNTIFS(Table2[Sub-Sector],Table3[[#This Row],[Sub-Sector]],Table2[% Away From 52W High],"&lt;=10")/Table3[[#This Row],[Count]]</f>
        <v>0.19230769230769232</v>
      </c>
      <c r="Q29" s="1">
        <f>COUNTIFS(Table2[Sub-Sector],Table3[[#This Row],[Sub-Sector]],Table2[% Away From 52W Low],"&gt;=10")/Table3[[#This Row],[Count]]</f>
        <v>0.96153846153846156</v>
      </c>
      <c r="R29" s="1">
        <f>COUNTIFS(Table2[Sub-Sector],Table3[[#This Row],[Sub-Sector]],Table2[% Price above 20 EMA],"&gt;=0")/Table3[[#This Row],[Count]]</f>
        <v>0.88461538461538458</v>
      </c>
      <c r="S29" s="1">
        <f>COUNTIFS(Table2[Sub-Sector],Table3[[#This Row],[Sub-Sector]],Table2[% Price above 50 EMA],"&gt;=0")/Table3[[#This Row],[Count]]</f>
        <v>0.73076923076923073</v>
      </c>
      <c r="T29" s="1">
        <f>COUNTIFS(Table2[Sub-Sector],Table3[[#This Row],[Sub-Sector]],Table2[% Price above 200 EMA],"&gt;=0")/Table3[[#This Row],[Count]]</f>
        <v>0.65384615384615385</v>
      </c>
      <c r="U29" s="1">
        <f>COUNTIFS(Table2[Sub-Sector],Table3[[#This Row],[Sub-Sector]],Table2[Rate of Change - Zone],"Positive")/Table3[[#This Row],[Count]]</f>
        <v>0.80769230769230771</v>
      </c>
      <c r="V29" s="1">
        <f>COUNTIFS(Table2[Sub-Sector],Table3[[#This Row],[Sub-Sector]],Table2[Sharpe Ratio],"&gt;=0.10")/Table3[[#This Row],[Count]]</f>
        <v>0.53846153846153844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319</v>
      </c>
      <c r="X29">
        <f>_xlfn.RANK.AVG(Table3[[#This Row],[Score]],Table3[Score],1)</f>
        <v>26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</v>
      </c>
      <c r="Z29">
        <f>_xlfn.RANK.AVG(Table3[[#This Row],[Score 2 ]],Table3[[Score 2 ]],1)</f>
        <v>28.5</v>
      </c>
    </row>
    <row r="30" spans="1:26" x14ac:dyDescent="0.3">
      <c r="A30" t="s">
        <v>134</v>
      </c>
      <c r="B30">
        <f>COUNTIFS(Table2[Sub-Sector],Table3[[#This Row],[Sub-Sector]])</f>
        <v>4</v>
      </c>
      <c r="C30" s="1">
        <f>COUNTIFS(Table2[Sub-Sector],Table3[[#This Row],[Sub-Sector]],Table2[Uptrend],"Uptrend")/Table3[[#This Row],[Count]]</f>
        <v>0</v>
      </c>
      <c r="D30" s="1">
        <f>COUNTIFS(Table2[Sub-Sector],Table3[[#This Row],[Sub-Sector]],Table2[1W Return vs Nifty],"&gt;=5")/Table3[[#This Row],[Count]]</f>
        <v>0.5</v>
      </c>
      <c r="E30" s="1">
        <f>COUNTIFS(Table2[Sub-Sector],Table3[[#This Row],[Sub-Sector]],Table2[1M Return vs Nifty],"&gt;=5")/Table3[[#This Row],[Count]]</f>
        <v>0</v>
      </c>
      <c r="F30" s="1">
        <f>COUNTIFS(Table2[Sub-Sector],Table3[[#This Row],[Sub-Sector]],Table2[6M Return vs Nifty],"&gt;=10")/Table3[[#This Row],[Count]]</f>
        <v>0</v>
      </c>
      <c r="G30" s="1">
        <f>COUNTIFS(Table2[Sub-Sector],Table3[[#This Row],[Sub-Sector]],Table2[1Y Return vs Nifty],"&gt;=10")/Table3[[#This Row],[Count]]</f>
        <v>0.75</v>
      </c>
      <c r="H30" s="1">
        <f>COUNTIFS(Table2[Sub-Sector],Table3[[#This Row],[Sub-Sector]],Table2[RSI Exponential â€“ 14D],"&gt;=50")/Table3[[#This Row],[Count]]</f>
        <v>1</v>
      </c>
      <c r="I30" s="1">
        <f>COUNTIFS(Table2[Sub-Sector],Table3[[#This Row],[Sub-Sector]],Table2[Relative Volume],"&gt;=1")/Table3[[#This Row],[Count]]</f>
        <v>0.75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0.75</v>
      </c>
      <c r="L30" s="1">
        <f>COUNTIFS(Table2[Sub-Sector],Table3[[#This Row],[Sub-Sector]],Table2[% Away From Current Week Low],"&gt;=0.05")/Table3[[#This Row],[Count]]</f>
        <v>0</v>
      </c>
      <c r="M30" s="1">
        <f>COUNTIFS(Table2[Sub-Sector],Table3[[#This Row],[Sub-Sector]],Table2[% Away From Current Week High],"&lt;=0.05")/Table3[[#This Row],[Count]]</f>
        <v>0.75</v>
      </c>
      <c r="N30" s="1">
        <f>COUNTIFS(Table2[Sub-Sector],Table3[[#This Row],[Sub-Sector]],Table2[% Away From Current Month Low],"&gt;=0.05")/Table3[[#This Row],[Count]]</f>
        <v>0</v>
      </c>
      <c r="O30" s="1">
        <f>COUNTIFS(Table2[Sub-Sector],Table3[[#This Row],[Sub-Sector]],Table2[% Away From Current Month High],"&lt;=0.05")/Table3[[#This Row],[Count]]</f>
        <v>0.75</v>
      </c>
      <c r="P30" s="1">
        <f>COUNTIFS(Table2[Sub-Sector],Table3[[#This Row],[Sub-Sector]],Table2[% Away From 52W High],"&lt;=10")/Table3[[#This Row],[Count]]</f>
        <v>0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0.5</v>
      </c>
      <c r="S30" s="1">
        <f>COUNTIFS(Table2[Sub-Sector],Table3[[#This Row],[Sub-Sector]],Table2[% Price above 50 EMA],"&gt;=0")/Table3[[#This Row],[Count]]</f>
        <v>0.25</v>
      </c>
      <c r="T30" s="1">
        <f>COUNTIFS(Table2[Sub-Sector],Table3[[#This Row],[Sub-Sector]],Table2[% Price above 200 EMA],"&gt;=0")/Table3[[#This Row],[Count]]</f>
        <v>0.25</v>
      </c>
      <c r="U30" s="1">
        <f>COUNTIFS(Table2[Sub-Sector],Table3[[#This Row],[Sub-Sector]],Table2[Rate of Change - Zone],"Positive")/Table3[[#This Row],[Count]]</f>
        <v>0.75</v>
      </c>
      <c r="V30" s="1">
        <f>COUNTIFS(Table2[Sub-Sector],Table3[[#This Row],[Sub-Sector]],Table2[Sharpe Ratio],"&gt;=0.10")/Table3[[#This Row],[Count]]</f>
        <v>0.75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402.5</v>
      </c>
      <c r="X30">
        <f>_xlfn.RANK.AVG(Table3[[#This Row],[Score]],Table3[Score],1)</f>
        <v>51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</v>
      </c>
      <c r="Z30">
        <f>_xlfn.RANK.AVG(Table3[[#This Row],[Score 2 ]],Table3[[Score 2 ]],1)</f>
        <v>28.5</v>
      </c>
    </row>
    <row r="31" spans="1:26" x14ac:dyDescent="0.3">
      <c r="A31" t="s">
        <v>261</v>
      </c>
      <c r="B31">
        <f>COUNTIFS(Table2[Sub-Sector],Table3[[#This Row],[Sub-Sector]])</f>
        <v>14</v>
      </c>
      <c r="C31" s="1">
        <f>COUNTIFS(Table2[Sub-Sector],Table3[[#This Row],[Sub-Sector]],Table2[Uptrend],"Uptrend")/Table3[[#This Row],[Count]]</f>
        <v>0.7857142857142857</v>
      </c>
      <c r="D31" s="1">
        <f>COUNTIFS(Table2[Sub-Sector],Table3[[#This Row],[Sub-Sector]],Table2[1W Return vs Nifty],"&gt;=5")/Table3[[#This Row],[Count]]</f>
        <v>0.14285714285714285</v>
      </c>
      <c r="E31" s="1">
        <f>COUNTIFS(Table2[Sub-Sector],Table3[[#This Row],[Sub-Sector]],Table2[1M Return vs Nifty],"&gt;=5")/Table3[[#This Row],[Count]]</f>
        <v>0.35714285714285715</v>
      </c>
      <c r="F31" s="1">
        <f>COUNTIFS(Table2[Sub-Sector],Table3[[#This Row],[Sub-Sector]],Table2[6M Return vs Nifty],"&gt;=10")/Table3[[#This Row],[Count]]</f>
        <v>0.6428571428571429</v>
      </c>
      <c r="G31" s="1">
        <f>COUNTIFS(Table2[Sub-Sector],Table3[[#This Row],[Sub-Sector]],Table2[1Y Return vs Nifty],"&gt;=10")/Table3[[#This Row],[Count]]</f>
        <v>0.5714285714285714</v>
      </c>
      <c r="H31" s="1">
        <f>COUNTIFS(Table2[Sub-Sector],Table3[[#This Row],[Sub-Sector]],Table2[RSI Exponential â€“ 14D],"&gt;=50")/Table3[[#This Row],[Count]]</f>
        <v>0.6428571428571429</v>
      </c>
      <c r="I31" s="1">
        <f>COUNTIFS(Table2[Sub-Sector],Table3[[#This Row],[Sub-Sector]],Table2[Relative Volume],"&gt;=1")/Table3[[#This Row],[Count]]</f>
        <v>0.42857142857142855</v>
      </c>
      <c r="J31" s="1">
        <f>COUNTIFS(Table2[Sub-Sector],Table3[[#This Row],[Sub-Sector]],Table2[% Away From Day Low],"&gt;=0.05")/Table3[[#This Row],[Count]]</f>
        <v>7.1428571428571425E-2</v>
      </c>
      <c r="K31" s="1">
        <f>COUNTIFS(Table2[Sub-Sector],Table3[[#This Row],[Sub-Sector]],Table2[% Away From Day High],"&lt;=0.05")/Table3[[#This Row],[Count]]</f>
        <v>0.9285714285714286</v>
      </c>
      <c r="L31" s="1">
        <f>COUNTIFS(Table2[Sub-Sector],Table3[[#This Row],[Sub-Sector]],Table2[% Away From Current Week Low],"&gt;=0.05")/Table3[[#This Row],[Count]]</f>
        <v>7.1428571428571425E-2</v>
      </c>
      <c r="M31" s="1">
        <f>COUNTIFS(Table2[Sub-Sector],Table3[[#This Row],[Sub-Sector]],Table2[% Away From Current Week High],"&lt;=0.05")/Table3[[#This Row],[Count]]</f>
        <v>0.9285714285714286</v>
      </c>
      <c r="N31" s="1">
        <f>COUNTIFS(Table2[Sub-Sector],Table3[[#This Row],[Sub-Sector]],Table2[% Away From Current Month Low],"&gt;=0.05")/Table3[[#This Row],[Count]]</f>
        <v>7.1428571428571425E-2</v>
      </c>
      <c r="O31" s="1">
        <f>COUNTIFS(Table2[Sub-Sector],Table3[[#This Row],[Sub-Sector]],Table2[% Away From Current Month High],"&lt;=0.05")/Table3[[#This Row],[Count]]</f>
        <v>0.9285714285714286</v>
      </c>
      <c r="P31" s="1">
        <f>COUNTIFS(Table2[Sub-Sector],Table3[[#This Row],[Sub-Sector]],Table2[% Away From 52W High],"&lt;=10")/Table3[[#This Row],[Count]]</f>
        <v>0.5714285714285714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0.7857142857142857</v>
      </c>
      <c r="S31" s="1">
        <f>COUNTIFS(Table2[Sub-Sector],Table3[[#This Row],[Sub-Sector]],Table2[% Price above 50 EMA],"&gt;=0")/Table3[[#This Row],[Count]]</f>
        <v>0.8571428571428571</v>
      </c>
      <c r="T31" s="1">
        <f>COUNTIFS(Table2[Sub-Sector],Table3[[#This Row],[Sub-Sector]],Table2[% Price above 200 EMA],"&gt;=0")/Table3[[#This Row],[Count]]</f>
        <v>0.9285714285714286</v>
      </c>
      <c r="U31" s="1">
        <f>COUNTIFS(Table2[Sub-Sector],Table3[[#This Row],[Sub-Sector]],Table2[Rate of Change - Zone],"Positive")/Table3[[#This Row],[Count]]</f>
        <v>0.5</v>
      </c>
      <c r="V31" s="1">
        <f>COUNTIFS(Table2[Sub-Sector],Table3[[#This Row],[Sub-Sector]],Table2[Sharpe Ratio],"&gt;=0.10")/Table3[[#This Row],[Count]]</f>
        <v>0.35714285714285715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302</v>
      </c>
      <c r="X31">
        <f>_xlfn.RANK.AVG(Table3[[#This Row],[Score]],Table3[Score],1)</f>
        <v>22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197.5</v>
      </c>
      <c r="Z31">
        <f>_xlfn.RANK.AVG(Table3[[#This Row],[Score 2 ]],Table3[[Score 2 ]],1)</f>
        <v>30</v>
      </c>
    </row>
    <row r="32" spans="1:26" x14ac:dyDescent="0.3">
      <c r="A32" t="s">
        <v>144</v>
      </c>
      <c r="B32">
        <f>COUNTIFS(Table2[Sub-Sector],Table3[[#This Row],[Sub-Sector]])</f>
        <v>9</v>
      </c>
      <c r="C32" s="1">
        <f>COUNTIFS(Table2[Sub-Sector],Table3[[#This Row],[Sub-Sector]],Table2[Uptrend],"Uptrend")/Table3[[#This Row],[Count]]</f>
        <v>0</v>
      </c>
      <c r="D32" s="1">
        <f>COUNTIFS(Table2[Sub-Sector],Table3[[#This Row],[Sub-Sector]],Table2[1W Return vs Nifty],"&gt;=5")/Table3[[#This Row],[Count]]</f>
        <v>0.22222222222222221</v>
      </c>
      <c r="E32" s="1">
        <f>COUNTIFS(Table2[Sub-Sector],Table3[[#This Row],[Sub-Sector]],Table2[1M Return vs Nifty],"&gt;=5")/Table3[[#This Row],[Count]]</f>
        <v>0.33333333333333331</v>
      </c>
      <c r="F32" s="1">
        <f>COUNTIFS(Table2[Sub-Sector],Table3[[#This Row],[Sub-Sector]],Table2[6M Return vs Nifty],"&gt;=10")/Table3[[#This Row],[Count]]</f>
        <v>0</v>
      </c>
      <c r="G32" s="1">
        <f>COUNTIFS(Table2[Sub-Sector],Table3[[#This Row],[Sub-Sector]],Table2[1Y Return vs Nifty],"&gt;=10")/Table3[[#This Row],[Count]]</f>
        <v>0.77777777777777779</v>
      </c>
      <c r="H32" s="1">
        <f>COUNTIFS(Table2[Sub-Sector],Table3[[#This Row],[Sub-Sector]],Table2[RSI Exponential â€“ 14D],"&gt;=50")/Table3[[#This Row],[Count]]</f>
        <v>0.77777777777777779</v>
      </c>
      <c r="I32" s="1">
        <f>COUNTIFS(Table2[Sub-Sector],Table3[[#This Row],[Sub-Sector]],Table2[Relative Volume],"&gt;=1")/Table3[[#This Row],[Count]]</f>
        <v>0.55555555555555558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</v>
      </c>
      <c r="M32" s="1">
        <f>COUNTIFS(Table2[Sub-Sector],Table3[[#This Row],[Sub-Sector]],Table2[% Away From Current Week High],"&lt;=0.05")/Table3[[#This Row],[Count]]</f>
        <v>1</v>
      </c>
      <c r="N32" s="1">
        <f>COUNTIFS(Table2[Sub-Sector],Table3[[#This Row],[Sub-Sector]],Table2[% Away From Current Month Low],"&gt;=0.05")/Table3[[#This Row],[Count]]</f>
        <v>0</v>
      </c>
      <c r="O32" s="1">
        <f>COUNTIFS(Table2[Sub-Sector],Table3[[#This Row],[Sub-Sector]],Table2[% Away From Current Month High],"&lt;=0.05")/Table3[[#This Row],[Count]]</f>
        <v>1</v>
      </c>
      <c r="P32" s="1">
        <f>COUNTIFS(Table2[Sub-Sector],Table3[[#This Row],[Sub-Sector]],Table2[% Away From 52W High],"&lt;=10")/Table3[[#This Row],[Count]]</f>
        <v>0</v>
      </c>
      <c r="Q32" s="1">
        <f>COUNTIFS(Table2[Sub-Sector],Table3[[#This Row],[Sub-Sector]],Table2[% Away From 52W Low],"&gt;=10")/Table3[[#This Row],[Count]]</f>
        <v>0.88888888888888884</v>
      </c>
      <c r="R32" s="1">
        <f>COUNTIFS(Table2[Sub-Sector],Table3[[#This Row],[Sub-Sector]],Table2[% Price above 20 EMA],"&gt;=0")/Table3[[#This Row],[Count]]</f>
        <v>0.66666666666666663</v>
      </c>
      <c r="S32" s="1">
        <f>COUNTIFS(Table2[Sub-Sector],Table3[[#This Row],[Sub-Sector]],Table2[% Price above 50 EMA],"&gt;=0")/Table3[[#This Row],[Count]]</f>
        <v>0.55555555555555558</v>
      </c>
      <c r="T32" s="1">
        <f>COUNTIFS(Table2[Sub-Sector],Table3[[#This Row],[Sub-Sector]],Table2[% Price above 200 EMA],"&gt;=0")/Table3[[#This Row],[Count]]</f>
        <v>0.77777777777777779</v>
      </c>
      <c r="U32" s="1">
        <f>COUNTIFS(Table2[Sub-Sector],Table3[[#This Row],[Sub-Sector]],Table2[Rate of Change - Zone],"Positive")/Table3[[#This Row],[Count]]</f>
        <v>0.77777777777777779</v>
      </c>
      <c r="V32" s="1">
        <f>COUNTIFS(Table2[Sub-Sector],Table3[[#This Row],[Sub-Sector]],Table2[Sharpe Ratio],"&gt;=0.10")/Table3[[#This Row],[Count]]</f>
        <v>0.66666666666666663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378</v>
      </c>
      <c r="X32">
        <f>_xlfn.RANK.AVG(Table3[[#This Row],[Score]],Table3[Score],1)</f>
        <v>47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200</v>
      </c>
      <c r="Z32">
        <f>_xlfn.RANK.AVG(Table3[[#This Row],[Score 2 ]],Table3[[Score 2 ]],1)</f>
        <v>31.5</v>
      </c>
    </row>
    <row r="33" spans="1:26" x14ac:dyDescent="0.3">
      <c r="A33" t="s">
        <v>256</v>
      </c>
      <c r="B33">
        <f>COUNTIFS(Table2[Sub-Sector],Table3[[#This Row],[Sub-Sector]])</f>
        <v>3</v>
      </c>
      <c r="C33" s="1">
        <f>COUNTIFS(Table2[Sub-Sector],Table3[[#This Row],[Sub-Sector]],Table2[Uptrend],"Uptrend")/Table3[[#This Row],[Count]]</f>
        <v>0.33333333333333331</v>
      </c>
      <c r="D33" s="1">
        <f>COUNTIFS(Table2[Sub-Sector],Table3[[#This Row],[Sub-Sector]],Table2[1W Return vs Nifty],"&gt;=5")/Table3[[#This Row],[Count]]</f>
        <v>0.33333333333333331</v>
      </c>
      <c r="E33" s="1">
        <f>COUNTIFS(Table2[Sub-Sector],Table3[[#This Row],[Sub-Sector]],Table2[1M Return vs Nifty],"&gt;=5")/Table3[[#This Row],[Count]]</f>
        <v>0</v>
      </c>
      <c r="F33" s="1">
        <f>COUNTIFS(Table2[Sub-Sector],Table3[[#This Row],[Sub-Sector]],Table2[6M Return vs Nifty],"&gt;=10")/Table3[[#This Row],[Count]]</f>
        <v>0.33333333333333331</v>
      </c>
      <c r="G33" s="1">
        <f>COUNTIFS(Table2[Sub-Sector],Table3[[#This Row],[Sub-Sector]],Table2[1Y Return vs Nifty],"&gt;=10")/Table3[[#This Row],[Count]]</f>
        <v>0.66666666666666663</v>
      </c>
      <c r="H33" s="1">
        <f>COUNTIFS(Table2[Sub-Sector],Table3[[#This Row],[Sub-Sector]],Table2[RSI Exponential â€“ 14D],"&gt;=50")/Table3[[#This Row],[Count]]</f>
        <v>0.66666666666666663</v>
      </c>
      <c r="I33" s="1">
        <f>COUNTIFS(Table2[Sub-Sector],Table3[[#This Row],[Sub-Sector]],Table2[Relative Volume],"&gt;=1")/Table3[[#This Row],[Count]]</f>
        <v>0.66666666666666663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0.66666666666666663</v>
      </c>
      <c r="L33" s="1">
        <f>COUNTIFS(Table2[Sub-Sector],Table3[[#This Row],[Sub-Sector]],Table2[% Away From Current Week Low],"&gt;=0.05")/Table3[[#This Row],[Count]]</f>
        <v>0</v>
      </c>
      <c r="M33" s="1">
        <f>COUNTIFS(Table2[Sub-Sector],Table3[[#This Row],[Sub-Sector]],Table2[% Away From Current Week High],"&lt;=0.05")/Table3[[#This Row],[Count]]</f>
        <v>0.66666666666666663</v>
      </c>
      <c r="N33" s="1">
        <f>COUNTIFS(Table2[Sub-Sector],Table3[[#This Row],[Sub-Sector]],Table2[% Away From Current Month Low],"&gt;=0.05")/Table3[[#This Row],[Count]]</f>
        <v>0</v>
      </c>
      <c r="O33" s="1">
        <f>COUNTIFS(Table2[Sub-Sector],Table3[[#This Row],[Sub-Sector]],Table2[% Away From Current Month High],"&lt;=0.05")/Table3[[#This Row],[Count]]</f>
        <v>0.66666666666666663</v>
      </c>
      <c r="P33" s="1">
        <f>COUNTIFS(Table2[Sub-Sector],Table3[[#This Row],[Sub-Sector]],Table2[% Away From 52W High],"&lt;=10")/Table3[[#This Row],[Count]]</f>
        <v>0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0.33333333333333331</v>
      </c>
      <c r="S33" s="1">
        <f>COUNTIFS(Table2[Sub-Sector],Table3[[#This Row],[Sub-Sector]],Table2[% Price above 50 EMA],"&gt;=0")/Table3[[#This Row],[Count]]</f>
        <v>0.33333333333333331</v>
      </c>
      <c r="T33" s="1">
        <f>COUNTIFS(Table2[Sub-Sector],Table3[[#This Row],[Sub-Sector]],Table2[% Price above 200 EMA],"&gt;=0")/Table3[[#This Row],[Count]]</f>
        <v>0.33333333333333331</v>
      </c>
      <c r="U33" s="1">
        <f>COUNTIFS(Table2[Sub-Sector],Table3[[#This Row],[Sub-Sector]],Table2[Rate of Change - Zone],"Positive")/Table3[[#This Row],[Count]]</f>
        <v>0.33333333333333331</v>
      </c>
      <c r="V33" s="1">
        <f>COUNTIFS(Table2[Sub-Sector],Table3[[#This Row],[Sub-Sector]],Table2[Sharpe Ratio],"&gt;=0.10")/Table3[[#This Row],[Count]]</f>
        <v>0.66666666666666663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366.5</v>
      </c>
      <c r="X33">
        <f>_xlfn.RANK.AVG(Table3[[#This Row],[Score]],Table3[Score],1)</f>
        <v>43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200</v>
      </c>
      <c r="Z33">
        <f>_xlfn.RANK.AVG(Table3[[#This Row],[Score 2 ]],Table3[[Score 2 ]],1)</f>
        <v>31.5</v>
      </c>
    </row>
    <row r="34" spans="1:26" x14ac:dyDescent="0.3">
      <c r="A34" t="s">
        <v>983</v>
      </c>
      <c r="B34">
        <f>COUNTIFS(Table2[Sub-Sector],Table3[[#This Row],[Sub-Sector]])</f>
        <v>5</v>
      </c>
      <c r="C34" s="1">
        <f>COUNTIFS(Table2[Sub-Sector],Table3[[#This Row],[Sub-Sector]],Table2[Uptrend],"Uptrend")/Table3[[#This Row],[Count]]</f>
        <v>0.2</v>
      </c>
      <c r="D34" s="1">
        <f>COUNTIFS(Table2[Sub-Sector],Table3[[#This Row],[Sub-Sector]],Table2[1W Return vs Nifty],"&gt;=5")/Table3[[#This Row],[Count]]</f>
        <v>0.4</v>
      </c>
      <c r="E34" s="1">
        <f>COUNTIFS(Table2[Sub-Sector],Table3[[#This Row],[Sub-Sector]],Table2[1M Return vs Nifty],"&gt;=5")/Table3[[#This Row],[Count]]</f>
        <v>0.2</v>
      </c>
      <c r="F34" s="1">
        <f>COUNTIFS(Table2[Sub-Sector],Table3[[#This Row],[Sub-Sector]],Table2[6M Return vs Nifty],"&gt;=10")/Table3[[#This Row],[Count]]</f>
        <v>0.6</v>
      </c>
      <c r="G34" s="1">
        <f>COUNTIFS(Table2[Sub-Sector],Table3[[#This Row],[Sub-Sector]],Table2[1Y Return vs Nifty],"&gt;=10")/Table3[[#This Row],[Count]]</f>
        <v>0.2</v>
      </c>
      <c r="H34" s="1">
        <f>COUNTIFS(Table2[Sub-Sector],Table3[[#This Row],[Sub-Sector]],Table2[RSI Exponential â€“ 14D],"&gt;=50")/Table3[[#This Row],[Count]]</f>
        <v>1</v>
      </c>
      <c r="I34" s="1">
        <f>COUNTIFS(Table2[Sub-Sector],Table3[[#This Row],[Sub-Sector]],Table2[Relative Volume],"&gt;=1")/Table3[[#This Row],[Count]]</f>
        <v>0.2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</v>
      </c>
      <c r="M34" s="1">
        <f>COUNTIFS(Table2[Sub-Sector],Table3[[#This Row],[Sub-Sector]],Table2[% Away From Current Week High],"&lt;=0.05")/Table3[[#This Row],[Count]]</f>
        <v>1</v>
      </c>
      <c r="N34" s="1">
        <f>COUNTIFS(Table2[Sub-Sector],Table3[[#This Row],[Sub-Sector]],Table2[% Away From Current Month Low],"&gt;=0.05")/Table3[[#This Row],[Count]]</f>
        <v>0</v>
      </c>
      <c r="O34" s="1">
        <f>COUNTIFS(Table2[Sub-Sector],Table3[[#This Row],[Sub-Sector]],Table2[% Away From Current Month High],"&lt;=0.05")/Table3[[#This Row],[Count]]</f>
        <v>1</v>
      </c>
      <c r="P34" s="1">
        <f>COUNTIFS(Table2[Sub-Sector],Table3[[#This Row],[Sub-Sector]],Table2[% Away From 52W High],"&lt;=10")/Table3[[#This Row],[Count]]</f>
        <v>0.2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1</v>
      </c>
      <c r="S34" s="1">
        <f>COUNTIFS(Table2[Sub-Sector],Table3[[#This Row],[Sub-Sector]],Table2[% Price above 50 EMA],"&gt;=0")/Table3[[#This Row],[Count]]</f>
        <v>0.4</v>
      </c>
      <c r="T34" s="1">
        <f>COUNTIFS(Table2[Sub-Sector],Table3[[#This Row],[Sub-Sector]],Table2[% Price above 200 EMA],"&gt;=0")/Table3[[#This Row],[Count]]</f>
        <v>0.6</v>
      </c>
      <c r="U34" s="1">
        <f>COUNTIFS(Table2[Sub-Sector],Table3[[#This Row],[Sub-Sector]],Table2[Rate of Change - Zone],"Positive")/Table3[[#This Row],[Count]]</f>
        <v>1</v>
      </c>
      <c r="V34" s="1">
        <f>COUNTIFS(Table2[Sub-Sector],Table3[[#This Row],[Sub-Sector]],Table2[Sharpe Ratio],"&gt;=0.10")/Table3[[#This Row],[Count]]</f>
        <v>0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340</v>
      </c>
      <c r="X34">
        <f>_xlfn.RANK.AVG(Table3[[#This Row],[Score]],Table3[Score],1)</f>
        <v>35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</v>
      </c>
      <c r="Z34">
        <f>_xlfn.RANK.AVG(Table3[[#This Row],[Score 2 ]],Table3[[Score 2 ]],1)</f>
        <v>33.5</v>
      </c>
    </row>
    <row r="35" spans="1:26" x14ac:dyDescent="0.3">
      <c r="A35" t="s">
        <v>128</v>
      </c>
      <c r="B35">
        <f>COUNTIFS(Table2[Sub-Sector],Table3[[#This Row],[Sub-Sector]])</f>
        <v>4</v>
      </c>
      <c r="C35" s="1">
        <f>COUNTIFS(Table2[Sub-Sector],Table3[[#This Row],[Sub-Sector]],Table2[Uptrend],"Uptrend")/Table3[[#This Row],[Count]]</f>
        <v>0.25</v>
      </c>
      <c r="D35" s="1">
        <f>COUNTIFS(Table2[Sub-Sector],Table3[[#This Row],[Sub-Sector]],Table2[1W Return vs Nifty],"&gt;=5")/Table3[[#This Row],[Count]]</f>
        <v>0.25</v>
      </c>
      <c r="E35" s="1">
        <f>COUNTIFS(Table2[Sub-Sector],Table3[[#This Row],[Sub-Sector]],Table2[1M Return vs Nifty],"&gt;=5")/Table3[[#This Row],[Count]]</f>
        <v>0.25</v>
      </c>
      <c r="F35" s="1">
        <f>COUNTIFS(Table2[Sub-Sector],Table3[[#This Row],[Sub-Sector]],Table2[6M Return vs Nifty],"&gt;=10")/Table3[[#This Row],[Count]]</f>
        <v>0.25</v>
      </c>
      <c r="G35" s="1">
        <f>COUNTIFS(Table2[Sub-Sector],Table3[[#This Row],[Sub-Sector]],Table2[1Y Return vs Nifty],"&gt;=10")/Table3[[#This Row],[Count]]</f>
        <v>0.5</v>
      </c>
      <c r="H35" s="1">
        <f>COUNTIFS(Table2[Sub-Sector],Table3[[#This Row],[Sub-Sector]],Table2[RSI Exponential â€“ 14D],"&gt;=50")/Table3[[#This Row],[Count]]</f>
        <v>1</v>
      </c>
      <c r="I35" s="1">
        <f>COUNTIFS(Table2[Sub-Sector],Table3[[#This Row],[Sub-Sector]],Table2[Relative Volume],"&gt;=1")/Table3[[#This Row],[Count]]</f>
        <v>0.25</v>
      </c>
      <c r="J35" s="1">
        <f>COUNTIFS(Table2[Sub-Sector],Table3[[#This Row],[Sub-Sector]],Table2[% Away From Day Low],"&gt;=0.05")/Table3[[#This Row],[Count]]</f>
        <v>0.25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0.25</v>
      </c>
      <c r="M35" s="1">
        <f>COUNTIFS(Table2[Sub-Sector],Table3[[#This Row],[Sub-Sector]],Table2[% Away From Current Week High],"&lt;=0.05")/Table3[[#This Row],[Count]]</f>
        <v>1</v>
      </c>
      <c r="N35" s="1">
        <f>COUNTIFS(Table2[Sub-Sector],Table3[[#This Row],[Sub-Sector]],Table2[% Away From Current Month Low],"&gt;=0.05")/Table3[[#This Row],[Count]]</f>
        <v>0.25</v>
      </c>
      <c r="O35" s="1">
        <f>COUNTIFS(Table2[Sub-Sector],Table3[[#This Row],[Sub-Sector]],Table2[% Away From Current Month High],"&lt;=0.05")/Table3[[#This Row],[Count]]</f>
        <v>1</v>
      </c>
      <c r="P35" s="1">
        <f>COUNTIFS(Table2[Sub-Sector],Table3[[#This Row],[Sub-Sector]],Table2[% Away From 52W High],"&lt;=10")/Table3[[#This Row],[Count]]</f>
        <v>0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0.75</v>
      </c>
      <c r="S35" s="1">
        <f>COUNTIFS(Table2[Sub-Sector],Table3[[#This Row],[Sub-Sector]],Table2[% Price above 50 EMA],"&gt;=0")/Table3[[#This Row],[Count]]</f>
        <v>0.25</v>
      </c>
      <c r="T35" s="1">
        <f>COUNTIFS(Table2[Sub-Sector],Table3[[#This Row],[Sub-Sector]],Table2[% Price above 200 EMA],"&gt;=0")/Table3[[#This Row],[Count]]</f>
        <v>0.75</v>
      </c>
      <c r="U35" s="1">
        <f>COUNTIFS(Table2[Sub-Sector],Table3[[#This Row],[Sub-Sector]],Table2[Rate of Change - Zone],"Positive")/Table3[[#This Row],[Count]]</f>
        <v>1</v>
      </c>
      <c r="V35" s="1">
        <f>COUNTIFS(Table2[Sub-Sector],Table3[[#This Row],[Sub-Sector]],Table2[Sharpe Ratio],"&gt;=0.10")/Table3[[#This Row],[Count]]</f>
        <v>0.5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337.5</v>
      </c>
      <c r="X35">
        <f>_xlfn.RANK.AVG(Table3[[#This Row],[Score]],Table3[Score],1)</f>
        <v>33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</v>
      </c>
      <c r="Z35">
        <f>_xlfn.RANK.AVG(Table3[[#This Row],[Score 2 ]],Table3[[Score 2 ]],1)</f>
        <v>33.5</v>
      </c>
    </row>
    <row r="36" spans="1:26" x14ac:dyDescent="0.3">
      <c r="A36" t="s">
        <v>972</v>
      </c>
      <c r="B36">
        <f>COUNTIFS(Table2[Sub-Sector],Table3[[#This Row],[Sub-Sector]])</f>
        <v>2</v>
      </c>
      <c r="C36" s="1">
        <f>COUNTIFS(Table2[Sub-Sector],Table3[[#This Row],[Sub-Sector]],Table2[Uptrend],"Uptrend")/Table3[[#This Row],[Count]]</f>
        <v>0.5</v>
      </c>
      <c r="D36" s="1">
        <f>COUNTIFS(Table2[Sub-Sector],Table3[[#This Row],[Sub-Sector]],Table2[1W Return vs Nifty],"&gt;=5")/Table3[[#This Row],[Count]]</f>
        <v>0.5</v>
      </c>
      <c r="E36" s="1">
        <f>COUNTIFS(Table2[Sub-Sector],Table3[[#This Row],[Sub-Sector]],Table2[1M Return vs Nifty],"&gt;=5")/Table3[[#This Row],[Count]]</f>
        <v>0</v>
      </c>
      <c r="F36" s="1">
        <f>COUNTIFS(Table2[Sub-Sector],Table3[[#This Row],[Sub-Sector]],Table2[6M Return vs Nifty],"&gt;=10")/Table3[[#This Row],[Count]]</f>
        <v>0.5</v>
      </c>
      <c r="G36" s="1">
        <f>COUNTIFS(Table2[Sub-Sector],Table3[[#This Row],[Sub-Sector]],Table2[1Y Return vs Nifty],"&gt;=10")/Table3[[#This Row],[Count]]</f>
        <v>0.5</v>
      </c>
      <c r="H36" s="1">
        <f>COUNTIFS(Table2[Sub-Sector],Table3[[#This Row],[Sub-Sector]],Table2[RSI Exponential â€“ 14D],"&gt;=50")/Table3[[#This Row],[Count]]</f>
        <v>1</v>
      </c>
      <c r="I36" s="1">
        <f>COUNTIFS(Table2[Sub-Sector],Table3[[#This Row],[Sub-Sector]],Table2[Relative Volume],"&gt;=1")/Table3[[#This Row],[Count]]</f>
        <v>0</v>
      </c>
      <c r="J36" s="1">
        <f>COUNTIFS(Table2[Sub-Sector],Table3[[#This Row],[Sub-Sector]],Table2[% Away From Day Low],"&gt;=0.05")/Table3[[#This Row],[Count]]</f>
        <v>0.5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0.5</v>
      </c>
      <c r="M36" s="1">
        <f>COUNTIFS(Table2[Sub-Sector],Table3[[#This Row],[Sub-Sector]],Table2[% Away From Current Week High],"&lt;=0.05")/Table3[[#This Row],[Count]]</f>
        <v>1</v>
      </c>
      <c r="N36" s="1">
        <f>COUNTIFS(Table2[Sub-Sector],Table3[[#This Row],[Sub-Sector]],Table2[% Away From Current Month Low],"&gt;=0.05")/Table3[[#This Row],[Count]]</f>
        <v>0.5</v>
      </c>
      <c r="O36" s="1">
        <f>COUNTIFS(Table2[Sub-Sector],Table3[[#This Row],[Sub-Sector]],Table2[% Away From Current Month High],"&lt;=0.05")/Table3[[#This Row],[Count]]</f>
        <v>1</v>
      </c>
      <c r="P36" s="1">
        <f>COUNTIFS(Table2[Sub-Sector],Table3[[#This Row],[Sub-Sector]],Table2[% Away From 52W High],"&lt;=10")/Table3[[#This Row],[Count]]</f>
        <v>0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1</v>
      </c>
      <c r="S36" s="1">
        <f>COUNTIFS(Table2[Sub-Sector],Table3[[#This Row],[Sub-Sector]],Table2[% Price above 50 EMA],"&gt;=0")/Table3[[#This Row],[Count]]</f>
        <v>1</v>
      </c>
      <c r="T36" s="1">
        <f>COUNTIFS(Table2[Sub-Sector],Table3[[#This Row],[Sub-Sector]],Table2[% Price above 200 EMA],"&gt;=0")/Table3[[#This Row],[Count]]</f>
        <v>1</v>
      </c>
      <c r="U36" s="1">
        <f>COUNTIFS(Table2[Sub-Sector],Table3[[#This Row],[Sub-Sector]],Table2[Rate of Change - Zone],"Positive")/Table3[[#This Row],[Count]]</f>
        <v>1</v>
      </c>
      <c r="V36" s="1">
        <f>COUNTIFS(Table2[Sub-Sector],Table3[[#This Row],[Sub-Sector]],Table2[Sharpe Ratio],"&gt;=0.10")/Table3[[#This Row],[Count]]</f>
        <v>0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342.5</v>
      </c>
      <c r="X36">
        <f>_xlfn.RANK.AVG(Table3[[#This Row],[Score]],Table3[Score],1)</f>
        <v>36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205</v>
      </c>
      <c r="Z36">
        <f>_xlfn.RANK.AVG(Table3[[#This Row],[Score 2 ]],Table3[[Score 2 ]],1)</f>
        <v>35</v>
      </c>
    </row>
    <row r="37" spans="1:26" x14ac:dyDescent="0.3">
      <c r="A37" t="s">
        <v>776</v>
      </c>
      <c r="B37">
        <f>COUNTIFS(Table2[Sub-Sector],Table3[[#This Row],[Sub-Sector]])</f>
        <v>5</v>
      </c>
      <c r="C37" s="1">
        <f>COUNTIFS(Table2[Sub-Sector],Table3[[#This Row],[Sub-Sector]],Table2[Uptrend],"Uptrend")/Table3[[#This Row],[Count]]</f>
        <v>0.4</v>
      </c>
      <c r="D37" s="1">
        <f>COUNTIFS(Table2[Sub-Sector],Table3[[#This Row],[Sub-Sector]],Table2[1W Return vs Nifty],"&gt;=5")/Table3[[#This Row],[Count]]</f>
        <v>0.8</v>
      </c>
      <c r="E37" s="1">
        <f>COUNTIFS(Table2[Sub-Sector],Table3[[#This Row],[Sub-Sector]],Table2[1M Return vs Nifty],"&gt;=5")/Table3[[#This Row],[Count]]</f>
        <v>0</v>
      </c>
      <c r="F37" s="1">
        <f>COUNTIFS(Table2[Sub-Sector],Table3[[#This Row],[Sub-Sector]],Table2[6M Return vs Nifty],"&gt;=10")/Table3[[#This Row],[Count]]</f>
        <v>0.2</v>
      </c>
      <c r="G37" s="1">
        <f>COUNTIFS(Table2[Sub-Sector],Table3[[#This Row],[Sub-Sector]],Table2[1Y Return vs Nifty],"&gt;=10")/Table3[[#This Row],[Count]]</f>
        <v>0.6</v>
      </c>
      <c r="H37" s="1">
        <f>COUNTIFS(Table2[Sub-Sector],Table3[[#This Row],[Sub-Sector]],Table2[RSI Exponential â€“ 14D],"&gt;=50")/Table3[[#This Row],[Count]]</f>
        <v>1</v>
      </c>
      <c r="I37" s="1">
        <f>COUNTIFS(Table2[Sub-Sector],Table3[[#This Row],[Sub-Sector]],Table2[Relative Volume],"&gt;=1")/Table3[[#This Row],[Count]]</f>
        <v>0.2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</v>
      </c>
      <c r="M37" s="1">
        <f>COUNTIFS(Table2[Sub-Sector],Table3[[#This Row],[Sub-Sector]],Table2[% Away From Current Week High],"&lt;=0.05")/Table3[[#This Row],[Count]]</f>
        <v>1</v>
      </c>
      <c r="N37" s="1">
        <f>COUNTIFS(Table2[Sub-Sector],Table3[[#This Row],[Sub-Sector]],Table2[% Away From Current Month Low],"&gt;=0.05")/Table3[[#This Row],[Count]]</f>
        <v>0</v>
      </c>
      <c r="O37" s="1">
        <f>COUNTIFS(Table2[Sub-Sector],Table3[[#This Row],[Sub-Sector]],Table2[% Away From Current Month High],"&lt;=0.05")/Table3[[#This Row],[Count]]</f>
        <v>1</v>
      </c>
      <c r="P37" s="1">
        <f>COUNTIFS(Table2[Sub-Sector],Table3[[#This Row],[Sub-Sector]],Table2[% Away From 52W High],"&lt;=10")/Table3[[#This Row],[Count]]</f>
        <v>0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1</v>
      </c>
      <c r="S37" s="1">
        <f>COUNTIFS(Table2[Sub-Sector],Table3[[#This Row],[Sub-Sector]],Table2[% Price above 50 EMA],"&gt;=0")/Table3[[#This Row],[Count]]</f>
        <v>0.8</v>
      </c>
      <c r="T37" s="1">
        <f>COUNTIFS(Table2[Sub-Sector],Table3[[#This Row],[Sub-Sector]],Table2[% Price above 200 EMA],"&gt;=0")/Table3[[#This Row],[Count]]</f>
        <v>0.8</v>
      </c>
      <c r="U37" s="1">
        <f>COUNTIFS(Table2[Sub-Sector],Table3[[#This Row],[Sub-Sector]],Table2[Rate of Change - Zone],"Positive")/Table3[[#This Row],[Count]]</f>
        <v>1</v>
      </c>
      <c r="V37" s="1">
        <f>COUNTIFS(Table2[Sub-Sector],Table3[[#This Row],[Sub-Sector]],Table2[Sharpe Ratio],"&gt;=0.10")/Table3[[#This Row],[Count]]</f>
        <v>1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338.5</v>
      </c>
      <c r="X37">
        <f>_xlfn.RANK.AVG(Table3[[#This Row],[Score]],Table3[Score],1)</f>
        <v>34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206.5</v>
      </c>
      <c r="Z37">
        <f>_xlfn.RANK.AVG(Table3[[#This Row],[Score 2 ]],Table3[[Score 2 ]],1)</f>
        <v>36.5</v>
      </c>
    </row>
    <row r="38" spans="1:26" x14ac:dyDescent="0.3">
      <c r="A38" t="s">
        <v>151</v>
      </c>
      <c r="B38">
        <f>COUNTIFS(Table2[Sub-Sector],Table3[[#This Row],[Sub-Sector]])</f>
        <v>3</v>
      </c>
      <c r="C38" s="1">
        <f>COUNTIFS(Table2[Sub-Sector],Table3[[#This Row],[Sub-Sector]],Table2[Uptrend],"Uptrend")/Table3[[#This Row],[Count]]</f>
        <v>0</v>
      </c>
      <c r="D38" s="1">
        <f>COUNTIFS(Table2[Sub-Sector],Table3[[#This Row],[Sub-Sector]],Table2[1W Return vs Nifty],"&gt;=5")/Table3[[#This Row],[Count]]</f>
        <v>0.33333333333333331</v>
      </c>
      <c r="E38" s="1">
        <f>COUNTIFS(Table2[Sub-Sector],Table3[[#This Row],[Sub-Sector]],Table2[1M Return vs Nifty],"&gt;=5")/Table3[[#This Row],[Count]]</f>
        <v>0</v>
      </c>
      <c r="F38" s="1">
        <f>COUNTIFS(Table2[Sub-Sector],Table3[[#This Row],[Sub-Sector]],Table2[6M Return vs Nifty],"&gt;=10")/Table3[[#This Row],[Count]]</f>
        <v>0</v>
      </c>
      <c r="G38" s="1">
        <f>COUNTIFS(Table2[Sub-Sector],Table3[[#This Row],[Sub-Sector]],Table2[1Y Return vs Nifty],"&gt;=10")/Table3[[#This Row],[Count]]</f>
        <v>0.66666666666666663</v>
      </c>
      <c r="H38" s="1">
        <f>COUNTIFS(Table2[Sub-Sector],Table3[[#This Row],[Sub-Sector]],Table2[RSI Exponential â€“ 14D],"&gt;=50")/Table3[[#This Row],[Count]]</f>
        <v>1</v>
      </c>
      <c r="I38" s="1">
        <f>COUNTIFS(Table2[Sub-Sector],Table3[[#This Row],[Sub-Sector]],Table2[Relative Volume],"&gt;=1")/Table3[[#This Row],[Count]]</f>
        <v>0.33333333333333331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</v>
      </c>
      <c r="M38" s="1">
        <f>COUNTIFS(Table2[Sub-Sector],Table3[[#This Row],[Sub-Sector]],Table2[% Away From Current Week High],"&lt;=0.05")/Table3[[#This Row],[Count]]</f>
        <v>1</v>
      </c>
      <c r="N38" s="1">
        <f>COUNTIFS(Table2[Sub-Sector],Table3[[#This Row],[Sub-Sector]],Table2[% Away From Current Month Low],"&gt;=0.05")/Table3[[#This Row],[Count]]</f>
        <v>0</v>
      </c>
      <c r="O38" s="1">
        <f>COUNTIFS(Table2[Sub-Sector],Table3[[#This Row],[Sub-Sector]],Table2[% Away From Current Month High],"&lt;=0.05")/Table3[[#This Row],[Count]]</f>
        <v>1</v>
      </c>
      <c r="P38" s="1">
        <f>COUNTIFS(Table2[Sub-Sector],Table3[[#This Row],[Sub-Sector]],Table2[% Away From 52W High],"&lt;=10")/Table3[[#This Row],[Count]]</f>
        <v>0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0.66666666666666663</v>
      </c>
      <c r="S38" s="1">
        <f>COUNTIFS(Table2[Sub-Sector],Table3[[#This Row],[Sub-Sector]],Table2[% Price above 50 EMA],"&gt;=0")/Table3[[#This Row],[Count]]</f>
        <v>0.33333333333333331</v>
      </c>
      <c r="T38" s="1">
        <f>COUNTIFS(Table2[Sub-Sector],Table3[[#This Row],[Sub-Sector]],Table2[% Price above 200 EMA],"&gt;=0")/Table3[[#This Row],[Count]]</f>
        <v>0.66666666666666663</v>
      </c>
      <c r="U38" s="1">
        <f>COUNTIFS(Table2[Sub-Sector],Table3[[#This Row],[Sub-Sector]],Table2[Rate of Change - Zone],"Positive")/Table3[[#This Row],[Count]]</f>
        <v>1</v>
      </c>
      <c r="V38" s="1">
        <f>COUNTIFS(Table2[Sub-Sector],Table3[[#This Row],[Sub-Sector]],Table2[Sharpe Ratio],"&gt;=0.10")/Table3[[#This Row],[Count]]</f>
        <v>0.33333333333333331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430.5</v>
      </c>
      <c r="X38">
        <f>_xlfn.RANK.AVG(Table3[[#This Row],[Score]],Table3[Score],1)</f>
        <v>63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206.5</v>
      </c>
      <c r="Z38">
        <f>_xlfn.RANK.AVG(Table3[[#This Row],[Score 2 ]],Table3[[Score 2 ]],1)</f>
        <v>36.5</v>
      </c>
    </row>
    <row r="39" spans="1:26" x14ac:dyDescent="0.3">
      <c r="A39" t="s">
        <v>88</v>
      </c>
      <c r="B39">
        <f>COUNTIFS(Table2[Sub-Sector],Table3[[#This Row],[Sub-Sector]])</f>
        <v>3</v>
      </c>
      <c r="C39" s="1">
        <f>COUNTIFS(Table2[Sub-Sector],Table3[[#This Row],[Sub-Sector]],Table2[Uptrend],"Uptrend")/Table3[[#This Row],[Count]]</f>
        <v>0</v>
      </c>
      <c r="D39" s="1">
        <f>COUNTIFS(Table2[Sub-Sector],Table3[[#This Row],[Sub-Sector]],Table2[1W Return vs Nifty],"&gt;=5")/Table3[[#This Row],[Count]]</f>
        <v>0.66666666666666663</v>
      </c>
      <c r="E39" s="1">
        <f>COUNTIFS(Table2[Sub-Sector],Table3[[#This Row],[Sub-Sector]],Table2[1M Return vs Nifty],"&gt;=5")/Table3[[#This Row],[Count]]</f>
        <v>0.33333333333333331</v>
      </c>
      <c r="F39" s="1">
        <f>COUNTIFS(Table2[Sub-Sector],Table3[[#This Row],[Sub-Sector]],Table2[6M Return vs Nifty],"&gt;=10")/Table3[[#This Row],[Count]]</f>
        <v>0</v>
      </c>
      <c r="G39" s="1">
        <f>COUNTIFS(Table2[Sub-Sector],Table3[[#This Row],[Sub-Sector]],Table2[1Y Return vs Nifty],"&gt;=10")/Table3[[#This Row],[Count]]</f>
        <v>0.66666666666666663</v>
      </c>
      <c r="H39" s="1">
        <f>COUNTIFS(Table2[Sub-Sector],Table3[[#This Row],[Sub-Sector]],Table2[RSI Exponential â€“ 14D],"&gt;=50")/Table3[[#This Row],[Count]]</f>
        <v>0.66666666666666663</v>
      </c>
      <c r="I39" s="1">
        <f>COUNTIFS(Table2[Sub-Sector],Table3[[#This Row],[Sub-Sector]],Table2[Relative Volume],"&gt;=1")/Table3[[#This Row],[Count]]</f>
        <v>1</v>
      </c>
      <c r="J39" s="1">
        <f>COUNTIFS(Table2[Sub-Sector],Table3[[#This Row],[Sub-Sector]],Table2[% Away From Day Low],"&gt;=0.05")/Table3[[#This Row],[Count]]</f>
        <v>0.66666666666666663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0.66666666666666663</v>
      </c>
      <c r="M39" s="1">
        <f>COUNTIFS(Table2[Sub-Sector],Table3[[#This Row],[Sub-Sector]],Table2[% Away From Current Week High],"&lt;=0.05")/Table3[[#This Row],[Count]]</f>
        <v>1</v>
      </c>
      <c r="N39" s="1">
        <f>COUNTIFS(Table2[Sub-Sector],Table3[[#This Row],[Sub-Sector]],Table2[% Away From Current Month Low],"&gt;=0.05")/Table3[[#This Row],[Count]]</f>
        <v>0.66666666666666663</v>
      </c>
      <c r="O39" s="1">
        <f>COUNTIFS(Table2[Sub-Sector],Table3[[#This Row],[Sub-Sector]],Table2[% Away From Current Month High],"&lt;=0.05")/Table3[[#This Row],[Count]]</f>
        <v>1</v>
      </c>
      <c r="P39" s="1">
        <f>COUNTIFS(Table2[Sub-Sector],Table3[[#This Row],[Sub-Sector]],Table2[% Away From 52W High],"&lt;=10")/Table3[[#This Row],[Count]]</f>
        <v>0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0.66666666666666663</v>
      </c>
      <c r="S39" s="1">
        <f>COUNTIFS(Table2[Sub-Sector],Table3[[#This Row],[Sub-Sector]],Table2[% Price above 50 EMA],"&gt;=0")/Table3[[#This Row],[Count]]</f>
        <v>0.66666666666666663</v>
      </c>
      <c r="T39" s="1">
        <f>COUNTIFS(Table2[Sub-Sector],Table3[[#This Row],[Sub-Sector]],Table2[% Price above 200 EMA],"&gt;=0")/Table3[[#This Row],[Count]]</f>
        <v>0.66666666666666663</v>
      </c>
      <c r="U39" s="1">
        <f>COUNTIFS(Table2[Sub-Sector],Table3[[#This Row],[Sub-Sector]],Table2[Rate of Change - Zone],"Positive")/Table3[[#This Row],[Count]]</f>
        <v>0.66666666666666663</v>
      </c>
      <c r="V39" s="1">
        <f>COUNTIFS(Table2[Sub-Sector],Table3[[#This Row],[Sub-Sector]],Table2[Sharpe Ratio],"&gt;=0.10")/Table3[[#This Row],[Count]]</f>
        <v>0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344</v>
      </c>
      <c r="X39">
        <f>_xlfn.RANK.AVG(Table3[[#This Row],[Score]],Table3[Score],1)</f>
        <v>39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207.5</v>
      </c>
      <c r="Z39">
        <f>_xlfn.RANK.AVG(Table3[[#This Row],[Score 2 ]],Table3[[Score 2 ]],1)</f>
        <v>38</v>
      </c>
    </row>
    <row r="40" spans="1:26" x14ac:dyDescent="0.3">
      <c r="A40" t="s">
        <v>111</v>
      </c>
      <c r="B40">
        <f>COUNTIFS(Table2[Sub-Sector],Table3[[#This Row],[Sub-Sector]])</f>
        <v>2</v>
      </c>
      <c r="C40" s="1">
        <f>COUNTIFS(Table2[Sub-Sector],Table3[[#This Row],[Sub-Sector]],Table2[Uptrend],"Uptrend")/Table3[[#This Row],[Count]]</f>
        <v>0</v>
      </c>
      <c r="D40" s="1">
        <f>COUNTIFS(Table2[Sub-Sector],Table3[[#This Row],[Sub-Sector]],Table2[1W Return vs Nifty],"&gt;=5")/Table3[[#This Row],[Count]]</f>
        <v>0</v>
      </c>
      <c r="E40" s="1">
        <f>COUNTIFS(Table2[Sub-Sector],Table3[[#This Row],[Sub-Sector]],Table2[1M Return vs Nifty],"&gt;=5")/Table3[[#This Row],[Count]]</f>
        <v>0</v>
      </c>
      <c r="F40" s="1">
        <f>COUNTIFS(Table2[Sub-Sector],Table3[[#This Row],[Sub-Sector]],Table2[6M Return vs Nifty],"&gt;=10")/Table3[[#This Row],[Count]]</f>
        <v>0.5</v>
      </c>
      <c r="G40" s="1">
        <f>COUNTIFS(Table2[Sub-Sector],Table3[[#This Row],[Sub-Sector]],Table2[1Y Return vs Nifty],"&gt;=10")/Table3[[#This Row],[Count]]</f>
        <v>0.5</v>
      </c>
      <c r="H40" s="1">
        <f>COUNTIFS(Table2[Sub-Sector],Table3[[#This Row],[Sub-Sector]],Table2[RSI Exponential â€“ 14D],"&gt;=50")/Table3[[#This Row],[Count]]</f>
        <v>0.5</v>
      </c>
      <c r="I40" s="1">
        <f>COUNTIFS(Table2[Sub-Sector],Table3[[#This Row],[Sub-Sector]],Table2[Relative Volume],"&gt;=1")/Table3[[#This Row],[Count]]</f>
        <v>0.5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</v>
      </c>
      <c r="M40" s="1">
        <f>COUNTIFS(Table2[Sub-Sector],Table3[[#This Row],[Sub-Sector]],Table2[% Away From Current Week High],"&lt;=0.05")/Table3[[#This Row],[Count]]</f>
        <v>1</v>
      </c>
      <c r="N40" s="1">
        <f>COUNTIFS(Table2[Sub-Sector],Table3[[#This Row],[Sub-Sector]],Table2[% Away From Current Month Low],"&gt;=0.05")/Table3[[#This Row],[Count]]</f>
        <v>0</v>
      </c>
      <c r="O40" s="1">
        <f>COUNTIFS(Table2[Sub-Sector],Table3[[#This Row],[Sub-Sector]],Table2[% Away From Current Month High],"&lt;=0.05")/Table3[[#This Row],[Count]]</f>
        <v>1</v>
      </c>
      <c r="P40" s="1">
        <f>COUNTIFS(Table2[Sub-Sector],Table3[[#This Row],[Sub-Sector]],Table2[% Away From 52W High],"&lt;=10")/Table3[[#This Row],[Count]]</f>
        <v>0</v>
      </c>
      <c r="Q40" s="1">
        <f>COUNTIFS(Table2[Sub-Sector],Table3[[#This Row],[Sub-Sector]],Table2[% Away From 52W Low],"&gt;=10")/Table3[[#This Row],[Count]]</f>
        <v>0.5</v>
      </c>
      <c r="R40" s="1">
        <f>COUNTIFS(Table2[Sub-Sector],Table3[[#This Row],[Sub-Sector]],Table2[% Price above 20 EMA],"&gt;=0")/Table3[[#This Row],[Count]]</f>
        <v>0.5</v>
      </c>
      <c r="S40" s="1">
        <f>COUNTIFS(Table2[Sub-Sector],Table3[[#This Row],[Sub-Sector]],Table2[% Price above 50 EMA],"&gt;=0")/Table3[[#This Row],[Count]]</f>
        <v>0.5</v>
      </c>
      <c r="T40" s="1">
        <f>COUNTIFS(Table2[Sub-Sector],Table3[[#This Row],[Sub-Sector]],Table2[% Price above 200 EMA],"&gt;=0")/Table3[[#This Row],[Count]]</f>
        <v>0.5</v>
      </c>
      <c r="U40" s="1">
        <f>COUNTIFS(Table2[Sub-Sector],Table3[[#This Row],[Sub-Sector]],Table2[Rate of Change - Zone],"Positive")/Table3[[#This Row],[Count]]</f>
        <v>0.5</v>
      </c>
      <c r="V40" s="1">
        <f>COUNTIFS(Table2[Sub-Sector],Table3[[#This Row],[Sub-Sector]],Table2[Sharpe Ratio],"&gt;=0.10")/Table3[[#This Row],[Count]]</f>
        <v>0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493</v>
      </c>
      <c r="X40">
        <f>_xlfn.RANK.AVG(Table3[[#This Row],[Score]],Table3[Score],1)</f>
        <v>85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208.5</v>
      </c>
      <c r="Z40">
        <f>_xlfn.RANK.AVG(Table3[[#This Row],[Score 2 ]],Table3[[Score 2 ]],1)</f>
        <v>39</v>
      </c>
    </row>
    <row r="41" spans="1:26" x14ac:dyDescent="0.3">
      <c r="A41" t="s">
        <v>421</v>
      </c>
      <c r="B41">
        <f>COUNTIFS(Table2[Sub-Sector],Table3[[#This Row],[Sub-Sector]])</f>
        <v>8</v>
      </c>
      <c r="C41" s="1">
        <f>COUNTIFS(Table2[Sub-Sector],Table3[[#This Row],[Sub-Sector]],Table2[Uptrend],"Uptrend")/Table3[[#This Row],[Count]]</f>
        <v>0.625</v>
      </c>
      <c r="D41" s="1">
        <f>COUNTIFS(Table2[Sub-Sector],Table3[[#This Row],[Sub-Sector]],Table2[1W Return vs Nifty],"&gt;=5")/Table3[[#This Row],[Count]]</f>
        <v>0.5</v>
      </c>
      <c r="E41" s="1">
        <f>COUNTIFS(Table2[Sub-Sector],Table3[[#This Row],[Sub-Sector]],Table2[1M Return vs Nifty],"&gt;=5")/Table3[[#This Row],[Count]]</f>
        <v>0.375</v>
      </c>
      <c r="F41" s="1">
        <f>COUNTIFS(Table2[Sub-Sector],Table3[[#This Row],[Sub-Sector]],Table2[6M Return vs Nifty],"&gt;=10")/Table3[[#This Row],[Count]]</f>
        <v>0.75</v>
      </c>
      <c r="G41" s="1">
        <f>COUNTIFS(Table2[Sub-Sector],Table3[[#This Row],[Sub-Sector]],Table2[1Y Return vs Nifty],"&gt;=10")/Table3[[#This Row],[Count]]</f>
        <v>0.625</v>
      </c>
      <c r="H41" s="1">
        <f>COUNTIFS(Table2[Sub-Sector],Table3[[#This Row],[Sub-Sector]],Table2[RSI Exponential â€“ 14D],"&gt;=50")/Table3[[#This Row],[Count]]</f>
        <v>0.75</v>
      </c>
      <c r="I41" s="1">
        <f>COUNTIFS(Table2[Sub-Sector],Table3[[#This Row],[Sub-Sector]],Table2[Relative Volume],"&gt;=1")/Table3[[#This Row],[Count]]</f>
        <v>0.25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</v>
      </c>
      <c r="M41" s="1">
        <f>COUNTIFS(Table2[Sub-Sector],Table3[[#This Row],[Sub-Sector]],Table2[% Away From Current Week High],"&lt;=0.05")/Table3[[#This Row],[Count]]</f>
        <v>1</v>
      </c>
      <c r="N41" s="1">
        <f>COUNTIFS(Table2[Sub-Sector],Table3[[#This Row],[Sub-Sector]],Table2[% Away From Current Month Low],"&gt;=0.05")/Table3[[#This Row],[Count]]</f>
        <v>0</v>
      </c>
      <c r="O41" s="1">
        <f>COUNTIFS(Table2[Sub-Sector],Table3[[#This Row],[Sub-Sector]],Table2[% Away From Current Month High],"&lt;=0.05")/Table3[[#This Row],[Count]]</f>
        <v>1</v>
      </c>
      <c r="P41" s="1">
        <f>COUNTIFS(Table2[Sub-Sector],Table3[[#This Row],[Sub-Sector]],Table2[% Away From 52W High],"&lt;=10")/Table3[[#This Row],[Count]]</f>
        <v>0.25</v>
      </c>
      <c r="Q41" s="1">
        <f>COUNTIFS(Table2[Sub-Sector],Table3[[#This Row],[Sub-Sector]],Table2[% Away From 52W Low],"&gt;=10")/Table3[[#This Row],[Count]]</f>
        <v>0.875</v>
      </c>
      <c r="R41" s="1">
        <f>COUNTIFS(Table2[Sub-Sector],Table3[[#This Row],[Sub-Sector]],Table2[% Price above 20 EMA],"&gt;=0")/Table3[[#This Row],[Count]]</f>
        <v>0.625</v>
      </c>
      <c r="S41" s="1">
        <f>COUNTIFS(Table2[Sub-Sector],Table3[[#This Row],[Sub-Sector]],Table2[% Price above 50 EMA],"&gt;=0")/Table3[[#This Row],[Count]]</f>
        <v>0.625</v>
      </c>
      <c r="T41" s="1">
        <f>COUNTIFS(Table2[Sub-Sector],Table3[[#This Row],[Sub-Sector]],Table2[% Price above 200 EMA],"&gt;=0")/Table3[[#This Row],[Count]]</f>
        <v>0.75</v>
      </c>
      <c r="U41" s="1">
        <f>COUNTIFS(Table2[Sub-Sector],Table3[[#This Row],[Sub-Sector]],Table2[Rate of Change - Zone],"Positive")/Table3[[#This Row],[Count]]</f>
        <v>0.5</v>
      </c>
      <c r="V41" s="1">
        <f>COUNTIFS(Table2[Sub-Sector],Table3[[#This Row],[Sub-Sector]],Table2[Sharpe Ratio],"&gt;=0.10")/Table3[[#This Row],[Count]]</f>
        <v>0.375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273.5</v>
      </c>
      <c r="X41">
        <f>_xlfn.RANK.AVG(Table3[[#This Row],[Score]],Table3[Score],1)</f>
        <v>18.5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210.5</v>
      </c>
      <c r="Z41">
        <f>_xlfn.RANK.AVG(Table3[[#This Row],[Score 2 ]],Table3[[Score 2 ]],1)</f>
        <v>40.5</v>
      </c>
    </row>
    <row r="42" spans="1:26" x14ac:dyDescent="0.3">
      <c r="A42" t="s">
        <v>21</v>
      </c>
      <c r="B42">
        <f>COUNTIFS(Table2[Sub-Sector],Table3[[#This Row],[Sub-Sector]])</f>
        <v>21</v>
      </c>
      <c r="C42" s="1">
        <f>COUNTIFS(Table2[Sub-Sector],Table3[[#This Row],[Sub-Sector]],Table2[Uptrend],"Uptrend")/Table3[[#This Row],[Count]]</f>
        <v>0.5714285714285714</v>
      </c>
      <c r="D42" s="1">
        <f>COUNTIFS(Table2[Sub-Sector],Table3[[#This Row],[Sub-Sector]],Table2[1W Return vs Nifty],"&gt;=5")/Table3[[#This Row],[Count]]</f>
        <v>9.5238095238095233E-2</v>
      </c>
      <c r="E42" s="1">
        <f>COUNTIFS(Table2[Sub-Sector],Table3[[#This Row],[Sub-Sector]],Table2[1M Return vs Nifty],"&gt;=5")/Table3[[#This Row],[Count]]</f>
        <v>0.47619047619047616</v>
      </c>
      <c r="F42" s="1">
        <f>COUNTIFS(Table2[Sub-Sector],Table3[[#This Row],[Sub-Sector]],Table2[6M Return vs Nifty],"&gt;=10")/Table3[[#This Row],[Count]]</f>
        <v>0.47619047619047616</v>
      </c>
      <c r="G42" s="1">
        <f>COUNTIFS(Table2[Sub-Sector],Table3[[#This Row],[Sub-Sector]],Table2[1Y Return vs Nifty],"&gt;=10")/Table3[[#This Row],[Count]]</f>
        <v>0.42857142857142855</v>
      </c>
      <c r="H42" s="1">
        <f>COUNTIFS(Table2[Sub-Sector],Table3[[#This Row],[Sub-Sector]],Table2[RSI Exponential â€“ 14D],"&gt;=50")/Table3[[#This Row],[Count]]</f>
        <v>0.5714285714285714</v>
      </c>
      <c r="I42" s="1">
        <f>COUNTIFS(Table2[Sub-Sector],Table3[[#This Row],[Sub-Sector]],Table2[Relative Volume],"&gt;=1")/Table3[[#This Row],[Count]]</f>
        <v>0.38095238095238093</v>
      </c>
      <c r="J42" s="1">
        <f>COUNTIFS(Table2[Sub-Sector],Table3[[#This Row],[Sub-Sector]],Table2[% Away From Day Low],"&gt;=0.05")/Table3[[#This Row],[Count]]</f>
        <v>9.5238095238095233E-2</v>
      </c>
      <c r="K42" s="1">
        <f>COUNTIFS(Table2[Sub-Sector],Table3[[#This Row],[Sub-Sector]],Table2[% Away From Day High],"&lt;=0.05")/Table3[[#This Row],[Count]]</f>
        <v>0.95238095238095233</v>
      </c>
      <c r="L42" s="1">
        <f>COUNTIFS(Table2[Sub-Sector],Table3[[#This Row],[Sub-Sector]],Table2[% Away From Current Week Low],"&gt;=0.05")/Table3[[#This Row],[Count]]</f>
        <v>9.5238095238095233E-2</v>
      </c>
      <c r="M42" s="1">
        <f>COUNTIFS(Table2[Sub-Sector],Table3[[#This Row],[Sub-Sector]],Table2[% Away From Current Week High],"&lt;=0.05")/Table3[[#This Row],[Count]]</f>
        <v>0.95238095238095233</v>
      </c>
      <c r="N42" s="1">
        <f>COUNTIFS(Table2[Sub-Sector],Table3[[#This Row],[Sub-Sector]],Table2[% Away From Current Month Low],"&gt;=0.05")/Table3[[#This Row],[Count]]</f>
        <v>9.5238095238095233E-2</v>
      </c>
      <c r="O42" s="1">
        <f>COUNTIFS(Table2[Sub-Sector],Table3[[#This Row],[Sub-Sector]],Table2[% Away From Current Month High],"&lt;=0.05")/Table3[[#This Row],[Count]]</f>
        <v>0.95238095238095233</v>
      </c>
      <c r="P42" s="1">
        <f>COUNTIFS(Table2[Sub-Sector],Table3[[#This Row],[Sub-Sector]],Table2[% Away From 52W High],"&lt;=10")/Table3[[#This Row],[Count]]</f>
        <v>0.47619047619047616</v>
      </c>
      <c r="Q42" s="1">
        <f>COUNTIFS(Table2[Sub-Sector],Table3[[#This Row],[Sub-Sector]],Table2[% Away From 52W Low],"&gt;=10")/Table3[[#This Row],[Count]]</f>
        <v>0.76190476190476186</v>
      </c>
      <c r="R42" s="1">
        <f>COUNTIFS(Table2[Sub-Sector],Table3[[#This Row],[Sub-Sector]],Table2[% Price above 20 EMA],"&gt;=0")/Table3[[#This Row],[Count]]</f>
        <v>0.7142857142857143</v>
      </c>
      <c r="S42" s="1">
        <f>COUNTIFS(Table2[Sub-Sector],Table3[[#This Row],[Sub-Sector]],Table2[% Price above 50 EMA],"&gt;=0")/Table3[[#This Row],[Count]]</f>
        <v>0.76190476190476186</v>
      </c>
      <c r="T42" s="1">
        <f>COUNTIFS(Table2[Sub-Sector],Table3[[#This Row],[Sub-Sector]],Table2[% Price above 200 EMA],"&gt;=0")/Table3[[#This Row],[Count]]</f>
        <v>0.66666666666666663</v>
      </c>
      <c r="U42" s="1">
        <f>COUNTIFS(Table2[Sub-Sector],Table3[[#This Row],[Sub-Sector]],Table2[Rate of Change - Zone],"Positive")/Table3[[#This Row],[Count]]</f>
        <v>0.7142857142857143</v>
      </c>
      <c r="V42" s="1">
        <f>COUNTIFS(Table2[Sub-Sector],Table3[[#This Row],[Sub-Sector]],Table2[Sharpe Ratio],"&gt;=0.10")/Table3[[#This Row],[Count]]</f>
        <v>9.5238095238095233E-2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321.5</v>
      </c>
      <c r="X42">
        <f>_xlfn.RANK.AVG(Table3[[#This Row],[Score]],Table3[Score],1)</f>
        <v>28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210.5</v>
      </c>
      <c r="Z42">
        <f>_xlfn.RANK.AVG(Table3[[#This Row],[Score 2 ]],Table3[[Score 2 ]],1)</f>
        <v>40.5</v>
      </c>
    </row>
    <row r="43" spans="1:26" x14ac:dyDescent="0.3">
      <c r="A43" t="s">
        <v>27</v>
      </c>
      <c r="B43">
        <f>COUNTIFS(Table2[Sub-Sector],Table3[[#This Row],[Sub-Sector]])</f>
        <v>4</v>
      </c>
      <c r="C43" s="1">
        <f>COUNTIFS(Table2[Sub-Sector],Table3[[#This Row],[Sub-Sector]],Table2[Uptrend],"Uptrend")/Table3[[#This Row],[Count]]</f>
        <v>0</v>
      </c>
      <c r="D43" s="1">
        <f>COUNTIFS(Table2[Sub-Sector],Table3[[#This Row],[Sub-Sector]],Table2[1W Return vs Nifty],"&gt;=5")/Table3[[#This Row],[Count]]</f>
        <v>0.5</v>
      </c>
      <c r="E43" s="1">
        <f>COUNTIFS(Table2[Sub-Sector],Table3[[#This Row],[Sub-Sector]],Table2[1M Return vs Nifty],"&gt;=5")/Table3[[#This Row],[Count]]</f>
        <v>0</v>
      </c>
      <c r="F43" s="1">
        <f>COUNTIFS(Table2[Sub-Sector],Table3[[#This Row],[Sub-Sector]],Table2[6M Return vs Nifty],"&gt;=10")/Table3[[#This Row],[Count]]</f>
        <v>0</v>
      </c>
      <c r="G43" s="1">
        <f>COUNTIFS(Table2[Sub-Sector],Table3[[#This Row],[Sub-Sector]],Table2[1Y Return vs Nifty],"&gt;=10")/Table3[[#This Row],[Count]]</f>
        <v>0.25</v>
      </c>
      <c r="H43" s="1">
        <f>COUNTIFS(Table2[Sub-Sector],Table3[[#This Row],[Sub-Sector]],Table2[RSI Exponential â€“ 14D],"&gt;=50")/Table3[[#This Row],[Count]]</f>
        <v>0.75</v>
      </c>
      <c r="I43" s="1">
        <f>COUNTIFS(Table2[Sub-Sector],Table3[[#This Row],[Sub-Sector]],Table2[Relative Volume],"&gt;=1")/Table3[[#This Row],[Count]]</f>
        <v>0.75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0.75</v>
      </c>
      <c r="L43" s="1">
        <f>COUNTIFS(Table2[Sub-Sector],Table3[[#This Row],[Sub-Sector]],Table2[% Away From Current Week Low],"&gt;=0.05")/Table3[[#This Row],[Count]]</f>
        <v>0</v>
      </c>
      <c r="M43" s="1">
        <f>COUNTIFS(Table2[Sub-Sector],Table3[[#This Row],[Sub-Sector]],Table2[% Away From Current Week High],"&lt;=0.05")/Table3[[#This Row],[Count]]</f>
        <v>0.75</v>
      </c>
      <c r="N43" s="1">
        <f>COUNTIFS(Table2[Sub-Sector],Table3[[#This Row],[Sub-Sector]],Table2[% Away From Current Month Low],"&gt;=0.05")/Table3[[#This Row],[Count]]</f>
        <v>0</v>
      </c>
      <c r="O43" s="1">
        <f>COUNTIFS(Table2[Sub-Sector],Table3[[#This Row],[Sub-Sector]],Table2[% Away From Current Month High],"&lt;=0.05")/Table3[[#This Row],[Count]]</f>
        <v>0.75</v>
      </c>
      <c r="P43" s="1">
        <f>COUNTIFS(Table2[Sub-Sector],Table3[[#This Row],[Sub-Sector]],Table2[% Away From 52W High],"&lt;=10")/Table3[[#This Row],[Count]]</f>
        <v>0.25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1</v>
      </c>
      <c r="S43" s="1">
        <f>COUNTIFS(Table2[Sub-Sector],Table3[[#This Row],[Sub-Sector]],Table2[% Price above 50 EMA],"&gt;=0")/Table3[[#This Row],[Count]]</f>
        <v>0.5</v>
      </c>
      <c r="T43" s="1">
        <f>COUNTIFS(Table2[Sub-Sector],Table3[[#This Row],[Sub-Sector]],Table2[% Price above 200 EMA],"&gt;=0")/Table3[[#This Row],[Count]]</f>
        <v>0.25</v>
      </c>
      <c r="U43" s="1">
        <f>COUNTIFS(Table2[Sub-Sector],Table3[[#This Row],[Sub-Sector]],Table2[Rate of Change - Zone],"Positive")/Table3[[#This Row],[Count]]</f>
        <v>1</v>
      </c>
      <c r="V43" s="1">
        <f>COUNTIFS(Table2[Sub-Sector],Table3[[#This Row],[Sub-Sector]],Table2[Sharpe Ratio],"&gt;=0.10")/Table3[[#This Row],[Count]]</f>
        <v>0.25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</v>
      </c>
      <c r="X43">
        <f>_xlfn.RANK.AVG(Table3[[#This Row],[Score]],Table3[Score],1)</f>
        <v>58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211.5</v>
      </c>
      <c r="Z43">
        <f>_xlfn.RANK.AVG(Table3[[#This Row],[Score 2 ]],Table3[[Score 2 ]],1)</f>
        <v>42</v>
      </c>
    </row>
    <row r="44" spans="1:26" x14ac:dyDescent="0.3">
      <c r="A44" t="s">
        <v>80</v>
      </c>
      <c r="B44">
        <f>COUNTIFS(Table2[Sub-Sector],Table3[[#This Row],[Sub-Sector]])</f>
        <v>5</v>
      </c>
      <c r="C44" s="1">
        <f>COUNTIFS(Table2[Sub-Sector],Table3[[#This Row],[Sub-Sector]],Table2[Uptrend],"Uptrend")/Table3[[#This Row],[Count]]</f>
        <v>0</v>
      </c>
      <c r="D44" s="1">
        <f>COUNTIFS(Table2[Sub-Sector],Table3[[#This Row],[Sub-Sector]],Table2[1W Return vs Nifty],"&gt;=5")/Table3[[#This Row],[Count]]</f>
        <v>0.6</v>
      </c>
      <c r="E44" s="1">
        <f>COUNTIFS(Table2[Sub-Sector],Table3[[#This Row],[Sub-Sector]],Table2[1M Return vs Nifty],"&gt;=5")/Table3[[#This Row],[Count]]</f>
        <v>0.2</v>
      </c>
      <c r="F44" s="1">
        <f>COUNTIFS(Table2[Sub-Sector],Table3[[#This Row],[Sub-Sector]],Table2[6M Return vs Nifty],"&gt;=10")/Table3[[#This Row],[Count]]</f>
        <v>0</v>
      </c>
      <c r="G44" s="1">
        <f>COUNTIFS(Table2[Sub-Sector],Table3[[#This Row],[Sub-Sector]],Table2[1Y Return vs Nifty],"&gt;=10")/Table3[[#This Row],[Count]]</f>
        <v>0.6</v>
      </c>
      <c r="H44" s="1">
        <f>COUNTIFS(Table2[Sub-Sector],Table3[[#This Row],[Sub-Sector]],Table2[RSI Exponential â€“ 14D],"&gt;=50")/Table3[[#This Row],[Count]]</f>
        <v>0.8</v>
      </c>
      <c r="I44" s="1">
        <f>COUNTIFS(Table2[Sub-Sector],Table3[[#This Row],[Sub-Sector]],Table2[Relative Volume],"&gt;=1")/Table3[[#This Row],[Count]]</f>
        <v>0.6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</v>
      </c>
      <c r="M44" s="1">
        <f>COUNTIFS(Table2[Sub-Sector],Table3[[#This Row],[Sub-Sector]],Table2[% Away From Current Week High],"&lt;=0.05")/Table3[[#This Row],[Count]]</f>
        <v>1</v>
      </c>
      <c r="N44" s="1">
        <f>COUNTIFS(Table2[Sub-Sector],Table3[[#This Row],[Sub-Sector]],Table2[% Away From Current Month Low],"&gt;=0.05")/Table3[[#This Row],[Count]]</f>
        <v>0</v>
      </c>
      <c r="O44" s="1">
        <f>COUNTIFS(Table2[Sub-Sector],Table3[[#This Row],[Sub-Sector]],Table2[% Away From Current Month High],"&lt;=0.05")/Table3[[#This Row],[Count]]</f>
        <v>1</v>
      </c>
      <c r="P44" s="1">
        <f>COUNTIFS(Table2[Sub-Sector],Table3[[#This Row],[Sub-Sector]],Table2[% Away From 52W High],"&lt;=10")/Table3[[#This Row],[Count]]</f>
        <v>0</v>
      </c>
      <c r="Q44" s="1">
        <f>COUNTIFS(Table2[Sub-Sector],Table3[[#This Row],[Sub-Sector]],Table2[% Away From 52W Low],"&gt;=10")/Table3[[#This Row],[Count]]</f>
        <v>0.8</v>
      </c>
      <c r="R44" s="1">
        <f>COUNTIFS(Table2[Sub-Sector],Table3[[#This Row],[Sub-Sector]],Table2[% Price above 20 EMA],"&gt;=0")/Table3[[#This Row],[Count]]</f>
        <v>0.8</v>
      </c>
      <c r="S44" s="1">
        <f>COUNTIFS(Table2[Sub-Sector],Table3[[#This Row],[Sub-Sector]],Table2[% Price above 50 EMA],"&gt;=0")/Table3[[#This Row],[Count]]</f>
        <v>0.8</v>
      </c>
      <c r="T44" s="1">
        <f>COUNTIFS(Table2[Sub-Sector],Table3[[#This Row],[Sub-Sector]],Table2[% Price above 200 EMA],"&gt;=0")/Table3[[#This Row],[Count]]</f>
        <v>0.8</v>
      </c>
      <c r="U44" s="1">
        <f>COUNTIFS(Table2[Sub-Sector],Table3[[#This Row],[Sub-Sector]],Table2[Rate of Change - Zone],"Positive")/Table3[[#This Row],[Count]]</f>
        <v>0.8</v>
      </c>
      <c r="V44" s="1">
        <f>COUNTIFS(Table2[Sub-Sector],Table3[[#This Row],[Sub-Sector]],Table2[Sharpe Ratio],"&gt;=0.10")/Table3[[#This Row],[Count]]</f>
        <v>0.6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373</v>
      </c>
      <c r="X44">
        <f>_xlfn.RANK.AVG(Table3[[#This Row],[Score]],Table3[Score],1)</f>
        <v>44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215.5</v>
      </c>
      <c r="Z44">
        <f>_xlfn.RANK.AVG(Table3[[#This Row],[Score 2 ]],Table3[[Score 2 ]],1)</f>
        <v>43</v>
      </c>
    </row>
    <row r="45" spans="1:26" x14ac:dyDescent="0.3">
      <c r="A45" t="s">
        <v>426</v>
      </c>
      <c r="B45">
        <f>COUNTIFS(Table2[Sub-Sector],Table3[[#This Row],[Sub-Sector]])</f>
        <v>6</v>
      </c>
      <c r="C45" s="1">
        <f>COUNTIFS(Table2[Sub-Sector],Table3[[#This Row],[Sub-Sector]],Table2[Uptrend],"Uptrend")/Table3[[#This Row],[Count]]</f>
        <v>0.33333333333333331</v>
      </c>
      <c r="D45" s="1">
        <f>COUNTIFS(Table2[Sub-Sector],Table3[[#This Row],[Sub-Sector]],Table2[1W Return vs Nifty],"&gt;=5")/Table3[[#This Row],[Count]]</f>
        <v>0.16666666666666666</v>
      </c>
      <c r="E45" s="1">
        <f>COUNTIFS(Table2[Sub-Sector],Table3[[#This Row],[Sub-Sector]],Table2[1M Return vs Nifty],"&gt;=5")/Table3[[#This Row],[Count]]</f>
        <v>0.16666666666666666</v>
      </c>
      <c r="F45" s="1">
        <f>COUNTIFS(Table2[Sub-Sector],Table3[[#This Row],[Sub-Sector]],Table2[6M Return vs Nifty],"&gt;=10")/Table3[[#This Row],[Count]]</f>
        <v>0.16666666666666666</v>
      </c>
      <c r="G45" s="1">
        <f>COUNTIFS(Table2[Sub-Sector],Table3[[#This Row],[Sub-Sector]],Table2[1Y Return vs Nifty],"&gt;=10")/Table3[[#This Row],[Count]]</f>
        <v>0.33333333333333331</v>
      </c>
      <c r="H45" s="1">
        <f>COUNTIFS(Table2[Sub-Sector],Table3[[#This Row],[Sub-Sector]],Table2[RSI Exponential â€“ 14D],"&gt;=50")/Table3[[#This Row],[Count]]</f>
        <v>1</v>
      </c>
      <c r="I45" s="1">
        <f>COUNTIFS(Table2[Sub-Sector],Table3[[#This Row],[Sub-Sector]],Table2[Relative Volume],"&gt;=1")/Table3[[#This Row],[Count]]</f>
        <v>0.33333333333333331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</v>
      </c>
      <c r="M45" s="1">
        <f>COUNTIFS(Table2[Sub-Sector],Table3[[#This Row],[Sub-Sector]],Table2[% Away From Current Week High],"&lt;=0.05")/Table3[[#This Row],[Count]]</f>
        <v>1</v>
      </c>
      <c r="N45" s="1">
        <f>COUNTIFS(Table2[Sub-Sector],Table3[[#This Row],[Sub-Sector]],Table2[% Away From Current Month Low],"&gt;=0.05")/Table3[[#This Row],[Count]]</f>
        <v>0</v>
      </c>
      <c r="O45" s="1">
        <f>COUNTIFS(Table2[Sub-Sector],Table3[[#This Row],[Sub-Sector]],Table2[% Away From Current Month High],"&lt;=0.05")/Table3[[#This Row],[Count]]</f>
        <v>1</v>
      </c>
      <c r="P45" s="1">
        <f>COUNTIFS(Table2[Sub-Sector],Table3[[#This Row],[Sub-Sector]],Table2[% Away From 52W High],"&lt;=10")/Table3[[#This Row],[Count]]</f>
        <v>0.33333333333333331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1</v>
      </c>
      <c r="S45" s="1">
        <f>COUNTIFS(Table2[Sub-Sector],Table3[[#This Row],[Sub-Sector]],Table2[% Price above 50 EMA],"&gt;=0")/Table3[[#This Row],[Count]]</f>
        <v>0.5</v>
      </c>
      <c r="T45" s="1">
        <f>COUNTIFS(Table2[Sub-Sector],Table3[[#This Row],[Sub-Sector]],Table2[% Price above 200 EMA],"&gt;=0")/Table3[[#This Row],[Count]]</f>
        <v>0.5</v>
      </c>
      <c r="U45" s="1">
        <f>COUNTIFS(Table2[Sub-Sector],Table3[[#This Row],[Sub-Sector]],Table2[Rate of Change - Zone],"Positive")/Table3[[#This Row],[Count]]</f>
        <v>1</v>
      </c>
      <c r="V45" s="1">
        <f>COUNTIFS(Table2[Sub-Sector],Table3[[#This Row],[Sub-Sector]],Table2[Sharpe Ratio],"&gt;=0.10")/Table3[[#This Row],[Count]]</f>
        <v>0.66666666666666663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375.5</v>
      </c>
      <c r="X45">
        <f>_xlfn.RANK.AVG(Table3[[#This Row],[Score]],Table3[Score],1)</f>
        <v>46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</v>
      </c>
      <c r="Z45">
        <f>_xlfn.RANK.AVG(Table3[[#This Row],[Score 2 ]],Table3[[Score 2 ]],1)</f>
        <v>44</v>
      </c>
    </row>
    <row r="46" spans="1:26" x14ac:dyDescent="0.3">
      <c r="A46" t="s">
        <v>500</v>
      </c>
      <c r="B46">
        <f>COUNTIFS(Table2[Sub-Sector],Table3[[#This Row],[Sub-Sector]])</f>
        <v>9</v>
      </c>
      <c r="C46" s="1">
        <f>COUNTIFS(Table2[Sub-Sector],Table3[[#This Row],[Sub-Sector]],Table2[Uptrend],"Uptrend")/Table3[[#This Row],[Count]]</f>
        <v>0.66666666666666663</v>
      </c>
      <c r="D46" s="1">
        <f>COUNTIFS(Table2[Sub-Sector],Table3[[#This Row],[Sub-Sector]],Table2[1W Return vs Nifty],"&gt;=5")/Table3[[#This Row],[Count]]</f>
        <v>0</v>
      </c>
      <c r="E46" s="1">
        <f>COUNTIFS(Table2[Sub-Sector],Table3[[#This Row],[Sub-Sector]],Table2[1M Return vs Nifty],"&gt;=5")/Table3[[#This Row],[Count]]</f>
        <v>0.1111111111111111</v>
      </c>
      <c r="F46" s="1">
        <f>COUNTIFS(Table2[Sub-Sector],Table3[[#This Row],[Sub-Sector]],Table2[6M Return vs Nifty],"&gt;=10")/Table3[[#This Row],[Count]]</f>
        <v>0.44444444444444442</v>
      </c>
      <c r="G46" s="1">
        <f>COUNTIFS(Table2[Sub-Sector],Table3[[#This Row],[Sub-Sector]],Table2[1Y Return vs Nifty],"&gt;=10")/Table3[[#This Row],[Count]]</f>
        <v>0.44444444444444442</v>
      </c>
      <c r="H46" s="1">
        <f>COUNTIFS(Table2[Sub-Sector],Table3[[#This Row],[Sub-Sector]],Table2[RSI Exponential â€“ 14D],"&gt;=50")/Table3[[#This Row],[Count]]</f>
        <v>0.88888888888888884</v>
      </c>
      <c r="I46" s="1">
        <f>COUNTIFS(Table2[Sub-Sector],Table3[[#This Row],[Sub-Sector]],Table2[Relative Volume],"&gt;=1")/Table3[[#This Row],[Count]]</f>
        <v>0.22222222222222221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</v>
      </c>
      <c r="M46" s="1">
        <f>COUNTIFS(Table2[Sub-Sector],Table3[[#This Row],[Sub-Sector]],Table2[% Away From Current Week High],"&lt;=0.05")/Table3[[#This Row],[Count]]</f>
        <v>1</v>
      </c>
      <c r="N46" s="1">
        <f>COUNTIFS(Table2[Sub-Sector],Table3[[#This Row],[Sub-Sector]],Table2[% Away From Current Month Low],"&gt;=0.05")/Table3[[#This Row],[Count]]</f>
        <v>0</v>
      </c>
      <c r="O46" s="1">
        <f>COUNTIFS(Table2[Sub-Sector],Table3[[#This Row],[Sub-Sector]],Table2[% Away From Current Month High],"&lt;=0.05")/Table3[[#This Row],[Count]]</f>
        <v>1</v>
      </c>
      <c r="P46" s="1">
        <f>COUNTIFS(Table2[Sub-Sector],Table3[[#This Row],[Sub-Sector]],Table2[% Away From 52W High],"&lt;=10")/Table3[[#This Row],[Count]]</f>
        <v>0.44444444444444442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0.88888888888888884</v>
      </c>
      <c r="S46" s="1">
        <f>COUNTIFS(Table2[Sub-Sector],Table3[[#This Row],[Sub-Sector]],Table2[% Price above 50 EMA],"&gt;=0")/Table3[[#This Row],[Count]]</f>
        <v>0.66666666666666663</v>
      </c>
      <c r="T46" s="1">
        <f>COUNTIFS(Table2[Sub-Sector],Table3[[#This Row],[Sub-Sector]],Table2[% Price above 200 EMA],"&gt;=0")/Table3[[#This Row],[Count]]</f>
        <v>0.77777777777777779</v>
      </c>
      <c r="U46" s="1">
        <f>COUNTIFS(Table2[Sub-Sector],Table3[[#This Row],[Sub-Sector]],Table2[Rate of Change - Zone],"Positive")/Table3[[#This Row],[Count]]</f>
        <v>0.88888888888888884</v>
      </c>
      <c r="V46" s="1">
        <f>COUNTIFS(Table2[Sub-Sector],Table3[[#This Row],[Sub-Sector]],Table2[Sharpe Ratio],"&gt;=0.10")/Table3[[#This Row],[Count]]</f>
        <v>0.22222222222222221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392.5</v>
      </c>
      <c r="X46">
        <f>_xlfn.RANK.AVG(Table3[[#This Row],[Score]],Table3[Score],1)</f>
        <v>48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218.5</v>
      </c>
      <c r="Z46">
        <f>_xlfn.RANK.AVG(Table3[[#This Row],[Score 2 ]],Table3[[Score 2 ]],1)</f>
        <v>45</v>
      </c>
    </row>
    <row r="47" spans="1:26" x14ac:dyDescent="0.3">
      <c r="A47" t="s">
        <v>573</v>
      </c>
      <c r="B47">
        <f>COUNTIFS(Table2[Sub-Sector],Table3[[#This Row],[Sub-Sector]])</f>
        <v>14</v>
      </c>
      <c r="C47" s="1">
        <f>COUNTIFS(Table2[Sub-Sector],Table3[[#This Row],[Sub-Sector]],Table2[Uptrend],"Uptrend")/Table3[[#This Row],[Count]]</f>
        <v>0.2857142857142857</v>
      </c>
      <c r="D47" s="1">
        <f>COUNTIFS(Table2[Sub-Sector],Table3[[#This Row],[Sub-Sector]],Table2[1W Return vs Nifty],"&gt;=5")/Table3[[#This Row],[Count]]</f>
        <v>0.35714285714285715</v>
      </c>
      <c r="E47" s="1">
        <f>COUNTIFS(Table2[Sub-Sector],Table3[[#This Row],[Sub-Sector]],Table2[1M Return vs Nifty],"&gt;=5")/Table3[[#This Row],[Count]]</f>
        <v>0.21428571428571427</v>
      </c>
      <c r="F47" s="1">
        <f>COUNTIFS(Table2[Sub-Sector],Table3[[#This Row],[Sub-Sector]],Table2[6M Return vs Nifty],"&gt;=10")/Table3[[#This Row],[Count]]</f>
        <v>0.42857142857142855</v>
      </c>
      <c r="G47" s="1">
        <f>COUNTIFS(Table2[Sub-Sector],Table3[[#This Row],[Sub-Sector]],Table2[1Y Return vs Nifty],"&gt;=10")/Table3[[#This Row],[Count]]</f>
        <v>0.2857142857142857</v>
      </c>
      <c r="H47" s="1">
        <f>COUNTIFS(Table2[Sub-Sector],Table3[[#This Row],[Sub-Sector]],Table2[RSI Exponential â€“ 14D],"&gt;=50")/Table3[[#This Row],[Count]]</f>
        <v>0.7857142857142857</v>
      </c>
      <c r="I47" s="1">
        <f>COUNTIFS(Table2[Sub-Sector],Table3[[#This Row],[Sub-Sector]],Table2[Relative Volume],"&gt;=1")/Table3[[#This Row],[Count]]</f>
        <v>0.2857142857142857</v>
      </c>
      <c r="J47" s="1">
        <f>COUNTIFS(Table2[Sub-Sector],Table3[[#This Row],[Sub-Sector]],Table2[% Away From Day Low],"&gt;=0.05")/Table3[[#This Row],[Count]]</f>
        <v>7.1428571428571425E-2</v>
      </c>
      <c r="K47" s="1">
        <f>COUNTIFS(Table2[Sub-Sector],Table3[[#This Row],[Sub-Sector]],Table2[% Away From Day High],"&lt;=0.05")/Table3[[#This Row],[Count]]</f>
        <v>0.8571428571428571</v>
      </c>
      <c r="L47" s="1">
        <f>COUNTIFS(Table2[Sub-Sector],Table3[[#This Row],[Sub-Sector]],Table2[% Away From Current Week Low],"&gt;=0.05")/Table3[[#This Row],[Count]]</f>
        <v>7.1428571428571425E-2</v>
      </c>
      <c r="M47" s="1">
        <f>COUNTIFS(Table2[Sub-Sector],Table3[[#This Row],[Sub-Sector]],Table2[% Away From Current Week High],"&lt;=0.05")/Table3[[#This Row],[Count]]</f>
        <v>0.8571428571428571</v>
      </c>
      <c r="N47" s="1">
        <f>COUNTIFS(Table2[Sub-Sector],Table3[[#This Row],[Sub-Sector]],Table2[% Away From Current Month Low],"&gt;=0.05")/Table3[[#This Row],[Count]]</f>
        <v>7.1428571428571425E-2</v>
      </c>
      <c r="O47" s="1">
        <f>COUNTIFS(Table2[Sub-Sector],Table3[[#This Row],[Sub-Sector]],Table2[% Away From Current Month High],"&lt;=0.05")/Table3[[#This Row],[Count]]</f>
        <v>0.8571428571428571</v>
      </c>
      <c r="P47" s="1">
        <f>COUNTIFS(Table2[Sub-Sector],Table3[[#This Row],[Sub-Sector]],Table2[% Away From 52W High],"&lt;=10")/Table3[[#This Row],[Count]]</f>
        <v>0.14285714285714285</v>
      </c>
      <c r="Q47" s="1">
        <f>COUNTIFS(Table2[Sub-Sector],Table3[[#This Row],[Sub-Sector]],Table2[% Away From 52W Low],"&gt;=10")/Table3[[#This Row],[Count]]</f>
        <v>0.8571428571428571</v>
      </c>
      <c r="R47" s="1">
        <f>COUNTIFS(Table2[Sub-Sector],Table3[[#This Row],[Sub-Sector]],Table2[% Price above 20 EMA],"&gt;=0")/Table3[[#This Row],[Count]]</f>
        <v>0.7142857142857143</v>
      </c>
      <c r="S47" s="1">
        <f>COUNTIFS(Table2[Sub-Sector],Table3[[#This Row],[Sub-Sector]],Table2[% Price above 50 EMA],"&gt;=0")/Table3[[#This Row],[Count]]</f>
        <v>0.5714285714285714</v>
      </c>
      <c r="T47" s="1">
        <f>COUNTIFS(Table2[Sub-Sector],Table3[[#This Row],[Sub-Sector]],Table2[% Price above 200 EMA],"&gt;=0")/Table3[[#This Row],[Count]]</f>
        <v>0.5714285714285714</v>
      </c>
      <c r="U47" s="1">
        <f>COUNTIFS(Table2[Sub-Sector],Table3[[#This Row],[Sub-Sector]],Table2[Rate of Change - Zone],"Positive")/Table3[[#This Row],[Count]]</f>
        <v>0.8571428571428571</v>
      </c>
      <c r="V47" s="1">
        <f>COUNTIFS(Table2[Sub-Sector],Table3[[#This Row],[Sub-Sector]],Table2[Sharpe Ratio],"&gt;=0.10")/Table3[[#This Row],[Count]]</f>
        <v>0.21428571428571427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343</v>
      </c>
      <c r="X47">
        <f>_xlfn.RANK.AVG(Table3[[#This Row],[Score]],Table3[Score],1)</f>
        <v>37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47">
        <f>_xlfn.RANK.AVG(Table3[[#This Row],[Score 2 ]],Table3[[Score 2 ]],1)</f>
        <v>46</v>
      </c>
    </row>
    <row r="48" spans="1:26" x14ac:dyDescent="0.3">
      <c r="A48" t="s">
        <v>380</v>
      </c>
      <c r="B48">
        <f>COUNTIFS(Table2[Sub-Sector],Table3[[#This Row],[Sub-Sector]])</f>
        <v>4</v>
      </c>
      <c r="C48" s="1">
        <f>COUNTIFS(Table2[Sub-Sector],Table3[[#This Row],[Sub-Sector]],Table2[Uptrend],"Uptrend")/Table3[[#This Row],[Count]]</f>
        <v>1</v>
      </c>
      <c r="D48" s="1">
        <f>COUNTIFS(Table2[Sub-Sector],Table3[[#This Row],[Sub-Sector]],Table2[1W Return vs Nifty],"&gt;=5")/Table3[[#This Row],[Count]]</f>
        <v>0</v>
      </c>
      <c r="E48" s="1">
        <f>COUNTIFS(Table2[Sub-Sector],Table3[[#This Row],[Sub-Sector]],Table2[1M Return vs Nifty],"&gt;=5")/Table3[[#This Row],[Count]]</f>
        <v>0.5</v>
      </c>
      <c r="F48" s="1">
        <f>COUNTIFS(Table2[Sub-Sector],Table3[[#This Row],[Sub-Sector]],Table2[6M Return vs Nifty],"&gt;=10")/Table3[[#This Row],[Count]]</f>
        <v>1</v>
      </c>
      <c r="G48" s="1">
        <f>COUNTIFS(Table2[Sub-Sector],Table3[[#This Row],[Sub-Sector]],Table2[1Y Return vs Nifty],"&gt;=10")/Table3[[#This Row],[Count]]</f>
        <v>0.75</v>
      </c>
      <c r="H48" s="1">
        <f>COUNTIFS(Table2[Sub-Sector],Table3[[#This Row],[Sub-Sector]],Table2[RSI Exponential â€“ 14D],"&gt;=50")/Table3[[#This Row],[Count]]</f>
        <v>1</v>
      </c>
      <c r="I48" s="1">
        <f>COUNTIFS(Table2[Sub-Sector],Table3[[#This Row],[Sub-Sector]],Table2[Relative Volume],"&gt;=1")/Table3[[#This Row],[Count]]</f>
        <v>0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0</v>
      </c>
      <c r="M48" s="1">
        <f>COUNTIFS(Table2[Sub-Sector],Table3[[#This Row],[Sub-Sector]],Table2[% Away From Current Week High],"&lt;=0.05")/Table3[[#This Row],[Count]]</f>
        <v>1</v>
      </c>
      <c r="N48" s="1">
        <f>COUNTIFS(Table2[Sub-Sector],Table3[[#This Row],[Sub-Sector]],Table2[% Away From Current Month Low],"&gt;=0.05")/Table3[[#This Row],[Count]]</f>
        <v>0</v>
      </c>
      <c r="O48" s="1">
        <f>COUNTIFS(Table2[Sub-Sector],Table3[[#This Row],[Sub-Sector]],Table2[% Away From Current Month High],"&lt;=0.05")/Table3[[#This Row],[Count]]</f>
        <v>1</v>
      </c>
      <c r="P48" s="1">
        <f>COUNTIFS(Table2[Sub-Sector],Table3[[#This Row],[Sub-Sector]],Table2[% Away From 52W High],"&lt;=10")/Table3[[#This Row],[Count]]</f>
        <v>1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0.75</v>
      </c>
      <c r="S48" s="1">
        <f>COUNTIFS(Table2[Sub-Sector],Table3[[#This Row],[Sub-Sector]],Table2[% Price above 50 EMA],"&gt;=0")/Table3[[#This Row],[Count]]</f>
        <v>1</v>
      </c>
      <c r="T48" s="1">
        <f>COUNTIFS(Table2[Sub-Sector],Table3[[#This Row],[Sub-Sector]],Table2[% Price above 200 EMA],"&gt;=0")/Table3[[#This Row],[Count]]</f>
        <v>1</v>
      </c>
      <c r="U48" s="1">
        <f>COUNTIFS(Table2[Sub-Sector],Table3[[#This Row],[Sub-Sector]],Table2[Rate of Change - Zone],"Positive")/Table3[[#This Row],[Count]]</f>
        <v>0.5</v>
      </c>
      <c r="V48" s="1">
        <f>COUNTIFS(Table2[Sub-Sector],Table3[[#This Row],[Sub-Sector]],Table2[Sharpe Ratio],"&gt;=0.10")/Table3[[#This Row],[Count]]</f>
        <v>0.5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343.5</v>
      </c>
      <c r="X48">
        <f>_xlfn.RANK.AVG(Table3[[#This Row],[Score]],Table3[Score],1)</f>
        <v>38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</v>
      </c>
      <c r="Z48">
        <f>_xlfn.RANK.AVG(Table3[[#This Row],[Score 2 ]],Table3[[Score 2 ]],1)</f>
        <v>47</v>
      </c>
    </row>
    <row r="49" spans="1:26" x14ac:dyDescent="0.3">
      <c r="A49" t="s">
        <v>457</v>
      </c>
      <c r="B49">
        <f>COUNTIFS(Table2[Sub-Sector],Table3[[#This Row],[Sub-Sector]])</f>
        <v>10</v>
      </c>
      <c r="C49" s="1">
        <f>COUNTIFS(Table2[Sub-Sector],Table3[[#This Row],[Sub-Sector]],Table2[Uptrend],"Uptrend")/Table3[[#This Row],[Count]]</f>
        <v>0.2</v>
      </c>
      <c r="D49" s="1">
        <f>COUNTIFS(Table2[Sub-Sector],Table3[[#This Row],[Sub-Sector]],Table2[1W Return vs Nifty],"&gt;=5")/Table3[[#This Row],[Count]]</f>
        <v>0.3</v>
      </c>
      <c r="E49" s="1">
        <f>COUNTIFS(Table2[Sub-Sector],Table3[[#This Row],[Sub-Sector]],Table2[1M Return vs Nifty],"&gt;=5")/Table3[[#This Row],[Count]]</f>
        <v>0.4</v>
      </c>
      <c r="F49" s="1">
        <f>COUNTIFS(Table2[Sub-Sector],Table3[[#This Row],[Sub-Sector]],Table2[6M Return vs Nifty],"&gt;=10")/Table3[[#This Row],[Count]]</f>
        <v>0.4</v>
      </c>
      <c r="G49" s="1">
        <f>COUNTIFS(Table2[Sub-Sector],Table3[[#This Row],[Sub-Sector]],Table2[1Y Return vs Nifty],"&gt;=10")/Table3[[#This Row],[Count]]</f>
        <v>0.3</v>
      </c>
      <c r="H49" s="1">
        <f>COUNTIFS(Table2[Sub-Sector],Table3[[#This Row],[Sub-Sector]],Table2[RSI Exponential â€“ 14D],"&gt;=50")/Table3[[#This Row],[Count]]</f>
        <v>0.9</v>
      </c>
      <c r="I49" s="1">
        <f>COUNTIFS(Table2[Sub-Sector],Table3[[#This Row],[Sub-Sector]],Table2[Relative Volume],"&gt;=1")/Table3[[#This Row],[Count]]</f>
        <v>0.4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</v>
      </c>
      <c r="M49" s="1">
        <f>COUNTIFS(Table2[Sub-Sector],Table3[[#This Row],[Sub-Sector]],Table2[% Away From Current Week High],"&lt;=0.05")/Table3[[#This Row],[Count]]</f>
        <v>1</v>
      </c>
      <c r="N49" s="1">
        <f>COUNTIFS(Table2[Sub-Sector],Table3[[#This Row],[Sub-Sector]],Table2[% Away From Current Month Low],"&gt;=0.05")/Table3[[#This Row],[Count]]</f>
        <v>0</v>
      </c>
      <c r="O49" s="1">
        <f>COUNTIFS(Table2[Sub-Sector],Table3[[#This Row],[Sub-Sector]],Table2[% Away From Current Month High],"&lt;=0.05")/Table3[[#This Row],[Count]]</f>
        <v>1</v>
      </c>
      <c r="P49" s="1">
        <f>COUNTIFS(Table2[Sub-Sector],Table3[[#This Row],[Sub-Sector]],Table2[% Away From 52W High],"&lt;=10")/Table3[[#This Row],[Count]]</f>
        <v>0.2</v>
      </c>
      <c r="Q49" s="1">
        <f>COUNTIFS(Table2[Sub-Sector],Table3[[#This Row],[Sub-Sector]],Table2[% Away From 52W Low],"&gt;=10")/Table3[[#This Row],[Count]]</f>
        <v>0.9</v>
      </c>
      <c r="R49" s="1">
        <f>COUNTIFS(Table2[Sub-Sector],Table3[[#This Row],[Sub-Sector]],Table2[% Price above 20 EMA],"&gt;=0")/Table3[[#This Row],[Count]]</f>
        <v>0.9</v>
      </c>
      <c r="S49" s="1">
        <f>COUNTIFS(Table2[Sub-Sector],Table3[[#This Row],[Sub-Sector]],Table2[% Price above 50 EMA],"&gt;=0")/Table3[[#This Row],[Count]]</f>
        <v>0.6</v>
      </c>
      <c r="T49" s="1">
        <f>COUNTIFS(Table2[Sub-Sector],Table3[[#This Row],[Sub-Sector]],Table2[% Price above 200 EMA],"&gt;=0")/Table3[[#This Row],[Count]]</f>
        <v>0.6</v>
      </c>
      <c r="U49" s="1">
        <f>COUNTIFS(Table2[Sub-Sector],Table3[[#This Row],[Sub-Sector]],Table2[Rate of Change - Zone],"Positive")/Table3[[#This Row],[Count]]</f>
        <v>0.7</v>
      </c>
      <c r="V49" s="1">
        <f>COUNTIFS(Table2[Sub-Sector],Table3[[#This Row],[Sub-Sector]],Table2[Sharpe Ratio],"&gt;=0.10")/Table3[[#This Row],[Count]]</f>
        <v>0.4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351</v>
      </c>
      <c r="X49">
        <f>_xlfn.RANK.AVG(Table3[[#This Row],[Score]],Table3[Score],1)</f>
        <v>40.5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</v>
      </c>
      <c r="Z49">
        <f>_xlfn.RANK.AVG(Table3[[#This Row],[Score 2 ]],Table3[[Score 2 ]],1)</f>
        <v>48</v>
      </c>
    </row>
    <row r="50" spans="1:26" x14ac:dyDescent="0.3">
      <c r="A50" t="s">
        <v>108</v>
      </c>
      <c r="B50">
        <f>COUNTIFS(Table2[Sub-Sector],Table3[[#This Row],[Sub-Sector]])</f>
        <v>3</v>
      </c>
      <c r="C50" s="1">
        <f>COUNTIFS(Table2[Sub-Sector],Table3[[#This Row],[Sub-Sector]],Table2[Uptrend],"Uptrend")/Table3[[#This Row],[Count]]</f>
        <v>0.33333333333333331</v>
      </c>
      <c r="D50" s="1">
        <f>COUNTIFS(Table2[Sub-Sector],Table3[[#This Row],[Sub-Sector]],Table2[1W Return vs Nifty],"&gt;=5")/Table3[[#This Row],[Count]]</f>
        <v>0.33333333333333331</v>
      </c>
      <c r="E50" s="1">
        <f>COUNTIFS(Table2[Sub-Sector],Table3[[#This Row],[Sub-Sector]],Table2[1M Return vs Nifty],"&gt;=5")/Table3[[#This Row],[Count]]</f>
        <v>0</v>
      </c>
      <c r="F50" s="1">
        <f>COUNTIFS(Table2[Sub-Sector],Table3[[#This Row],[Sub-Sector]],Table2[6M Return vs Nifty],"&gt;=10")/Table3[[#This Row],[Count]]</f>
        <v>0.33333333333333331</v>
      </c>
      <c r="G50" s="1">
        <f>COUNTIFS(Table2[Sub-Sector],Table3[[#This Row],[Sub-Sector]],Table2[1Y Return vs Nifty],"&gt;=10")/Table3[[#This Row],[Count]]</f>
        <v>1</v>
      </c>
      <c r="H50" s="1">
        <f>COUNTIFS(Table2[Sub-Sector],Table3[[#This Row],[Sub-Sector]],Table2[RSI Exponential â€“ 14D],"&gt;=50")/Table3[[#This Row],[Count]]</f>
        <v>0.66666666666666663</v>
      </c>
      <c r="I50" s="1">
        <f>COUNTIFS(Table2[Sub-Sector],Table3[[#This Row],[Sub-Sector]],Table2[Relative Volume],"&gt;=1")/Table3[[#This Row],[Count]]</f>
        <v>0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</v>
      </c>
      <c r="M50" s="1">
        <f>COUNTIFS(Table2[Sub-Sector],Table3[[#This Row],[Sub-Sector]],Table2[% Away From Current Week High],"&lt;=0.05")/Table3[[#This Row],[Count]]</f>
        <v>1</v>
      </c>
      <c r="N50" s="1">
        <f>COUNTIFS(Table2[Sub-Sector],Table3[[#This Row],[Sub-Sector]],Table2[% Away From Current Month Low],"&gt;=0.05")/Table3[[#This Row],[Count]]</f>
        <v>0</v>
      </c>
      <c r="O50" s="1">
        <f>COUNTIFS(Table2[Sub-Sector],Table3[[#This Row],[Sub-Sector]],Table2[% Away From Current Month High],"&lt;=0.05")/Table3[[#This Row],[Count]]</f>
        <v>1</v>
      </c>
      <c r="P50" s="1">
        <f>COUNTIFS(Table2[Sub-Sector],Table3[[#This Row],[Sub-Sector]],Table2[% Away From 52W High],"&lt;=10")/Table3[[#This Row],[Count]]</f>
        <v>0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0.66666666666666663</v>
      </c>
      <c r="S50" s="1">
        <f>COUNTIFS(Table2[Sub-Sector],Table3[[#This Row],[Sub-Sector]],Table2[% Price above 50 EMA],"&gt;=0")/Table3[[#This Row],[Count]]</f>
        <v>0.33333333333333331</v>
      </c>
      <c r="T50" s="1">
        <f>COUNTIFS(Table2[Sub-Sector],Table3[[#This Row],[Sub-Sector]],Table2[% Price above 200 EMA],"&gt;=0")/Table3[[#This Row],[Count]]</f>
        <v>1</v>
      </c>
      <c r="U50" s="1">
        <f>COUNTIFS(Table2[Sub-Sector],Table3[[#This Row],[Sub-Sector]],Table2[Rate of Change - Zone],"Positive")/Table3[[#This Row],[Count]]</f>
        <v>0.66666666666666663</v>
      </c>
      <c r="V50" s="1">
        <f>COUNTIFS(Table2[Sub-Sector],Table3[[#This Row],[Sub-Sector]],Table2[Sharpe Ratio],"&gt;=0.10")/Table3[[#This Row],[Count]]</f>
        <v>0.33333333333333331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396</v>
      </c>
      <c r="X50">
        <f>_xlfn.RANK.AVG(Table3[[#This Row],[Score]],Table3[Score],1)</f>
        <v>50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50">
        <f>_xlfn.RANK.AVG(Table3[[#This Row],[Score 2 ]],Table3[[Score 2 ]],1)</f>
        <v>51.5</v>
      </c>
    </row>
    <row r="51" spans="1:26" x14ac:dyDescent="0.3">
      <c r="A51" t="s">
        <v>156</v>
      </c>
      <c r="B51">
        <f>COUNTIFS(Table2[Sub-Sector],Table3[[#This Row],[Sub-Sector]])</f>
        <v>1</v>
      </c>
      <c r="C51" s="1">
        <f>COUNTIFS(Table2[Sub-Sector],Table3[[#This Row],[Sub-Sector]],Table2[Uptrend],"Uptrend")/Table3[[#This Row],[Count]]</f>
        <v>0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1</v>
      </c>
      <c r="F51" s="1">
        <f>COUNTIFS(Table2[Sub-Sector],Table3[[#This Row],[Sub-Sector]],Table2[6M Return vs Nifty],"&gt;=10")/Table3[[#This Row],[Count]]</f>
        <v>0</v>
      </c>
      <c r="G51" s="1">
        <f>COUNTIFS(Table2[Sub-Sector],Table3[[#This Row],[Sub-Sector]],Table2[1Y Return vs Nifty],"&gt;=10")/Table3[[#This Row],[Count]]</f>
        <v>1</v>
      </c>
      <c r="H51" s="1">
        <f>COUNTIFS(Table2[Sub-Sector],Table3[[#This Row],[Sub-Sector]],Table2[RSI Exponential â€“ 14D],"&gt;=50")/Table3[[#This Row],[Count]]</f>
        <v>1</v>
      </c>
      <c r="I51" s="1">
        <f>COUNTIFS(Table2[Sub-Sector],Table3[[#This Row],[Sub-Sector]],Table2[Relative Volume],"&gt;=1")/Table3[[#This Row],[Count]]</f>
        <v>0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0</v>
      </c>
      <c r="O51" s="1">
        <f>COUNTIFS(Table2[Sub-Sector],Table3[[#This Row],[Sub-Sector]],Table2[% Away From Current Month High],"&lt;=0.05")/Table3[[#This Row],[Count]]</f>
        <v>1</v>
      </c>
      <c r="P51" s="1">
        <f>COUNTIFS(Table2[Sub-Sector],Table3[[#This Row],[Sub-Sector]],Table2[% Away From 52W High],"&lt;=10")/Table3[[#This Row],[Count]]</f>
        <v>0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1</v>
      </c>
      <c r="S51" s="1">
        <f>COUNTIFS(Table2[Sub-Sector],Table3[[#This Row],[Sub-Sector]],Table2[% Price above 50 EMA],"&gt;=0")/Table3[[#This Row],[Count]]</f>
        <v>1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1</v>
      </c>
      <c r="V51" s="1">
        <f>COUNTIFS(Table2[Sub-Sector],Table3[[#This Row],[Sub-Sector]],Table2[Sharpe Ratio],"&gt;=0.10")/Table3[[#This Row],[Count]]</f>
        <v>1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424</v>
      </c>
      <c r="X51">
        <f>_xlfn.RANK.AVG(Table3[[#This Row],[Score]],Table3[Score],1)</f>
        <v>61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51">
        <f>_xlfn.RANK.AVG(Table3[[#This Row],[Score 2 ]],Table3[[Score 2 ]],1)</f>
        <v>51.5</v>
      </c>
    </row>
    <row r="52" spans="1:26" x14ac:dyDescent="0.3">
      <c r="A52" t="s">
        <v>1044</v>
      </c>
      <c r="B52">
        <f>COUNTIFS(Table2[Sub-Sector],Table3[[#This Row],[Sub-Sector]])</f>
        <v>2</v>
      </c>
      <c r="C52" s="1">
        <f>COUNTIFS(Table2[Sub-Sector],Table3[[#This Row],[Sub-Sector]],Table2[Uptrend],"Uptrend")/Table3[[#This Row],[Count]]</f>
        <v>0</v>
      </c>
      <c r="D52" s="1">
        <f>COUNTIFS(Table2[Sub-Sector],Table3[[#This Row],[Sub-Sector]],Table2[1W Return vs Nifty],"&gt;=5")/Table3[[#This Row],[Count]]</f>
        <v>1</v>
      </c>
      <c r="E52" s="1">
        <f>COUNTIFS(Table2[Sub-Sector],Table3[[#This Row],[Sub-Sector]],Table2[1M Return vs Nifty],"&gt;=5")/Table3[[#This Row],[Count]]</f>
        <v>0</v>
      </c>
      <c r="F52" s="1">
        <f>COUNTIFS(Table2[Sub-Sector],Table3[[#This Row],[Sub-Sector]],Table2[6M Return vs Nifty],"&gt;=10")/Table3[[#This Row],[Count]]</f>
        <v>0</v>
      </c>
      <c r="G52" s="1">
        <f>COUNTIFS(Table2[Sub-Sector],Table3[[#This Row],[Sub-Sector]],Table2[1Y Return vs Nifty],"&gt;=10")/Table3[[#This Row],[Count]]</f>
        <v>1</v>
      </c>
      <c r="H52" s="1">
        <f>COUNTIFS(Table2[Sub-Sector],Table3[[#This Row],[Sub-Sector]],Table2[RSI Exponential â€“ 14D],"&gt;=50")/Table3[[#This Row],[Count]]</f>
        <v>1</v>
      </c>
      <c r="I52" s="1">
        <f>COUNTIFS(Table2[Sub-Sector],Table3[[#This Row],[Sub-Sector]],Table2[Relative Volume],"&gt;=1")/Table3[[#This Row],[Count]]</f>
        <v>0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</v>
      </c>
      <c r="M52" s="1">
        <f>COUNTIFS(Table2[Sub-Sector],Table3[[#This Row],[Sub-Sector]],Table2[% Away From Current Week High],"&lt;=0.05")/Table3[[#This Row],[Count]]</f>
        <v>1</v>
      </c>
      <c r="N52" s="1">
        <f>COUNTIFS(Table2[Sub-Sector],Table3[[#This Row],[Sub-Sector]],Table2[% Away From Current Month Low],"&gt;=0.05")/Table3[[#This Row],[Count]]</f>
        <v>0</v>
      </c>
      <c r="O52" s="1">
        <f>COUNTIFS(Table2[Sub-Sector],Table3[[#This Row],[Sub-Sector]],Table2[% Away From Current Month High],"&lt;=0.05")/Table3[[#This Row],[Count]]</f>
        <v>1</v>
      </c>
      <c r="P52" s="1">
        <f>COUNTIFS(Table2[Sub-Sector],Table3[[#This Row],[Sub-Sector]],Table2[% Away From 52W High],"&lt;=10")/Table3[[#This Row],[Count]]</f>
        <v>0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1</v>
      </c>
      <c r="S52" s="1">
        <f>COUNTIFS(Table2[Sub-Sector],Table3[[#This Row],[Sub-Sector]],Table2[% Price above 50 EMA],"&gt;=0")/Table3[[#This Row],[Count]]</f>
        <v>0.5</v>
      </c>
      <c r="T52" s="1">
        <f>COUNTIFS(Table2[Sub-Sector],Table3[[#This Row],[Sub-Sector]],Table2[% Price above 200 EMA],"&gt;=0")/Table3[[#This Row],[Count]]</f>
        <v>1</v>
      </c>
      <c r="U52" s="1">
        <f>COUNTIFS(Table2[Sub-Sector],Table3[[#This Row],[Sub-Sector]],Table2[Rate of Change - Zone],"Positive")/Table3[[#This Row],[Count]]</f>
        <v>1</v>
      </c>
      <c r="V52" s="1">
        <f>COUNTIFS(Table2[Sub-Sector],Table3[[#This Row],[Sub-Sector]],Table2[Sharpe Ratio],"&gt;=0.10")/Table3[[#This Row],[Count]]</f>
        <v>1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422</v>
      </c>
      <c r="X52">
        <f>_xlfn.RANK.AVG(Table3[[#This Row],[Score]],Table3[Score],1)</f>
        <v>59.5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52">
        <f>_xlfn.RANK.AVG(Table3[[#This Row],[Score 2 ]],Table3[[Score 2 ]],1)</f>
        <v>51.5</v>
      </c>
    </row>
    <row r="53" spans="1:26" x14ac:dyDescent="0.3">
      <c r="A53" t="s">
        <v>297</v>
      </c>
      <c r="B53">
        <f>COUNTIFS(Table2[Sub-Sector],Table3[[#This Row],[Sub-Sector]])</f>
        <v>1</v>
      </c>
      <c r="C53" s="1">
        <f>COUNTIFS(Table2[Sub-Sector],Table3[[#This Row],[Sub-Sector]],Table2[Uptrend],"Uptrend")/Table3[[#This Row],[Count]]</f>
        <v>0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0</v>
      </c>
      <c r="F53" s="1">
        <f>COUNTIFS(Table2[Sub-Sector],Table3[[#This Row],[Sub-Sector]],Table2[6M Return vs Nifty],"&gt;=10")/Table3[[#This Row],[Count]]</f>
        <v>0</v>
      </c>
      <c r="G53" s="1">
        <f>COUNTIFS(Table2[Sub-Sector],Table3[[#This Row],[Sub-Sector]],Table2[1Y Return vs Nifty],"&gt;=10")/Table3[[#This Row],[Count]]</f>
        <v>1</v>
      </c>
      <c r="H53" s="1">
        <f>COUNTIFS(Table2[Sub-Sector],Table3[[#This Row],[Sub-Sector]],Table2[RSI Exponential â€“ 14D],"&gt;=50")/Table3[[#This Row],[Count]]</f>
        <v>1</v>
      </c>
      <c r="I53" s="1">
        <f>COUNTIFS(Table2[Sub-Sector],Table3[[#This Row],[Sub-Sector]],Table2[Relative Volume],"&gt;=1")/Table3[[#This Row],[Count]]</f>
        <v>0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0</v>
      </c>
      <c r="O53" s="1">
        <f>COUNTIFS(Table2[Sub-Sector],Table3[[#This Row],[Sub-Sector]],Table2[% Away From Current Month High],"&lt;=0.05")/Table3[[#This Row],[Count]]</f>
        <v>1</v>
      </c>
      <c r="P53" s="1">
        <f>COUNTIFS(Table2[Sub-Sector],Table3[[#This Row],[Sub-Sector]],Table2[% Away From 52W High],"&lt;=10")/Table3[[#This Row],[Count]]</f>
        <v>0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1</v>
      </c>
      <c r="S53" s="1">
        <f>COUNTIFS(Table2[Sub-Sector],Table3[[#This Row],[Sub-Sector]],Table2[% Price above 50 EMA],"&gt;=0")/Table3[[#This Row],[Count]]</f>
        <v>0</v>
      </c>
      <c r="T53" s="1">
        <f>COUNTIFS(Table2[Sub-Sector],Table3[[#This Row],[Sub-Sector]],Table2[% Price above 200 EMA],"&gt;=0")/Table3[[#This Row],[Count]]</f>
        <v>1</v>
      </c>
      <c r="U53" s="1">
        <f>COUNTIFS(Table2[Sub-Sector],Table3[[#This Row],[Sub-Sector]],Table2[Rate of Change - Zone],"Positive")/Table3[[#This Row],[Count]]</f>
        <v>1</v>
      </c>
      <c r="V53" s="1">
        <f>COUNTIFS(Table2[Sub-Sector],Table3[[#This Row],[Sub-Sector]],Table2[Sharpe Ratio],"&gt;=0.10")/Table3[[#This Row],[Count]]</f>
        <v>0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514</v>
      </c>
      <c r="X53">
        <f>_xlfn.RANK.AVG(Table3[[#This Row],[Score]],Table3[Score],1)</f>
        <v>89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53">
        <f>_xlfn.RANK.AVG(Table3[[#This Row],[Score 2 ]],Table3[[Score 2 ]],1)</f>
        <v>51.5</v>
      </c>
    </row>
    <row r="54" spans="1:26" x14ac:dyDescent="0.3">
      <c r="A54" t="s">
        <v>1793</v>
      </c>
      <c r="B54">
        <f>COUNTIFS(Table2[Sub-Sector],Table3[[#This Row],[Sub-Sector]])</f>
        <v>1</v>
      </c>
      <c r="C54" s="1">
        <f>COUNTIFS(Table2[Sub-Sector],Table3[[#This Row],[Sub-Sector]],Table2[Uptrend],"Uptrend")/Table3[[#This Row],[Count]]</f>
        <v>0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</v>
      </c>
      <c r="F54" s="1">
        <f>COUNTIFS(Table2[Sub-Sector],Table3[[#This Row],[Sub-Sector]],Table2[6M Return vs Nifty],"&gt;=10")/Table3[[#This Row],[Count]]</f>
        <v>0</v>
      </c>
      <c r="G54" s="1">
        <f>COUNTIFS(Table2[Sub-Sector],Table3[[#This Row],[Sub-Sector]],Table2[1Y Return vs Nifty],"&gt;=10")/Table3[[#This Row],[Count]]</f>
        <v>1</v>
      </c>
      <c r="H54" s="1">
        <f>COUNTIFS(Table2[Sub-Sector],Table3[[#This Row],[Sub-Sector]],Table2[RSI Exponential â€“ 14D],"&gt;=50")/Table3[[#This Row],[Count]]</f>
        <v>0</v>
      </c>
      <c r="I54" s="1">
        <f>COUNTIFS(Table2[Sub-Sector],Table3[[#This Row],[Sub-Sector]],Table2[Relative Volume],"&gt;=1")/Table3[[#This Row],[Count]]</f>
        <v>0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</v>
      </c>
      <c r="M54" s="1">
        <f>COUNTIFS(Table2[Sub-Sector],Table3[[#This Row],[Sub-Sector]],Table2[% Away From Current Week High],"&lt;=0.05")/Table3[[#This Row],[Count]]</f>
        <v>1</v>
      </c>
      <c r="N54" s="1">
        <f>COUNTIFS(Table2[Sub-Sector],Table3[[#This Row],[Sub-Sector]],Table2[% Away From Current Month Low],"&gt;=0.05")/Table3[[#This Row],[Count]]</f>
        <v>0</v>
      </c>
      <c r="O54" s="1">
        <f>COUNTIFS(Table2[Sub-Sector],Table3[[#This Row],[Sub-Sector]],Table2[% Away From Current Month High],"&lt;=0.05")/Table3[[#This Row],[Count]]</f>
        <v>1</v>
      </c>
      <c r="P54" s="1">
        <f>COUNTIFS(Table2[Sub-Sector],Table3[[#This Row],[Sub-Sector]],Table2[% Away From 52W High],"&lt;=10")/Table3[[#This Row],[Count]]</f>
        <v>0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1</v>
      </c>
      <c r="S54" s="1">
        <f>COUNTIFS(Table2[Sub-Sector],Table3[[#This Row],[Sub-Sector]],Table2[% Price above 50 EMA],"&gt;=0")/Table3[[#This Row],[Count]]</f>
        <v>0</v>
      </c>
      <c r="T54" s="1">
        <f>COUNTIFS(Table2[Sub-Sector],Table3[[#This Row],[Sub-Sector]],Table2[% Price above 200 EMA],"&gt;=0")/Table3[[#This Row],[Count]]</f>
        <v>1</v>
      </c>
      <c r="U54" s="1">
        <f>COUNTIFS(Table2[Sub-Sector],Table3[[#This Row],[Sub-Sector]],Table2[Rate of Change - Zone],"Positive")/Table3[[#This Row],[Count]]</f>
        <v>1</v>
      </c>
      <c r="V54" s="1">
        <f>COUNTIFS(Table2[Sub-Sector],Table3[[#This Row],[Sub-Sector]],Table2[Sharpe Ratio],"&gt;=0.10")/Table3[[#This Row],[Count]]</f>
        <v>0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514</v>
      </c>
      <c r="X54">
        <f>_xlfn.RANK.AVG(Table3[[#This Row],[Score]],Table3[Score],1)</f>
        <v>89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54">
        <f>_xlfn.RANK.AVG(Table3[[#This Row],[Score 2 ]],Table3[[Score 2 ]],1)</f>
        <v>51.5</v>
      </c>
    </row>
    <row r="55" spans="1:26" x14ac:dyDescent="0.3">
      <c r="A55" t="s">
        <v>676</v>
      </c>
      <c r="B55">
        <f>COUNTIFS(Table2[Sub-Sector],Table3[[#This Row],[Sub-Sector]])</f>
        <v>1</v>
      </c>
      <c r="C55" s="1">
        <f>COUNTIFS(Table2[Sub-Sector],Table3[[#This Row],[Sub-Sector]],Table2[Uptrend],"Uptrend")/Table3[[#This Row],[Count]]</f>
        <v>0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</v>
      </c>
      <c r="F55" s="1">
        <f>COUNTIFS(Table2[Sub-Sector],Table3[[#This Row],[Sub-Sector]],Table2[6M Return vs Nifty],"&gt;=10")/Table3[[#This Row],[Count]]</f>
        <v>0</v>
      </c>
      <c r="G55" s="1">
        <f>COUNTIFS(Table2[Sub-Sector],Table3[[#This Row],[Sub-Sector]],Table2[1Y Return vs Nifty],"&gt;=10")/Table3[[#This Row],[Count]]</f>
        <v>1</v>
      </c>
      <c r="H55" s="1">
        <f>COUNTIFS(Table2[Sub-Sector],Table3[[#This Row],[Sub-Sector]],Table2[RSI Exponential â€“ 14D],"&gt;=50")/Table3[[#This Row],[Count]]</f>
        <v>1</v>
      </c>
      <c r="I55" s="1">
        <f>COUNTIFS(Table2[Sub-Sector],Table3[[#This Row],[Sub-Sector]],Table2[Relative Volume],"&gt;=1")/Table3[[#This Row],[Count]]</f>
        <v>0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</v>
      </c>
      <c r="M55" s="1">
        <f>COUNTIFS(Table2[Sub-Sector],Table3[[#This Row],[Sub-Sector]],Table2[% Away From Current Week High],"&lt;=0.05")/Table3[[#This Row],[Count]]</f>
        <v>1</v>
      </c>
      <c r="N55" s="1">
        <f>COUNTIFS(Table2[Sub-Sector],Table3[[#This Row],[Sub-Sector]],Table2[% Away From Current Month Low],"&gt;=0.05")/Table3[[#This Row],[Count]]</f>
        <v>0</v>
      </c>
      <c r="O55" s="1">
        <f>COUNTIFS(Table2[Sub-Sector],Table3[[#This Row],[Sub-Sector]],Table2[% Away From Current Month High],"&lt;=0.05")/Table3[[#This Row],[Count]]</f>
        <v>1</v>
      </c>
      <c r="P55" s="1">
        <f>COUNTIFS(Table2[Sub-Sector],Table3[[#This Row],[Sub-Sector]],Table2[% Away From 52W High],"&lt;=10")/Table3[[#This Row],[Count]]</f>
        <v>0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0</v>
      </c>
      <c r="S55" s="1">
        <f>COUNTIFS(Table2[Sub-Sector],Table3[[#This Row],[Sub-Sector]],Table2[% Price above 50 EMA],"&gt;=0")/Table3[[#This Row],[Count]]</f>
        <v>0</v>
      </c>
      <c r="T55" s="1">
        <f>COUNTIFS(Table2[Sub-Sector],Table3[[#This Row],[Sub-Sector]],Table2[% Price above 200 EMA],"&gt;=0")/Table3[[#This Row],[Count]]</f>
        <v>0</v>
      </c>
      <c r="U55" s="1">
        <f>COUNTIFS(Table2[Sub-Sector],Table3[[#This Row],[Sub-Sector]],Table2[Rate of Change - Zone],"Positive")/Table3[[#This Row],[Count]]</f>
        <v>1</v>
      </c>
      <c r="V55" s="1">
        <f>COUNTIFS(Table2[Sub-Sector],Table3[[#This Row],[Sub-Sector]],Table2[Sharpe Ratio],"&gt;=0.10")/Table3[[#This Row],[Count]]</f>
        <v>0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514</v>
      </c>
      <c r="X55">
        <f>_xlfn.RANK.AVG(Table3[[#This Row],[Score]],Table3[Score],1)</f>
        <v>89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55">
        <f>_xlfn.RANK.AVG(Table3[[#This Row],[Score 2 ]],Table3[[Score 2 ]],1)</f>
        <v>51.5</v>
      </c>
    </row>
    <row r="56" spans="1:26" x14ac:dyDescent="0.3">
      <c r="A56" t="s">
        <v>1734</v>
      </c>
      <c r="B56">
        <f>COUNTIFS(Table2[Sub-Sector],Table3[[#This Row],[Sub-Sector]])</f>
        <v>1</v>
      </c>
      <c r="C56" s="1">
        <f>COUNTIFS(Table2[Sub-Sector],Table3[[#This Row],[Sub-Sector]],Table2[Uptrend],"Uptrend")/Table3[[#This Row],[Count]]</f>
        <v>1</v>
      </c>
      <c r="D56" s="1">
        <f>COUNTIFS(Table2[Sub-Sector],Table3[[#This Row],[Sub-Sector]],Table2[1W Return vs Nifty],"&gt;=5")/Table3[[#This Row],[Count]]</f>
        <v>1</v>
      </c>
      <c r="E56" s="1">
        <f>COUNTIFS(Table2[Sub-Sector],Table3[[#This Row],[Sub-Sector]],Table2[1M Return vs Nifty],"&gt;=5")/Table3[[#This Row],[Count]]</f>
        <v>1</v>
      </c>
      <c r="F56" s="1">
        <f>COUNTIFS(Table2[Sub-Sector],Table3[[#This Row],[Sub-Sector]],Table2[6M Return vs Nifty],"&gt;=10")/Table3[[#This Row],[Count]]</f>
        <v>0</v>
      </c>
      <c r="G56" s="1">
        <f>COUNTIFS(Table2[Sub-Sector],Table3[[#This Row],[Sub-Sector]],Table2[1Y Return vs Nifty],"&gt;=10")/Table3[[#This Row],[Count]]</f>
        <v>0</v>
      </c>
      <c r="H56" s="1">
        <f>COUNTIFS(Table2[Sub-Sector],Table3[[#This Row],[Sub-Sector]],Table2[RSI Exponential â€“ 14D],"&gt;=50")/Table3[[#This Row],[Count]]</f>
        <v>1</v>
      </c>
      <c r="I56" s="1">
        <f>COUNTIFS(Table2[Sub-Sector],Table3[[#This Row],[Sub-Sector]],Table2[Relative Volume],"&gt;=1")/Table3[[#This Row],[Count]]</f>
        <v>1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1</v>
      </c>
      <c r="N56" s="1">
        <f>COUNTIFS(Table2[Sub-Sector],Table3[[#This Row],[Sub-Sector]],Table2[% Away From Current Month Low],"&gt;=0.05")/Table3[[#This Row],[Count]]</f>
        <v>0</v>
      </c>
      <c r="O56" s="1">
        <f>COUNTIFS(Table2[Sub-Sector],Table3[[#This Row],[Sub-Sector]],Table2[% Away From Current Month High],"&lt;=0.05")/Table3[[#This Row],[Count]]</f>
        <v>1</v>
      </c>
      <c r="P56" s="1">
        <f>COUNTIFS(Table2[Sub-Sector],Table3[[#This Row],[Sub-Sector]],Table2[% Away From 52W High],"&lt;=10")/Table3[[#This Row],[Count]]</f>
        <v>0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1</v>
      </c>
      <c r="S56" s="1">
        <f>COUNTIFS(Table2[Sub-Sector],Table3[[#This Row],[Sub-Sector]],Table2[% Price above 50 EMA],"&gt;=0")/Table3[[#This Row],[Count]]</f>
        <v>1</v>
      </c>
      <c r="T56" s="1">
        <f>COUNTIFS(Table2[Sub-Sector],Table3[[#This Row],[Sub-Sector]],Table2[% Price above 200 EMA],"&gt;=0")/Table3[[#This Row],[Count]]</f>
        <v>1</v>
      </c>
      <c r="U56" s="1">
        <f>COUNTIFS(Table2[Sub-Sector],Table3[[#This Row],[Sub-Sector]],Table2[Rate of Change - Zone],"Positive")/Table3[[#This Row],[Count]]</f>
        <v>1</v>
      </c>
      <c r="V56" s="1">
        <f>COUNTIFS(Table2[Sub-Sector],Table3[[#This Row],[Sub-Sector]],Table2[Sharpe Ratio],"&gt;=0.10")/Table3[[#This Row],[Count]]</f>
        <v>0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245</v>
      </c>
      <c r="X56">
        <f>_xlfn.RANK.AVG(Table3[[#This Row],[Score]],Table3[Score],1)</f>
        <v>13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230.5</v>
      </c>
      <c r="Z56">
        <f>_xlfn.RANK.AVG(Table3[[#This Row],[Score 2 ]],Table3[[Score 2 ]],1)</f>
        <v>56.5</v>
      </c>
    </row>
    <row r="57" spans="1:26" x14ac:dyDescent="0.3">
      <c r="A57" t="s">
        <v>100</v>
      </c>
      <c r="B57">
        <f>COUNTIFS(Table2[Sub-Sector],Table3[[#This Row],[Sub-Sector]])</f>
        <v>1</v>
      </c>
      <c r="C57" s="1">
        <f>COUNTIFS(Table2[Sub-Sector],Table3[[#This Row],[Sub-Sector]],Table2[Uptrend],"Uptrend")/Table3[[#This Row],[Count]]</f>
        <v>0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</v>
      </c>
      <c r="F57" s="1">
        <f>COUNTIFS(Table2[Sub-Sector],Table3[[#This Row],[Sub-Sector]],Table2[6M Return vs Nifty],"&gt;=10")/Table3[[#This Row],[Count]]</f>
        <v>0</v>
      </c>
      <c r="G57" s="1">
        <f>COUNTIFS(Table2[Sub-Sector],Table3[[#This Row],[Sub-Sector]],Table2[1Y Return vs Nifty],"&gt;=10")/Table3[[#This Row],[Count]]</f>
        <v>0</v>
      </c>
      <c r="H57" s="1">
        <f>COUNTIFS(Table2[Sub-Sector],Table3[[#This Row],[Sub-Sector]],Table2[RSI Exponential â€“ 14D],"&gt;=50")/Table3[[#This Row],[Count]]</f>
        <v>0</v>
      </c>
      <c r="I57" s="1">
        <f>COUNTIFS(Table2[Sub-Sector],Table3[[#This Row],[Sub-Sector]],Table2[Relative Volume],"&gt;=1")/Table3[[#This Row],[Count]]</f>
        <v>1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</v>
      </c>
      <c r="M57" s="1">
        <f>COUNTIFS(Table2[Sub-Sector],Table3[[#This Row],[Sub-Sector]],Table2[% Away From Current Week High],"&lt;=0.05")/Table3[[#This Row],[Count]]</f>
        <v>1</v>
      </c>
      <c r="N57" s="1">
        <f>COUNTIFS(Table2[Sub-Sector],Table3[[#This Row],[Sub-Sector]],Table2[% Away From Current Month Low],"&gt;=0.05")/Table3[[#This Row],[Count]]</f>
        <v>0</v>
      </c>
      <c r="O57" s="1">
        <f>COUNTIFS(Table2[Sub-Sector],Table3[[#This Row],[Sub-Sector]],Table2[% Away From Current Month High],"&lt;=0.05")/Table3[[#This Row],[Count]]</f>
        <v>1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0</v>
      </c>
      <c r="S57" s="1">
        <f>COUNTIFS(Table2[Sub-Sector],Table3[[#This Row],[Sub-Sector]],Table2[% Price above 50 EMA],"&gt;=0")/Table3[[#This Row],[Count]]</f>
        <v>0</v>
      </c>
      <c r="T57" s="1">
        <f>COUNTIFS(Table2[Sub-Sector],Table3[[#This Row],[Sub-Sector]],Table2[% Price above 200 EMA],"&gt;=0")/Table3[[#This Row],[Count]]</f>
        <v>0</v>
      </c>
      <c r="U57" s="1">
        <f>COUNTIFS(Table2[Sub-Sector],Table3[[#This Row],[Sub-Sector]],Table2[Rate of Change - Zone],"Positive")/Table3[[#This Row],[Count]]</f>
        <v>1</v>
      </c>
      <c r="V57" s="1">
        <f>COUNTIFS(Table2[Sub-Sector],Table3[[#This Row],[Sub-Sector]],Table2[Sharpe Ratio],"&gt;=0.10")/Table3[[#This Row],[Count]]</f>
        <v>1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515</v>
      </c>
      <c r="X57">
        <f>_xlfn.RANK.AVG(Table3[[#This Row],[Score]],Table3[Score],1)</f>
        <v>92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230.5</v>
      </c>
      <c r="Z57">
        <f>_xlfn.RANK.AVG(Table3[[#This Row],[Score 2 ]],Table3[[Score 2 ]],1)</f>
        <v>56.5</v>
      </c>
    </row>
    <row r="58" spans="1:26" x14ac:dyDescent="0.3">
      <c r="A58" t="s">
        <v>988</v>
      </c>
      <c r="B58">
        <f>COUNTIFS(Table2[Sub-Sector],Table3[[#This Row],[Sub-Sector]])</f>
        <v>1</v>
      </c>
      <c r="C58" s="1">
        <f>COUNTIFS(Table2[Sub-Sector],Table3[[#This Row],[Sub-Sector]],Table2[Uptrend],"Uptrend")/Table3[[#This Row],[Count]]</f>
        <v>0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0</v>
      </c>
      <c r="F58" s="1">
        <f>COUNTIFS(Table2[Sub-Sector],Table3[[#This Row],[Sub-Sector]],Table2[6M Return vs Nifty],"&gt;=10")/Table3[[#This Row],[Count]]</f>
        <v>0</v>
      </c>
      <c r="G58" s="1">
        <f>COUNTIFS(Table2[Sub-Sector],Table3[[#This Row],[Sub-Sector]],Table2[1Y Return vs Nifty],"&gt;=10")/Table3[[#This Row],[Count]]</f>
        <v>0</v>
      </c>
      <c r="H58" s="1">
        <f>COUNTIFS(Table2[Sub-Sector],Table3[[#This Row],[Sub-Sector]],Table2[RSI Exponential â€“ 14D],"&gt;=50")/Table3[[#This Row],[Count]]</f>
        <v>1</v>
      </c>
      <c r="I58" s="1">
        <f>COUNTIFS(Table2[Sub-Sector],Table3[[#This Row],[Sub-Sector]],Table2[Relative Volume],"&gt;=1")/Table3[[#This Row],[Count]]</f>
        <v>1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</v>
      </c>
      <c r="M58" s="1">
        <f>COUNTIFS(Table2[Sub-Sector],Table3[[#This Row],[Sub-Sector]],Table2[% Away From Current Week High],"&lt;=0.05")/Table3[[#This Row],[Count]]</f>
        <v>1</v>
      </c>
      <c r="N58" s="1">
        <f>COUNTIFS(Table2[Sub-Sector],Table3[[#This Row],[Sub-Sector]],Table2[% Away From Current Month Low],"&gt;=0.05")/Table3[[#This Row],[Count]]</f>
        <v>0</v>
      </c>
      <c r="O58" s="1">
        <f>COUNTIFS(Table2[Sub-Sector],Table3[[#This Row],[Sub-Sector]],Table2[% Away From Current Month High],"&lt;=0.05")/Table3[[#This Row],[Count]]</f>
        <v>1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1</v>
      </c>
      <c r="S58" s="1">
        <f>COUNTIFS(Table2[Sub-Sector],Table3[[#This Row],[Sub-Sector]],Table2[% Price above 50 EMA],"&gt;=0")/Table3[[#This Row],[Count]]</f>
        <v>1</v>
      </c>
      <c r="T58" s="1">
        <f>COUNTIFS(Table2[Sub-Sector],Table3[[#This Row],[Sub-Sector]],Table2[% Price above 200 EMA],"&gt;=0")/Table3[[#This Row],[Count]]</f>
        <v>1</v>
      </c>
      <c r="U58" s="1">
        <f>COUNTIFS(Table2[Sub-Sector],Table3[[#This Row],[Sub-Sector]],Table2[Rate of Change - Zone],"Positive")/Table3[[#This Row],[Count]]</f>
        <v>1</v>
      </c>
      <c r="V58" s="1">
        <f>COUNTIFS(Table2[Sub-Sector],Table3[[#This Row],[Sub-Sector]],Table2[Sharpe Ratio],"&gt;=0.10")/Table3[[#This Row],[Count]]</f>
        <v>0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515</v>
      </c>
      <c r="X58">
        <f>_xlfn.RANK.AVG(Table3[[#This Row],[Score]],Table3[Score],1)</f>
        <v>92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230.5</v>
      </c>
      <c r="Z58">
        <f>_xlfn.RANK.AVG(Table3[[#This Row],[Score 2 ]],Table3[[Score 2 ]],1)</f>
        <v>56.5</v>
      </c>
    </row>
    <row r="59" spans="1:26" x14ac:dyDescent="0.3">
      <c r="A59" t="s">
        <v>1548</v>
      </c>
      <c r="B59">
        <f>COUNTIFS(Table2[Sub-Sector],Table3[[#This Row],[Sub-Sector]])</f>
        <v>1</v>
      </c>
      <c r="C59" s="1">
        <f>COUNTIFS(Table2[Sub-Sector],Table3[[#This Row],[Sub-Sector]],Table2[Uptrend],"Uptrend")/Table3[[#This Row],[Count]]</f>
        <v>0</v>
      </c>
      <c r="D59" s="1">
        <f>COUNTIFS(Table2[Sub-Sector],Table3[[#This Row],[Sub-Sector]],Table2[1W Return vs Nifty],"&gt;=5")/Table3[[#This Row],[Count]]</f>
        <v>0</v>
      </c>
      <c r="E59" s="1">
        <f>COUNTIFS(Table2[Sub-Sector],Table3[[#This Row],[Sub-Sector]],Table2[1M Return vs Nifty],"&gt;=5")/Table3[[#This Row],[Count]]</f>
        <v>0</v>
      </c>
      <c r="F59" s="1">
        <f>COUNTIFS(Table2[Sub-Sector],Table3[[#This Row],[Sub-Sector]],Table2[6M Return vs Nifty],"&gt;=10")/Table3[[#This Row],[Count]]</f>
        <v>0</v>
      </c>
      <c r="G59" s="1">
        <f>COUNTIFS(Table2[Sub-Sector],Table3[[#This Row],[Sub-Sector]],Table2[1Y Return vs Nifty],"&gt;=10")/Table3[[#This Row],[Count]]</f>
        <v>0</v>
      </c>
      <c r="H59" s="1">
        <f>COUNTIFS(Table2[Sub-Sector],Table3[[#This Row],[Sub-Sector]],Table2[RSI Exponential â€“ 14D],"&gt;=50")/Table3[[#This Row],[Count]]</f>
        <v>1</v>
      </c>
      <c r="I59" s="1">
        <f>COUNTIFS(Table2[Sub-Sector],Table3[[#This Row],[Sub-Sector]],Table2[Relative Volume],"&gt;=1")/Table3[[#This Row],[Count]]</f>
        <v>1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</v>
      </c>
      <c r="M59" s="1">
        <f>COUNTIFS(Table2[Sub-Sector],Table3[[#This Row],[Sub-Sector]],Table2[% Away From Current Week High],"&lt;=0.05")/Table3[[#This Row],[Count]]</f>
        <v>1</v>
      </c>
      <c r="N59" s="1">
        <f>COUNTIFS(Table2[Sub-Sector],Table3[[#This Row],[Sub-Sector]],Table2[% Away From Current Month Low],"&gt;=0.05")/Table3[[#This Row],[Count]]</f>
        <v>0</v>
      </c>
      <c r="O59" s="1">
        <f>COUNTIFS(Table2[Sub-Sector],Table3[[#This Row],[Sub-Sector]],Table2[% Away From Current Month High],"&lt;=0.05")/Table3[[#This Row],[Count]]</f>
        <v>1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1</v>
      </c>
      <c r="S59" s="1">
        <f>COUNTIFS(Table2[Sub-Sector],Table3[[#This Row],[Sub-Sector]],Table2[% Price above 50 EMA],"&gt;=0")/Table3[[#This Row],[Count]]</f>
        <v>0</v>
      </c>
      <c r="T59" s="1">
        <f>COUNTIFS(Table2[Sub-Sector],Table3[[#This Row],[Sub-Sector]],Table2[% Price above 200 EMA],"&gt;=0")/Table3[[#This Row],[Count]]</f>
        <v>0</v>
      </c>
      <c r="U59" s="1">
        <f>COUNTIFS(Table2[Sub-Sector],Table3[[#This Row],[Sub-Sector]],Table2[Rate of Change - Zone],"Positive")/Table3[[#This Row],[Count]]</f>
        <v>1</v>
      </c>
      <c r="V59" s="1">
        <f>COUNTIFS(Table2[Sub-Sector],Table3[[#This Row],[Sub-Sector]],Table2[Sharpe Ratio],"&gt;=0.10")/Table3[[#This Row],[Count]]</f>
        <v>0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515</v>
      </c>
      <c r="X59">
        <f>_xlfn.RANK.AVG(Table3[[#This Row],[Score]],Table3[Score],1)</f>
        <v>92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230.5</v>
      </c>
      <c r="Z59">
        <f>_xlfn.RANK.AVG(Table3[[#This Row],[Score 2 ]],Table3[[Score 2 ]],1)</f>
        <v>56.5</v>
      </c>
    </row>
    <row r="60" spans="1:26" x14ac:dyDescent="0.3">
      <c r="A60" t="s">
        <v>276</v>
      </c>
      <c r="B60">
        <f>COUNTIFS(Table2[Sub-Sector],Table3[[#This Row],[Sub-Sector]])</f>
        <v>11</v>
      </c>
      <c r="C60" s="1">
        <f>COUNTIFS(Table2[Sub-Sector],Table3[[#This Row],[Sub-Sector]],Table2[Uptrend],"Uptrend")/Table3[[#This Row],[Count]]</f>
        <v>0.18181818181818182</v>
      </c>
      <c r="D60" s="1">
        <f>COUNTIFS(Table2[Sub-Sector],Table3[[#This Row],[Sub-Sector]],Table2[1W Return vs Nifty],"&gt;=5")/Table3[[#This Row],[Count]]</f>
        <v>9.0909090909090912E-2</v>
      </c>
      <c r="E60" s="1">
        <f>COUNTIFS(Table2[Sub-Sector],Table3[[#This Row],[Sub-Sector]],Table2[1M Return vs Nifty],"&gt;=5")/Table3[[#This Row],[Count]]</f>
        <v>0.18181818181818182</v>
      </c>
      <c r="F60" s="1">
        <f>COUNTIFS(Table2[Sub-Sector],Table3[[#This Row],[Sub-Sector]],Table2[6M Return vs Nifty],"&gt;=10")/Table3[[#This Row],[Count]]</f>
        <v>0.36363636363636365</v>
      </c>
      <c r="G60" s="1">
        <f>COUNTIFS(Table2[Sub-Sector],Table3[[#This Row],[Sub-Sector]],Table2[1Y Return vs Nifty],"&gt;=10")/Table3[[#This Row],[Count]]</f>
        <v>0.72727272727272729</v>
      </c>
      <c r="H60" s="1">
        <f>COUNTIFS(Table2[Sub-Sector],Table3[[#This Row],[Sub-Sector]],Table2[RSI Exponential â€“ 14D],"&gt;=50")/Table3[[#This Row],[Count]]</f>
        <v>0.45454545454545453</v>
      </c>
      <c r="I60" s="1">
        <f>COUNTIFS(Table2[Sub-Sector],Table3[[#This Row],[Sub-Sector]],Table2[Relative Volume],"&gt;=1")/Table3[[#This Row],[Count]]</f>
        <v>0.18181818181818182</v>
      </c>
      <c r="J60" s="1">
        <f>COUNTIFS(Table2[Sub-Sector],Table3[[#This Row],[Sub-Sector]],Table2[% Away From Day Low],"&gt;=0.05")/Table3[[#This Row],[Count]]</f>
        <v>9.0909090909090912E-2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9.0909090909090912E-2</v>
      </c>
      <c r="M60" s="1">
        <f>COUNTIFS(Table2[Sub-Sector],Table3[[#This Row],[Sub-Sector]],Table2[% Away From Current Week High],"&lt;=0.05")/Table3[[#This Row],[Count]]</f>
        <v>1</v>
      </c>
      <c r="N60" s="1">
        <f>COUNTIFS(Table2[Sub-Sector],Table3[[#This Row],[Sub-Sector]],Table2[% Away From Current Month Low],"&gt;=0.05")/Table3[[#This Row],[Count]]</f>
        <v>9.0909090909090912E-2</v>
      </c>
      <c r="O60" s="1">
        <f>COUNTIFS(Table2[Sub-Sector],Table3[[#This Row],[Sub-Sector]],Table2[% Away From Current Month High],"&lt;=0.05")/Table3[[#This Row],[Count]]</f>
        <v>1</v>
      </c>
      <c r="P60" s="1">
        <f>COUNTIFS(Table2[Sub-Sector],Table3[[#This Row],[Sub-Sector]],Table2[% Away From 52W High],"&lt;=10")/Table3[[#This Row],[Count]]</f>
        <v>9.0909090909090912E-2</v>
      </c>
      <c r="Q60" s="1">
        <f>COUNTIFS(Table2[Sub-Sector],Table3[[#This Row],[Sub-Sector]],Table2[% Away From 52W Low],"&gt;=10")/Table3[[#This Row],[Count]]</f>
        <v>0.90909090909090906</v>
      </c>
      <c r="R60" s="1">
        <f>COUNTIFS(Table2[Sub-Sector],Table3[[#This Row],[Sub-Sector]],Table2[% Price above 20 EMA],"&gt;=0")/Table3[[#This Row],[Count]]</f>
        <v>0.36363636363636365</v>
      </c>
      <c r="S60" s="1">
        <f>COUNTIFS(Table2[Sub-Sector],Table3[[#This Row],[Sub-Sector]],Table2[% Price above 50 EMA],"&gt;=0")/Table3[[#This Row],[Count]]</f>
        <v>0.27272727272727271</v>
      </c>
      <c r="T60" s="1">
        <f>COUNTIFS(Table2[Sub-Sector],Table3[[#This Row],[Sub-Sector]],Table2[% Price above 200 EMA],"&gt;=0")/Table3[[#This Row],[Count]]</f>
        <v>0.63636363636363635</v>
      </c>
      <c r="U60" s="1">
        <f>COUNTIFS(Table2[Sub-Sector],Table3[[#This Row],[Sub-Sector]],Table2[Rate of Change - Zone],"Positive")/Table3[[#This Row],[Count]]</f>
        <v>0.63636363636363635</v>
      </c>
      <c r="V60" s="1">
        <f>COUNTIFS(Table2[Sub-Sector],Table3[[#This Row],[Sub-Sector]],Table2[Sharpe Ratio],"&gt;=0.10")/Table3[[#This Row],[Count]]</f>
        <v>0.18181818181818182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418</v>
      </c>
      <c r="X60">
        <f>_xlfn.RANK.AVG(Table3[[#This Row],[Score]],Table3[Score],1)</f>
        <v>57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60">
        <f>_xlfn.RANK.AVG(Table3[[#This Row],[Score 2 ]],Table3[[Score 2 ]],1)</f>
        <v>59</v>
      </c>
    </row>
    <row r="61" spans="1:26" x14ac:dyDescent="0.3">
      <c r="A61" t="s">
        <v>998</v>
      </c>
      <c r="B61">
        <f>COUNTIFS(Table2[Sub-Sector],Table3[[#This Row],[Sub-Sector]])</f>
        <v>1</v>
      </c>
      <c r="C61" s="1">
        <f>COUNTIFS(Table2[Sub-Sector],Table3[[#This Row],[Sub-Sector]],Table2[Uptrend],"Uptrend")/Table3[[#This Row],[Count]]</f>
        <v>0</v>
      </c>
      <c r="D61" s="1">
        <f>COUNTIFS(Table2[Sub-Sector],Table3[[#This Row],[Sub-Sector]],Table2[1W Return vs Nifty],"&gt;=5")/Table3[[#This Row],[Count]]</f>
        <v>0</v>
      </c>
      <c r="E61" s="1">
        <f>COUNTIFS(Table2[Sub-Sector],Table3[[#This Row],[Sub-Sector]],Table2[1M Return vs Nifty],"&gt;=5")/Table3[[#This Row],[Count]]</f>
        <v>0</v>
      </c>
      <c r="F61" s="1">
        <f>COUNTIFS(Table2[Sub-Sector],Table3[[#This Row],[Sub-Sector]],Table2[6M Return vs Nifty],"&gt;=10")/Table3[[#This Row],[Count]]</f>
        <v>1</v>
      </c>
      <c r="G61" s="1">
        <f>COUNTIFS(Table2[Sub-Sector],Table3[[#This Row],[Sub-Sector]],Table2[1Y Return vs Nifty],"&gt;=10")/Table3[[#This Row],[Count]]</f>
        <v>1</v>
      </c>
      <c r="H61" s="1">
        <f>COUNTIFS(Table2[Sub-Sector],Table3[[#This Row],[Sub-Sector]],Table2[RSI Exponential â€“ 14D],"&gt;=50")/Table3[[#This Row],[Count]]</f>
        <v>1</v>
      </c>
      <c r="I61" s="1">
        <f>COUNTIFS(Table2[Sub-Sector],Table3[[#This Row],[Sub-Sector]],Table2[Relative Volume],"&gt;=1")/Table3[[#This Row],[Count]]</f>
        <v>0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</v>
      </c>
      <c r="M61" s="1">
        <f>COUNTIFS(Table2[Sub-Sector],Table3[[#This Row],[Sub-Sector]],Table2[% Away From Current Week High],"&lt;=0.05")/Table3[[#This Row],[Count]]</f>
        <v>1</v>
      </c>
      <c r="N61" s="1">
        <f>COUNTIFS(Table2[Sub-Sector],Table3[[#This Row],[Sub-Sector]],Table2[% Away From Current Month Low],"&gt;=0.05")/Table3[[#This Row],[Count]]</f>
        <v>0</v>
      </c>
      <c r="O61" s="1">
        <f>COUNTIFS(Table2[Sub-Sector],Table3[[#This Row],[Sub-Sector]],Table2[% Away From Current Month High],"&lt;=0.05")/Table3[[#This Row],[Count]]</f>
        <v>1</v>
      </c>
      <c r="P61" s="1">
        <f>COUNTIFS(Table2[Sub-Sector],Table3[[#This Row],[Sub-Sector]],Table2[% Away From 52W High],"&lt;=10")/Table3[[#This Row],[Count]]</f>
        <v>0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0</v>
      </c>
      <c r="S61" s="1">
        <f>COUNTIFS(Table2[Sub-Sector],Table3[[#This Row],[Sub-Sector]],Table2[% Price above 50 EMA],"&gt;=0")/Table3[[#This Row],[Count]]</f>
        <v>0</v>
      </c>
      <c r="T61" s="1">
        <f>COUNTIFS(Table2[Sub-Sector],Table3[[#This Row],[Sub-Sector]],Table2[% Price above 200 EMA],"&gt;=0")/Table3[[#This Row],[Count]]</f>
        <v>1</v>
      </c>
      <c r="U61" s="1">
        <f>COUNTIFS(Table2[Sub-Sector],Table3[[#This Row],[Sub-Sector]],Table2[Rate of Change - Zone],"Positive")/Table3[[#This Row],[Count]]</f>
        <v>0</v>
      </c>
      <c r="V61" s="1">
        <f>COUNTIFS(Table2[Sub-Sector],Table3[[#This Row],[Sub-Sector]],Table2[Sharpe Ratio],"&gt;=0.10")/Table3[[#This Row],[Count]]</f>
        <v>1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516.5</v>
      </c>
      <c r="X61">
        <f>_xlfn.RANK.AVG(Table3[[#This Row],[Score]],Table3[Score],1)</f>
        <v>94.5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61">
        <f>_xlfn.RANK.AVG(Table3[[#This Row],[Score 2 ]],Table3[[Score 2 ]],1)</f>
        <v>60</v>
      </c>
    </row>
    <row r="62" spans="1:26" x14ac:dyDescent="0.3">
      <c r="A62" t="s">
        <v>406</v>
      </c>
      <c r="B62">
        <f>COUNTIFS(Table2[Sub-Sector],Table3[[#This Row],[Sub-Sector]])</f>
        <v>4</v>
      </c>
      <c r="C62" s="1">
        <f>COUNTIFS(Table2[Sub-Sector],Table3[[#This Row],[Sub-Sector]],Table2[Uptrend],"Uptrend")/Table3[[#This Row],[Count]]</f>
        <v>0.5</v>
      </c>
      <c r="D62" s="1">
        <f>COUNTIFS(Table2[Sub-Sector],Table3[[#This Row],[Sub-Sector]],Table2[1W Return vs Nifty],"&gt;=5")/Table3[[#This Row],[Count]]</f>
        <v>0.25</v>
      </c>
      <c r="E62" s="1">
        <f>COUNTIFS(Table2[Sub-Sector],Table3[[#This Row],[Sub-Sector]],Table2[1M Return vs Nifty],"&gt;=5")/Table3[[#This Row],[Count]]</f>
        <v>0.5</v>
      </c>
      <c r="F62" s="1">
        <f>COUNTIFS(Table2[Sub-Sector],Table3[[#This Row],[Sub-Sector]],Table2[6M Return vs Nifty],"&gt;=10")/Table3[[#This Row],[Count]]</f>
        <v>0.5</v>
      </c>
      <c r="G62" s="1">
        <f>COUNTIFS(Table2[Sub-Sector],Table3[[#This Row],[Sub-Sector]],Table2[1Y Return vs Nifty],"&gt;=10")/Table3[[#This Row],[Count]]</f>
        <v>0.25</v>
      </c>
      <c r="H62" s="1">
        <f>COUNTIFS(Table2[Sub-Sector],Table3[[#This Row],[Sub-Sector]],Table2[RSI Exponential â€“ 14D],"&gt;=50")/Table3[[#This Row],[Count]]</f>
        <v>0.75</v>
      </c>
      <c r="I62" s="1">
        <f>COUNTIFS(Table2[Sub-Sector],Table3[[#This Row],[Sub-Sector]],Table2[Relative Volume],"&gt;=1")/Table3[[#This Row],[Count]]</f>
        <v>0.25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</v>
      </c>
      <c r="M62" s="1">
        <f>COUNTIFS(Table2[Sub-Sector],Table3[[#This Row],[Sub-Sector]],Table2[% Away From Current Week High],"&lt;=0.05")/Table3[[#This Row],[Count]]</f>
        <v>1</v>
      </c>
      <c r="N62" s="1">
        <f>COUNTIFS(Table2[Sub-Sector],Table3[[#This Row],[Sub-Sector]],Table2[% Away From Current Month Low],"&gt;=0.05")/Table3[[#This Row],[Count]]</f>
        <v>0</v>
      </c>
      <c r="O62" s="1">
        <f>COUNTIFS(Table2[Sub-Sector],Table3[[#This Row],[Sub-Sector]],Table2[% Away From Current Month High],"&lt;=0.05")/Table3[[#This Row],[Count]]</f>
        <v>1</v>
      </c>
      <c r="P62" s="1">
        <f>COUNTIFS(Table2[Sub-Sector],Table3[[#This Row],[Sub-Sector]],Table2[% Away From 52W High],"&lt;=10")/Table3[[#This Row],[Count]]</f>
        <v>0.5</v>
      </c>
      <c r="Q62" s="1">
        <f>COUNTIFS(Table2[Sub-Sector],Table3[[#This Row],[Sub-Sector]],Table2[% Away From 52W Low],"&gt;=10")/Table3[[#This Row],[Count]]</f>
        <v>0.75</v>
      </c>
      <c r="R62" s="1">
        <f>COUNTIFS(Table2[Sub-Sector],Table3[[#This Row],[Sub-Sector]],Table2[% Price above 20 EMA],"&gt;=0")/Table3[[#This Row],[Count]]</f>
        <v>0.5</v>
      </c>
      <c r="S62" s="1">
        <f>COUNTIFS(Table2[Sub-Sector],Table3[[#This Row],[Sub-Sector]],Table2[% Price above 50 EMA],"&gt;=0")/Table3[[#This Row],[Count]]</f>
        <v>0.5</v>
      </c>
      <c r="T62" s="1">
        <f>COUNTIFS(Table2[Sub-Sector],Table3[[#This Row],[Sub-Sector]],Table2[% Price above 200 EMA],"&gt;=0")/Table3[[#This Row],[Count]]</f>
        <v>0.5</v>
      </c>
      <c r="U62" s="1">
        <f>COUNTIFS(Table2[Sub-Sector],Table3[[#This Row],[Sub-Sector]],Table2[Rate of Change - Zone],"Positive")/Table3[[#This Row],[Count]]</f>
        <v>0.75</v>
      </c>
      <c r="V62" s="1">
        <f>COUNTIFS(Table2[Sub-Sector],Table3[[#This Row],[Sub-Sector]],Table2[Sharpe Ratio],"&gt;=0.10")/Table3[[#This Row],[Count]]</f>
        <v>0.25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321</v>
      </c>
      <c r="X62">
        <f>_xlfn.RANK.AVG(Table3[[#This Row],[Score]],Table3[Score],1)</f>
        <v>27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62">
        <f>_xlfn.RANK.AVG(Table3[[#This Row],[Score 2 ]],Table3[[Score 2 ]],1)</f>
        <v>61</v>
      </c>
    </row>
    <row r="63" spans="1:26" x14ac:dyDescent="0.3">
      <c r="A63" t="s">
        <v>1386</v>
      </c>
      <c r="B63">
        <f>COUNTIFS(Table2[Sub-Sector],Table3[[#This Row],[Sub-Sector]])</f>
        <v>1</v>
      </c>
      <c r="C63" s="1">
        <f>COUNTIFS(Table2[Sub-Sector],Table3[[#This Row],[Sub-Sector]],Table2[Uptrend],"Uptrend")/Table3[[#This Row],[Count]]</f>
        <v>0</v>
      </c>
      <c r="D63" s="1">
        <f>COUNTIFS(Table2[Sub-Sector],Table3[[#This Row],[Sub-Sector]],Table2[1W Return vs Nifty],"&gt;=5")/Table3[[#This Row],[Count]]</f>
        <v>0</v>
      </c>
      <c r="E63" s="1">
        <f>COUNTIFS(Table2[Sub-Sector],Table3[[#This Row],[Sub-Sector]],Table2[1M Return vs Nifty],"&gt;=5")/Table3[[#This Row],[Count]]</f>
        <v>0</v>
      </c>
      <c r="F63" s="1">
        <f>COUNTIFS(Table2[Sub-Sector],Table3[[#This Row],[Sub-Sector]],Table2[6M Return vs Nifty],"&gt;=10")/Table3[[#This Row],[Count]]</f>
        <v>1</v>
      </c>
      <c r="G63" s="1">
        <f>COUNTIFS(Table2[Sub-Sector],Table3[[#This Row],[Sub-Sector]],Table2[1Y Return vs Nifty],"&gt;=10")/Table3[[#This Row],[Count]]</f>
        <v>0</v>
      </c>
      <c r="H63" s="1">
        <f>COUNTIFS(Table2[Sub-Sector],Table3[[#This Row],[Sub-Sector]],Table2[RSI Exponential â€“ 14D],"&gt;=50")/Table3[[#This Row],[Count]]</f>
        <v>1</v>
      </c>
      <c r="I63" s="1">
        <f>COUNTIFS(Table2[Sub-Sector],Table3[[#This Row],[Sub-Sector]],Table2[Relative Volume],"&gt;=1")/Table3[[#This Row],[Count]]</f>
        <v>0</v>
      </c>
      <c r="J63" s="1">
        <f>COUNTIFS(Table2[Sub-Sector],Table3[[#This Row],[Sub-Sector]],Table2[% Away From Day Low],"&gt;=0.05")/Table3[[#This Row],[Count]]</f>
        <v>1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1</v>
      </c>
      <c r="M63" s="1">
        <f>COUNTIFS(Table2[Sub-Sector],Table3[[#This Row],[Sub-Sector]],Table2[% Away From Current Week High],"&lt;=0.05")/Table3[[#This Row],[Count]]</f>
        <v>1</v>
      </c>
      <c r="N63" s="1">
        <f>COUNTIFS(Table2[Sub-Sector],Table3[[#This Row],[Sub-Sector]],Table2[% Away From Current Month Low],"&gt;=0.05")/Table3[[#This Row],[Count]]</f>
        <v>1</v>
      </c>
      <c r="O63" s="1">
        <f>COUNTIFS(Table2[Sub-Sector],Table3[[#This Row],[Sub-Sector]],Table2[% Away From Current Month High],"&lt;=0.05")/Table3[[#This Row],[Count]]</f>
        <v>1</v>
      </c>
      <c r="P63" s="1">
        <f>COUNTIFS(Table2[Sub-Sector],Table3[[#This Row],[Sub-Sector]],Table2[% Away From 52W High],"&lt;=10")/Table3[[#This Row],[Count]]</f>
        <v>0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1</v>
      </c>
      <c r="S63" s="1">
        <f>COUNTIFS(Table2[Sub-Sector],Table3[[#This Row],[Sub-Sector]],Table2[% Price above 50 EMA],"&gt;=0")/Table3[[#This Row],[Count]]</f>
        <v>1</v>
      </c>
      <c r="T63" s="1">
        <f>COUNTIFS(Table2[Sub-Sector],Table3[[#This Row],[Sub-Sector]],Table2[% Price above 200 EMA],"&gt;=0")/Table3[[#This Row],[Count]]</f>
        <v>1</v>
      </c>
      <c r="U63" s="1">
        <f>COUNTIFS(Table2[Sub-Sector],Table3[[#This Row],[Sub-Sector]],Table2[Rate of Change - Zone],"Positive")/Table3[[#This Row],[Count]]</f>
        <v>1</v>
      </c>
      <c r="V63" s="1">
        <f>COUNTIFS(Table2[Sub-Sector],Table3[[#This Row],[Sub-Sector]],Table2[Sharpe Ratio],"&gt;=0.10")/Table3[[#This Row],[Count]]</f>
        <v>1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520</v>
      </c>
      <c r="X63">
        <f>_xlfn.RANK.AVG(Table3[[#This Row],[Score]],Table3[Score],1)</f>
        <v>96.5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235.5</v>
      </c>
      <c r="Z63">
        <f>_xlfn.RANK.AVG(Table3[[#This Row],[Score 2 ]],Table3[[Score 2 ]],1)</f>
        <v>62.5</v>
      </c>
    </row>
    <row r="64" spans="1:26" x14ac:dyDescent="0.3">
      <c r="A64" t="s">
        <v>75</v>
      </c>
      <c r="B64">
        <f>COUNTIFS(Table2[Sub-Sector],Table3[[#This Row],[Sub-Sector]])</f>
        <v>3</v>
      </c>
      <c r="C64" s="1">
        <f>COUNTIFS(Table2[Sub-Sector],Table3[[#This Row],[Sub-Sector]],Table2[Uptrend],"Uptrend")/Table3[[#This Row],[Count]]</f>
        <v>0</v>
      </c>
      <c r="D64" s="1">
        <f>COUNTIFS(Table2[Sub-Sector],Table3[[#This Row],[Sub-Sector]],Table2[1W Return vs Nifty],"&gt;=5")/Table3[[#This Row],[Count]]</f>
        <v>0</v>
      </c>
      <c r="E64" s="1">
        <f>COUNTIFS(Table2[Sub-Sector],Table3[[#This Row],[Sub-Sector]],Table2[1M Return vs Nifty],"&gt;=5")/Table3[[#This Row],[Count]]</f>
        <v>0</v>
      </c>
      <c r="F64" s="1">
        <f>COUNTIFS(Table2[Sub-Sector],Table3[[#This Row],[Sub-Sector]],Table2[6M Return vs Nifty],"&gt;=10")/Table3[[#This Row],[Count]]</f>
        <v>0</v>
      </c>
      <c r="G64" s="1">
        <f>COUNTIFS(Table2[Sub-Sector],Table3[[#This Row],[Sub-Sector]],Table2[1Y Return vs Nifty],"&gt;=10")/Table3[[#This Row],[Count]]</f>
        <v>1</v>
      </c>
      <c r="H64" s="1">
        <f>COUNTIFS(Table2[Sub-Sector],Table3[[#This Row],[Sub-Sector]],Table2[RSI Exponential â€“ 14D],"&gt;=50")/Table3[[#This Row],[Count]]</f>
        <v>0.33333333333333331</v>
      </c>
      <c r="I64" s="1">
        <f>COUNTIFS(Table2[Sub-Sector],Table3[[#This Row],[Sub-Sector]],Table2[Relative Volume],"&gt;=1")/Table3[[#This Row],[Count]]</f>
        <v>0.33333333333333331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0.66666666666666663</v>
      </c>
      <c r="L64" s="1">
        <f>COUNTIFS(Table2[Sub-Sector],Table3[[#This Row],[Sub-Sector]],Table2[% Away From Current Week Low],"&gt;=0.05")/Table3[[#This Row],[Count]]</f>
        <v>0</v>
      </c>
      <c r="M64" s="1">
        <f>COUNTIFS(Table2[Sub-Sector],Table3[[#This Row],[Sub-Sector]],Table2[% Away From Current Week High],"&lt;=0.05")/Table3[[#This Row],[Count]]</f>
        <v>0.66666666666666663</v>
      </c>
      <c r="N64" s="1">
        <f>COUNTIFS(Table2[Sub-Sector],Table3[[#This Row],[Sub-Sector]],Table2[% Away From Current Month Low],"&gt;=0.05")/Table3[[#This Row],[Count]]</f>
        <v>0</v>
      </c>
      <c r="O64" s="1">
        <f>COUNTIFS(Table2[Sub-Sector],Table3[[#This Row],[Sub-Sector]],Table2[% Away From Current Month High],"&lt;=0.05")/Table3[[#This Row],[Count]]</f>
        <v>0.66666666666666663</v>
      </c>
      <c r="P64" s="1">
        <f>COUNTIFS(Table2[Sub-Sector],Table3[[#This Row],[Sub-Sector]],Table2[% Away From 52W High],"&lt;=10")/Table3[[#This Row],[Count]]</f>
        <v>0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0.33333333333333331</v>
      </c>
      <c r="S64" s="1">
        <f>COUNTIFS(Table2[Sub-Sector],Table3[[#This Row],[Sub-Sector]],Table2[% Price above 50 EMA],"&gt;=0")/Table3[[#This Row],[Count]]</f>
        <v>0</v>
      </c>
      <c r="T64" s="1">
        <f>COUNTIFS(Table2[Sub-Sector],Table3[[#This Row],[Sub-Sector]],Table2[% Price above 200 EMA],"&gt;=0")/Table3[[#This Row],[Count]]</f>
        <v>0.66666666666666663</v>
      </c>
      <c r="U64" s="1">
        <f>COUNTIFS(Table2[Sub-Sector],Table3[[#This Row],[Sub-Sector]],Table2[Rate of Change - Zone],"Positive")/Table3[[#This Row],[Count]]</f>
        <v>0.66666666666666663</v>
      </c>
      <c r="V64" s="1">
        <f>COUNTIFS(Table2[Sub-Sector],Table3[[#This Row],[Sub-Sector]],Table2[Sharpe Ratio],"&gt;=0.10")/Table3[[#This Row],[Count]]</f>
        <v>0.66666666666666663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520</v>
      </c>
      <c r="X64">
        <f>_xlfn.RANK.AVG(Table3[[#This Row],[Score]],Table3[Score],1)</f>
        <v>96.5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235.5</v>
      </c>
      <c r="Z64">
        <f>_xlfn.RANK.AVG(Table3[[#This Row],[Score 2 ]],Table3[[Score 2 ]],1)</f>
        <v>62.5</v>
      </c>
    </row>
    <row r="65" spans="1:26" x14ac:dyDescent="0.3">
      <c r="A65" t="s">
        <v>195</v>
      </c>
      <c r="B65">
        <f>COUNTIFS(Table2[Sub-Sector],Table3[[#This Row],[Sub-Sector]])</f>
        <v>9</v>
      </c>
      <c r="C65" s="1">
        <f>COUNTIFS(Table2[Sub-Sector],Table3[[#This Row],[Sub-Sector]],Table2[Uptrend],"Uptrend")/Table3[[#This Row],[Count]]</f>
        <v>0.1111111111111111</v>
      </c>
      <c r="D65" s="1">
        <f>COUNTIFS(Table2[Sub-Sector],Table3[[#This Row],[Sub-Sector]],Table2[1W Return vs Nifty],"&gt;=5")/Table3[[#This Row],[Count]]</f>
        <v>0.22222222222222221</v>
      </c>
      <c r="E65" s="1">
        <f>COUNTIFS(Table2[Sub-Sector],Table3[[#This Row],[Sub-Sector]],Table2[1M Return vs Nifty],"&gt;=5")/Table3[[#This Row],[Count]]</f>
        <v>0</v>
      </c>
      <c r="F65" s="1">
        <f>COUNTIFS(Table2[Sub-Sector],Table3[[#This Row],[Sub-Sector]],Table2[6M Return vs Nifty],"&gt;=10")/Table3[[#This Row],[Count]]</f>
        <v>0.1111111111111111</v>
      </c>
      <c r="G65" s="1">
        <f>COUNTIFS(Table2[Sub-Sector],Table3[[#This Row],[Sub-Sector]],Table2[1Y Return vs Nifty],"&gt;=10")/Table3[[#This Row],[Count]]</f>
        <v>0.22222222222222221</v>
      </c>
      <c r="H65" s="1">
        <f>COUNTIFS(Table2[Sub-Sector],Table3[[#This Row],[Sub-Sector]],Table2[RSI Exponential â€“ 14D],"&gt;=50")/Table3[[#This Row],[Count]]</f>
        <v>0.66666666666666663</v>
      </c>
      <c r="I65" s="1">
        <f>COUNTIFS(Table2[Sub-Sector],Table3[[#This Row],[Sub-Sector]],Table2[Relative Volume],"&gt;=1")/Table3[[#This Row],[Count]]</f>
        <v>0.55555555555555558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0.88888888888888884</v>
      </c>
      <c r="L65" s="1">
        <f>COUNTIFS(Table2[Sub-Sector],Table3[[#This Row],[Sub-Sector]],Table2[% Away From Current Week Low],"&gt;=0.05")/Table3[[#This Row],[Count]]</f>
        <v>0</v>
      </c>
      <c r="M65" s="1">
        <f>COUNTIFS(Table2[Sub-Sector],Table3[[#This Row],[Sub-Sector]],Table2[% Away From Current Week High],"&lt;=0.05")/Table3[[#This Row],[Count]]</f>
        <v>0.88888888888888884</v>
      </c>
      <c r="N65" s="1">
        <f>COUNTIFS(Table2[Sub-Sector],Table3[[#This Row],[Sub-Sector]],Table2[% Away From Current Month Low],"&gt;=0.05")/Table3[[#This Row],[Count]]</f>
        <v>0</v>
      </c>
      <c r="O65" s="1">
        <f>COUNTIFS(Table2[Sub-Sector],Table3[[#This Row],[Sub-Sector]],Table2[% Away From Current Month High],"&lt;=0.05")/Table3[[#This Row],[Count]]</f>
        <v>0.88888888888888884</v>
      </c>
      <c r="P65" s="1">
        <f>COUNTIFS(Table2[Sub-Sector],Table3[[#This Row],[Sub-Sector]],Table2[% Away From 52W High],"&lt;=10")/Table3[[#This Row],[Count]]</f>
        <v>0.1111111111111111</v>
      </c>
      <c r="Q65" s="1">
        <f>COUNTIFS(Table2[Sub-Sector],Table3[[#This Row],[Sub-Sector]],Table2[% Away From 52W Low],"&gt;=10")/Table3[[#This Row],[Count]]</f>
        <v>0.66666666666666663</v>
      </c>
      <c r="R65" s="1">
        <f>COUNTIFS(Table2[Sub-Sector],Table3[[#This Row],[Sub-Sector]],Table2[% Price above 20 EMA],"&gt;=0")/Table3[[#This Row],[Count]]</f>
        <v>0.33333333333333331</v>
      </c>
      <c r="S65" s="1">
        <f>COUNTIFS(Table2[Sub-Sector],Table3[[#This Row],[Sub-Sector]],Table2[% Price above 50 EMA],"&gt;=0")/Table3[[#This Row],[Count]]</f>
        <v>0.22222222222222221</v>
      </c>
      <c r="T65" s="1">
        <f>COUNTIFS(Table2[Sub-Sector],Table3[[#This Row],[Sub-Sector]],Table2[% Price above 200 EMA],"&gt;=0")/Table3[[#This Row],[Count]]</f>
        <v>0.22222222222222221</v>
      </c>
      <c r="U65" s="1">
        <f>COUNTIFS(Table2[Sub-Sector],Table3[[#This Row],[Sub-Sector]],Table2[Rate of Change - Zone],"Positive")/Table3[[#This Row],[Count]]</f>
        <v>0.77777777777777779</v>
      </c>
      <c r="V65" s="1">
        <f>COUNTIFS(Table2[Sub-Sector],Table3[[#This Row],[Sub-Sector]],Table2[Sharpe Ratio],"&gt;=0.10")/Table3[[#This Row],[Count]]</f>
        <v>0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450</v>
      </c>
      <c r="X65">
        <f>_xlfn.RANK.AVG(Table3[[#This Row],[Score]],Table3[Score],1)</f>
        <v>70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237.5</v>
      </c>
      <c r="Z65">
        <f>_xlfn.RANK.AVG(Table3[[#This Row],[Score 2 ]],Table3[[Score 2 ]],1)</f>
        <v>64</v>
      </c>
    </row>
    <row r="66" spans="1:26" x14ac:dyDescent="0.3">
      <c r="A66" t="s">
        <v>1082</v>
      </c>
      <c r="B66">
        <f>COUNTIFS(Table2[Sub-Sector],Table3[[#This Row],[Sub-Sector]])</f>
        <v>3</v>
      </c>
      <c r="C66" s="1">
        <f>COUNTIFS(Table2[Sub-Sector],Table3[[#This Row],[Sub-Sector]],Table2[Uptrend],"Uptrend")/Table3[[#This Row],[Count]]</f>
        <v>0.33333333333333331</v>
      </c>
      <c r="D66" s="1">
        <f>COUNTIFS(Table2[Sub-Sector],Table3[[#This Row],[Sub-Sector]],Table2[1W Return vs Nifty],"&gt;=5")/Table3[[#This Row],[Count]]</f>
        <v>0.33333333333333331</v>
      </c>
      <c r="E66" s="1">
        <f>COUNTIFS(Table2[Sub-Sector],Table3[[#This Row],[Sub-Sector]],Table2[1M Return vs Nifty],"&gt;=5")/Table3[[#This Row],[Count]]</f>
        <v>0</v>
      </c>
      <c r="F66" s="1">
        <f>COUNTIFS(Table2[Sub-Sector],Table3[[#This Row],[Sub-Sector]],Table2[6M Return vs Nifty],"&gt;=10")/Table3[[#This Row],[Count]]</f>
        <v>0.33333333333333331</v>
      </c>
      <c r="G66" s="1">
        <f>COUNTIFS(Table2[Sub-Sector],Table3[[#This Row],[Sub-Sector]],Table2[1Y Return vs Nifty],"&gt;=10")/Table3[[#This Row],[Count]]</f>
        <v>0.66666666666666663</v>
      </c>
      <c r="H66" s="1">
        <f>COUNTIFS(Table2[Sub-Sector],Table3[[#This Row],[Sub-Sector]],Table2[RSI Exponential â€“ 14D],"&gt;=50")/Table3[[#This Row],[Count]]</f>
        <v>0.33333333333333331</v>
      </c>
      <c r="I66" s="1">
        <f>COUNTIFS(Table2[Sub-Sector],Table3[[#This Row],[Sub-Sector]],Table2[Relative Volume],"&gt;=1")/Table3[[#This Row],[Count]]</f>
        <v>0.33333333333333331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</v>
      </c>
      <c r="M66" s="1">
        <f>COUNTIFS(Table2[Sub-Sector],Table3[[#This Row],[Sub-Sector]],Table2[% Away From Current Week High],"&lt;=0.05")/Table3[[#This Row],[Count]]</f>
        <v>1</v>
      </c>
      <c r="N66" s="1">
        <f>COUNTIFS(Table2[Sub-Sector],Table3[[#This Row],[Sub-Sector]],Table2[% Away From Current Month Low],"&gt;=0.05")/Table3[[#This Row],[Count]]</f>
        <v>0</v>
      </c>
      <c r="O66" s="1">
        <f>COUNTIFS(Table2[Sub-Sector],Table3[[#This Row],[Sub-Sector]],Table2[% Away From Current Month High],"&lt;=0.05")/Table3[[#This Row],[Count]]</f>
        <v>1</v>
      </c>
      <c r="P66" s="1">
        <f>COUNTIFS(Table2[Sub-Sector],Table3[[#This Row],[Sub-Sector]],Table2[% Away From 52W High],"&lt;=10")/Table3[[#This Row],[Count]]</f>
        <v>0</v>
      </c>
      <c r="Q66" s="1">
        <f>COUNTIFS(Table2[Sub-Sector],Table3[[#This Row],[Sub-Sector]],Table2[% Away From 52W Low],"&gt;=10")/Table3[[#This Row],[Count]]</f>
        <v>0.66666666666666663</v>
      </c>
      <c r="R66" s="1">
        <f>COUNTIFS(Table2[Sub-Sector],Table3[[#This Row],[Sub-Sector]],Table2[% Price above 20 EMA],"&gt;=0")/Table3[[#This Row],[Count]]</f>
        <v>0.33333333333333331</v>
      </c>
      <c r="S66" s="1">
        <f>COUNTIFS(Table2[Sub-Sector],Table3[[#This Row],[Sub-Sector]],Table2[% Price above 50 EMA],"&gt;=0")/Table3[[#This Row],[Count]]</f>
        <v>0.66666666666666663</v>
      </c>
      <c r="T66" s="1">
        <f>COUNTIFS(Table2[Sub-Sector],Table3[[#This Row],[Sub-Sector]],Table2[% Price above 200 EMA],"&gt;=0")/Table3[[#This Row],[Count]]</f>
        <v>0.66666666666666663</v>
      </c>
      <c r="U66" s="1">
        <f>COUNTIFS(Table2[Sub-Sector],Table3[[#This Row],[Sub-Sector]],Table2[Rate of Change - Zone],"Positive")/Table3[[#This Row],[Count]]</f>
        <v>0.33333333333333331</v>
      </c>
      <c r="V66" s="1">
        <f>COUNTIFS(Table2[Sub-Sector],Table3[[#This Row],[Sub-Sector]],Table2[Sharpe Ratio],"&gt;=0.10")/Table3[[#This Row],[Count]]</f>
        <v>0.33333333333333331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404.5</v>
      </c>
      <c r="X66">
        <f>_xlfn.RANK.AVG(Table3[[#This Row],[Score]],Table3[Score],1)</f>
        <v>52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</v>
      </c>
      <c r="Z66">
        <f>_xlfn.RANK.AVG(Table3[[#This Row],[Score 2 ]],Table3[[Score 2 ]],1)</f>
        <v>65.5</v>
      </c>
    </row>
    <row r="67" spans="1:26" x14ac:dyDescent="0.3">
      <c r="A67" t="s">
        <v>208</v>
      </c>
      <c r="B67">
        <f>COUNTIFS(Table2[Sub-Sector],Table3[[#This Row],[Sub-Sector]])</f>
        <v>8</v>
      </c>
      <c r="C67" s="1">
        <f>COUNTIFS(Table2[Sub-Sector],Table3[[#This Row],[Sub-Sector]],Table2[Uptrend],"Uptrend")/Table3[[#This Row],[Count]]</f>
        <v>0.75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0.125</v>
      </c>
      <c r="F67" s="1">
        <f>COUNTIFS(Table2[Sub-Sector],Table3[[#This Row],[Sub-Sector]],Table2[6M Return vs Nifty],"&gt;=10")/Table3[[#This Row],[Count]]</f>
        <v>0.5</v>
      </c>
      <c r="G67" s="1">
        <f>COUNTIFS(Table2[Sub-Sector],Table3[[#This Row],[Sub-Sector]],Table2[1Y Return vs Nifty],"&gt;=10")/Table3[[#This Row],[Count]]</f>
        <v>1</v>
      </c>
      <c r="H67" s="1">
        <f>COUNTIFS(Table2[Sub-Sector],Table3[[#This Row],[Sub-Sector]],Table2[RSI Exponential â€“ 14D],"&gt;=50")/Table3[[#This Row],[Count]]</f>
        <v>0.5</v>
      </c>
      <c r="I67" s="1">
        <f>COUNTIFS(Table2[Sub-Sector],Table3[[#This Row],[Sub-Sector]],Table2[Relative Volume],"&gt;=1")/Table3[[#This Row],[Count]]</f>
        <v>0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</v>
      </c>
      <c r="M67" s="1">
        <f>COUNTIFS(Table2[Sub-Sector],Table3[[#This Row],[Sub-Sector]],Table2[% Away From Current Week High],"&lt;=0.05")/Table3[[#This Row],[Count]]</f>
        <v>1</v>
      </c>
      <c r="N67" s="1">
        <f>COUNTIFS(Table2[Sub-Sector],Table3[[#This Row],[Sub-Sector]],Table2[% Away From Current Month Low],"&gt;=0.05")/Table3[[#This Row],[Count]]</f>
        <v>0</v>
      </c>
      <c r="O67" s="1">
        <f>COUNTIFS(Table2[Sub-Sector],Table3[[#This Row],[Sub-Sector]],Table2[% Away From Current Month High],"&lt;=0.05")/Table3[[#This Row],[Count]]</f>
        <v>1</v>
      </c>
      <c r="P67" s="1">
        <f>COUNTIFS(Table2[Sub-Sector],Table3[[#This Row],[Sub-Sector]],Table2[% Away From 52W High],"&lt;=10")/Table3[[#This Row],[Count]]</f>
        <v>0.5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0.5</v>
      </c>
      <c r="S67" s="1">
        <f>COUNTIFS(Table2[Sub-Sector],Table3[[#This Row],[Sub-Sector]],Table2[% Price above 50 EMA],"&gt;=0")/Table3[[#This Row],[Count]]</f>
        <v>0.625</v>
      </c>
      <c r="T67" s="1">
        <f>COUNTIFS(Table2[Sub-Sector],Table3[[#This Row],[Sub-Sector]],Table2[% Price above 200 EMA],"&gt;=0")/Table3[[#This Row],[Count]]</f>
        <v>1</v>
      </c>
      <c r="U67" s="1">
        <f>COUNTIFS(Table2[Sub-Sector],Table3[[#This Row],[Sub-Sector]],Table2[Rate of Change - Zone],"Positive")/Table3[[#This Row],[Count]]</f>
        <v>0.375</v>
      </c>
      <c r="V67" s="1">
        <f>COUNTIFS(Table2[Sub-Sector],Table3[[#This Row],[Sub-Sector]],Table2[Sharpe Ratio],"&gt;=0.10")/Table3[[#This Row],[Count]]</f>
        <v>0.375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409</v>
      </c>
      <c r="X67">
        <f>_xlfn.RANK.AVG(Table3[[#This Row],[Score]],Table3[Score],1)</f>
        <v>53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</v>
      </c>
      <c r="Z67">
        <f>_xlfn.RANK.AVG(Table3[[#This Row],[Score 2 ]],Table3[[Score 2 ]],1)</f>
        <v>65.5</v>
      </c>
    </row>
    <row r="68" spans="1:26" x14ac:dyDescent="0.3">
      <c r="A68" t="s">
        <v>1377</v>
      </c>
      <c r="B68">
        <f>COUNTIFS(Table2[Sub-Sector],Table3[[#This Row],[Sub-Sector]])</f>
        <v>2</v>
      </c>
      <c r="C68" s="1">
        <f>COUNTIFS(Table2[Sub-Sector],Table3[[#This Row],[Sub-Sector]],Table2[Uptrend],"Uptrend")/Table3[[#This Row],[Count]]</f>
        <v>1</v>
      </c>
      <c r="D68" s="1">
        <f>COUNTIFS(Table2[Sub-Sector],Table3[[#This Row],[Sub-Sector]],Table2[1W Return vs Nifty],"&gt;=5")/Table3[[#This Row],[Count]]</f>
        <v>0</v>
      </c>
      <c r="E68" s="1">
        <f>COUNTIFS(Table2[Sub-Sector],Table3[[#This Row],[Sub-Sector]],Table2[1M Return vs Nifty],"&gt;=5")/Table3[[#This Row],[Count]]</f>
        <v>0</v>
      </c>
      <c r="F68" s="1">
        <f>COUNTIFS(Table2[Sub-Sector],Table3[[#This Row],[Sub-Sector]],Table2[6M Return vs Nifty],"&gt;=10")/Table3[[#This Row],[Count]]</f>
        <v>1</v>
      </c>
      <c r="G68" s="1">
        <f>COUNTIFS(Table2[Sub-Sector],Table3[[#This Row],[Sub-Sector]],Table2[1Y Return vs Nifty],"&gt;=10")/Table3[[#This Row],[Count]]</f>
        <v>0</v>
      </c>
      <c r="H68" s="1">
        <f>COUNTIFS(Table2[Sub-Sector],Table3[[#This Row],[Sub-Sector]],Table2[RSI Exponential â€“ 14D],"&gt;=50")/Table3[[#This Row],[Count]]</f>
        <v>0.5</v>
      </c>
      <c r="I68" s="1">
        <f>COUNTIFS(Table2[Sub-Sector],Table3[[#This Row],[Sub-Sector]],Table2[Relative Volume],"&gt;=1")/Table3[[#This Row],[Count]]</f>
        <v>0.5</v>
      </c>
      <c r="J68" s="1">
        <f>COUNTIFS(Table2[Sub-Sector],Table3[[#This Row],[Sub-Sector]],Table2[% Away From Day Low],"&gt;=0.05")/Table3[[#This Row],[Count]]</f>
        <v>0.5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0.5</v>
      </c>
      <c r="M68" s="1">
        <f>COUNTIFS(Table2[Sub-Sector],Table3[[#This Row],[Sub-Sector]],Table2[% Away From Current Week High],"&lt;=0.05")/Table3[[#This Row],[Count]]</f>
        <v>1</v>
      </c>
      <c r="N68" s="1">
        <f>COUNTIFS(Table2[Sub-Sector],Table3[[#This Row],[Sub-Sector]],Table2[% Away From Current Month Low],"&gt;=0.05")/Table3[[#This Row],[Count]]</f>
        <v>0.5</v>
      </c>
      <c r="O68" s="1">
        <f>COUNTIFS(Table2[Sub-Sector],Table3[[#This Row],[Sub-Sector]],Table2[% Away From Current Month High],"&lt;=0.05")/Table3[[#This Row],[Count]]</f>
        <v>1</v>
      </c>
      <c r="P68" s="1">
        <f>COUNTIFS(Table2[Sub-Sector],Table3[[#This Row],[Sub-Sector]],Table2[% Away From 52W High],"&lt;=10")/Table3[[#This Row],[Count]]</f>
        <v>1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0.5</v>
      </c>
      <c r="S68" s="1">
        <f>COUNTIFS(Table2[Sub-Sector],Table3[[#This Row],[Sub-Sector]],Table2[% Price above 50 EMA],"&gt;=0")/Table3[[#This Row],[Count]]</f>
        <v>1</v>
      </c>
      <c r="T68" s="1">
        <f>COUNTIFS(Table2[Sub-Sector],Table3[[#This Row],[Sub-Sector]],Table2[% Price above 200 EMA],"&gt;=0")/Table3[[#This Row],[Count]]</f>
        <v>1</v>
      </c>
      <c r="U68" s="1">
        <f>COUNTIFS(Table2[Sub-Sector],Table3[[#This Row],[Sub-Sector]],Table2[Rate of Change - Zone],"Positive")/Table3[[#This Row],[Count]]</f>
        <v>0.5</v>
      </c>
      <c r="V68" s="1">
        <f>COUNTIFS(Table2[Sub-Sector],Table3[[#This Row],[Sub-Sector]],Table2[Sharpe Ratio],"&gt;=0.10")/Table3[[#This Row],[Count]]</f>
        <v>0.5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435.5</v>
      </c>
      <c r="X68">
        <f>_xlfn.RANK.AVG(Table3[[#This Row],[Score]],Table3[Score],1)</f>
        <v>67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</v>
      </c>
      <c r="Z68">
        <f>_xlfn.RANK.AVG(Table3[[#This Row],[Score 2 ]],Table3[[Score 2 ]],1)</f>
        <v>67</v>
      </c>
    </row>
    <row r="69" spans="1:26" x14ac:dyDescent="0.3">
      <c r="A69" t="s">
        <v>34</v>
      </c>
      <c r="B69">
        <f>COUNTIFS(Table2[Sub-Sector],Table3[[#This Row],[Sub-Sector]])</f>
        <v>11</v>
      </c>
      <c r="C69" s="1">
        <f>COUNTIFS(Table2[Sub-Sector],Table3[[#This Row],[Sub-Sector]],Table2[Uptrend],"Uptrend")/Table3[[#This Row],[Count]]</f>
        <v>0.18181818181818182</v>
      </c>
      <c r="D69" s="1">
        <f>COUNTIFS(Table2[Sub-Sector],Table3[[#This Row],[Sub-Sector]],Table2[1W Return vs Nifty],"&gt;=5")/Table3[[#This Row],[Count]]</f>
        <v>9.0909090909090912E-2</v>
      </c>
      <c r="E69" s="1">
        <f>COUNTIFS(Table2[Sub-Sector],Table3[[#This Row],[Sub-Sector]],Table2[1M Return vs Nifty],"&gt;=5")/Table3[[#This Row],[Count]]</f>
        <v>0</v>
      </c>
      <c r="F69" s="1">
        <f>COUNTIFS(Table2[Sub-Sector],Table3[[#This Row],[Sub-Sector]],Table2[6M Return vs Nifty],"&gt;=10")/Table3[[#This Row],[Count]]</f>
        <v>0</v>
      </c>
      <c r="G69" s="1">
        <f>COUNTIFS(Table2[Sub-Sector],Table3[[#This Row],[Sub-Sector]],Table2[1Y Return vs Nifty],"&gt;=10")/Table3[[#This Row],[Count]]</f>
        <v>0.27272727272727271</v>
      </c>
      <c r="H69" s="1">
        <f>COUNTIFS(Table2[Sub-Sector],Table3[[#This Row],[Sub-Sector]],Table2[RSI Exponential â€“ 14D],"&gt;=50")/Table3[[#This Row],[Count]]</f>
        <v>1</v>
      </c>
      <c r="I69" s="1">
        <f>COUNTIFS(Table2[Sub-Sector],Table3[[#This Row],[Sub-Sector]],Table2[Relative Volume],"&gt;=1")/Table3[[#This Row],[Count]]</f>
        <v>0.63636363636363635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</v>
      </c>
      <c r="M69" s="1">
        <f>COUNTIFS(Table2[Sub-Sector],Table3[[#This Row],[Sub-Sector]],Table2[% Away From Current Week High],"&lt;=0.05")/Table3[[#This Row],[Count]]</f>
        <v>1</v>
      </c>
      <c r="N69" s="1">
        <f>COUNTIFS(Table2[Sub-Sector],Table3[[#This Row],[Sub-Sector]],Table2[% Away From Current Month Low],"&gt;=0.05")/Table3[[#This Row],[Count]]</f>
        <v>0</v>
      </c>
      <c r="O69" s="1">
        <f>COUNTIFS(Table2[Sub-Sector],Table3[[#This Row],[Sub-Sector]],Table2[% Away From Current Month High],"&lt;=0.05")/Table3[[#This Row],[Count]]</f>
        <v>1</v>
      </c>
      <c r="P69" s="1">
        <f>COUNTIFS(Table2[Sub-Sector],Table3[[#This Row],[Sub-Sector]],Table2[% Away From 52W High],"&lt;=10")/Table3[[#This Row],[Count]]</f>
        <v>0.18181818181818182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1</v>
      </c>
      <c r="S69" s="1">
        <f>COUNTIFS(Table2[Sub-Sector],Table3[[#This Row],[Sub-Sector]],Table2[% Price above 50 EMA],"&gt;=0")/Table3[[#This Row],[Count]]</f>
        <v>0.54545454545454541</v>
      </c>
      <c r="T69" s="1">
        <f>COUNTIFS(Table2[Sub-Sector],Table3[[#This Row],[Sub-Sector]],Table2[% Price above 200 EMA],"&gt;=0")/Table3[[#This Row],[Count]]</f>
        <v>0.27272727272727271</v>
      </c>
      <c r="U69" s="1">
        <f>COUNTIFS(Table2[Sub-Sector],Table3[[#This Row],[Sub-Sector]],Table2[Rate of Change - Zone],"Positive")/Table3[[#This Row],[Count]]</f>
        <v>0.90909090909090906</v>
      </c>
      <c r="V69" s="1">
        <f>COUNTIFS(Table2[Sub-Sector],Table3[[#This Row],[Sub-Sector]],Table2[Sharpe Ratio],"&gt;=0.10")/Table3[[#This Row],[Count]]</f>
        <v>0.72727272727272729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466.5</v>
      </c>
      <c r="X69">
        <f>_xlfn.RANK.AVG(Table3[[#This Row],[Score]],Table3[Score],1)</f>
        <v>75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</v>
      </c>
      <c r="Z69">
        <f>_xlfn.RANK.AVG(Table3[[#This Row],[Score 2 ]],Table3[[Score 2 ]],1)</f>
        <v>68</v>
      </c>
    </row>
    <row r="70" spans="1:26" x14ac:dyDescent="0.3">
      <c r="A70" t="s">
        <v>57</v>
      </c>
      <c r="B70">
        <f>COUNTIFS(Table2[Sub-Sector],Table3[[#This Row],[Sub-Sector]])</f>
        <v>4</v>
      </c>
      <c r="C70" s="1">
        <f>COUNTIFS(Table2[Sub-Sector],Table3[[#This Row],[Sub-Sector]],Table2[Uptrend],"Uptrend")/Table3[[#This Row],[Count]]</f>
        <v>0.25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</v>
      </c>
      <c r="F70" s="1">
        <f>COUNTIFS(Table2[Sub-Sector],Table3[[#This Row],[Sub-Sector]],Table2[6M Return vs Nifty],"&gt;=10")/Table3[[#This Row],[Count]]</f>
        <v>0</v>
      </c>
      <c r="G70" s="1">
        <f>COUNTIFS(Table2[Sub-Sector],Table3[[#This Row],[Sub-Sector]],Table2[1Y Return vs Nifty],"&gt;=10")/Table3[[#This Row],[Count]]</f>
        <v>0.5</v>
      </c>
      <c r="H70" s="1">
        <f>COUNTIFS(Table2[Sub-Sector],Table3[[#This Row],[Sub-Sector]],Table2[RSI Exponential â€“ 14D],"&gt;=50")/Table3[[#This Row],[Count]]</f>
        <v>0.5</v>
      </c>
      <c r="I70" s="1">
        <f>COUNTIFS(Table2[Sub-Sector],Table3[[#This Row],[Sub-Sector]],Table2[Relative Volume],"&gt;=1")/Table3[[#This Row],[Count]]</f>
        <v>0.25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</v>
      </c>
      <c r="M70" s="1">
        <f>COUNTIFS(Table2[Sub-Sector],Table3[[#This Row],[Sub-Sector]],Table2[% Away From Current Week High],"&lt;=0.05")/Table3[[#This Row],[Count]]</f>
        <v>1</v>
      </c>
      <c r="N70" s="1">
        <f>COUNTIFS(Table2[Sub-Sector],Table3[[#This Row],[Sub-Sector]],Table2[% Away From Current Month Low],"&gt;=0.05")/Table3[[#This Row],[Count]]</f>
        <v>0</v>
      </c>
      <c r="O70" s="1">
        <f>COUNTIFS(Table2[Sub-Sector],Table3[[#This Row],[Sub-Sector]],Table2[% Away From Current Month High],"&lt;=0.05")/Table3[[#This Row],[Count]]</f>
        <v>1</v>
      </c>
      <c r="P70" s="1">
        <f>COUNTIFS(Table2[Sub-Sector],Table3[[#This Row],[Sub-Sector]],Table2[% Away From 52W High],"&lt;=10")/Table3[[#This Row],[Count]]</f>
        <v>0.25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0.5</v>
      </c>
      <c r="S70" s="1">
        <f>COUNTIFS(Table2[Sub-Sector],Table3[[#This Row],[Sub-Sector]],Table2[% Price above 50 EMA],"&gt;=0")/Table3[[#This Row],[Count]]</f>
        <v>0.25</v>
      </c>
      <c r="T70" s="1">
        <f>COUNTIFS(Table2[Sub-Sector],Table3[[#This Row],[Sub-Sector]],Table2[% Price above 200 EMA],"&gt;=0")/Table3[[#This Row],[Count]]</f>
        <v>0.25</v>
      </c>
      <c r="U70" s="1">
        <f>COUNTIFS(Table2[Sub-Sector],Table3[[#This Row],[Sub-Sector]],Table2[Rate of Change - Zone],"Positive")/Table3[[#This Row],[Count]]</f>
        <v>1</v>
      </c>
      <c r="V70" s="1">
        <f>COUNTIFS(Table2[Sub-Sector],Table3[[#This Row],[Sub-Sector]],Table2[Sharpe Ratio],"&gt;=0.10")/Table3[[#This Row],[Count]]</f>
        <v>0.5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478.5</v>
      </c>
      <c r="X70">
        <f>_xlfn.RANK.AVG(Table3[[#This Row],[Score]],Table3[Score],1)</f>
        <v>77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</v>
      </c>
      <c r="Z70">
        <f>_xlfn.RANK.AVG(Table3[[#This Row],[Score 2 ]],Table3[[Score 2 ]],1)</f>
        <v>69</v>
      </c>
    </row>
    <row r="71" spans="1:26" x14ac:dyDescent="0.3">
      <c r="A71" t="s">
        <v>454</v>
      </c>
      <c r="B71">
        <f>COUNTIFS(Table2[Sub-Sector],Table3[[#This Row],[Sub-Sector]])</f>
        <v>4</v>
      </c>
      <c r="C71" s="1">
        <f>COUNTIFS(Table2[Sub-Sector],Table3[[#This Row],[Sub-Sector]],Table2[Uptrend],"Uptrend")/Table3[[#This Row],[Count]]</f>
        <v>0.25</v>
      </c>
      <c r="D71" s="1">
        <f>COUNTIFS(Table2[Sub-Sector],Table3[[#This Row],[Sub-Sector]],Table2[1W Return vs Nifty],"&gt;=5")/Table3[[#This Row],[Count]]</f>
        <v>0.5</v>
      </c>
      <c r="E71" s="1">
        <f>COUNTIFS(Table2[Sub-Sector],Table3[[#This Row],[Sub-Sector]],Table2[1M Return vs Nifty],"&gt;=5")/Table3[[#This Row],[Count]]</f>
        <v>0.25</v>
      </c>
      <c r="F71" s="1">
        <f>COUNTIFS(Table2[Sub-Sector],Table3[[#This Row],[Sub-Sector]],Table2[6M Return vs Nifty],"&gt;=10")/Table3[[#This Row],[Count]]</f>
        <v>0.25</v>
      </c>
      <c r="G71" s="1">
        <f>COUNTIFS(Table2[Sub-Sector],Table3[[#This Row],[Sub-Sector]],Table2[1Y Return vs Nifty],"&gt;=10")/Table3[[#This Row],[Count]]</f>
        <v>0.5</v>
      </c>
      <c r="H71" s="1">
        <f>COUNTIFS(Table2[Sub-Sector],Table3[[#This Row],[Sub-Sector]],Table2[RSI Exponential â€“ 14D],"&gt;=50")/Table3[[#This Row],[Count]]</f>
        <v>0.75</v>
      </c>
      <c r="I71" s="1">
        <f>COUNTIFS(Table2[Sub-Sector],Table3[[#This Row],[Sub-Sector]],Table2[Relative Volume],"&gt;=1")/Table3[[#This Row],[Count]]</f>
        <v>0.25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0.75</v>
      </c>
      <c r="L71" s="1">
        <f>COUNTIFS(Table2[Sub-Sector],Table3[[#This Row],[Sub-Sector]],Table2[% Away From Current Week Low],"&gt;=0.05")/Table3[[#This Row],[Count]]</f>
        <v>0</v>
      </c>
      <c r="M71" s="1">
        <f>COUNTIFS(Table2[Sub-Sector],Table3[[#This Row],[Sub-Sector]],Table2[% Away From Current Week High],"&lt;=0.05")/Table3[[#This Row],[Count]]</f>
        <v>0.75</v>
      </c>
      <c r="N71" s="1">
        <f>COUNTIFS(Table2[Sub-Sector],Table3[[#This Row],[Sub-Sector]],Table2[% Away From Current Month Low],"&gt;=0.05")/Table3[[#This Row],[Count]]</f>
        <v>0</v>
      </c>
      <c r="O71" s="1">
        <f>COUNTIFS(Table2[Sub-Sector],Table3[[#This Row],[Sub-Sector]],Table2[% Away From Current Month High],"&lt;=0.05")/Table3[[#This Row],[Count]]</f>
        <v>0.75</v>
      </c>
      <c r="P71" s="1">
        <f>COUNTIFS(Table2[Sub-Sector],Table3[[#This Row],[Sub-Sector]],Table2[% Away From 52W High],"&lt;=10")/Table3[[#This Row],[Count]]</f>
        <v>0</v>
      </c>
      <c r="Q71" s="1">
        <f>COUNTIFS(Table2[Sub-Sector],Table3[[#This Row],[Sub-Sector]],Table2[% Away From 52W Low],"&gt;=10")/Table3[[#This Row],[Count]]</f>
        <v>1</v>
      </c>
      <c r="R71" s="1">
        <f>COUNTIFS(Table2[Sub-Sector],Table3[[#This Row],[Sub-Sector]],Table2[% Price above 20 EMA],"&gt;=0")/Table3[[#This Row],[Count]]</f>
        <v>0.75</v>
      </c>
      <c r="S71" s="1">
        <f>COUNTIFS(Table2[Sub-Sector],Table3[[#This Row],[Sub-Sector]],Table2[% Price above 50 EMA],"&gt;=0")/Table3[[#This Row],[Count]]</f>
        <v>0.5</v>
      </c>
      <c r="T71" s="1">
        <f>COUNTIFS(Table2[Sub-Sector],Table3[[#This Row],[Sub-Sector]],Table2[% Price above 200 EMA],"&gt;=0")/Table3[[#This Row],[Count]]</f>
        <v>0.5</v>
      </c>
      <c r="U71" s="1">
        <f>COUNTIFS(Table2[Sub-Sector],Table3[[#This Row],[Sub-Sector]],Table2[Rate of Change - Zone],"Positive")/Table3[[#This Row],[Count]]</f>
        <v>0.75</v>
      </c>
      <c r="V71" s="1">
        <f>COUNTIFS(Table2[Sub-Sector],Table3[[#This Row],[Sub-Sector]],Table2[Sharpe Ratio],"&gt;=0.10")/Table3[[#This Row],[Count]]</f>
        <v>0.5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351</v>
      </c>
      <c r="X71">
        <f>_xlfn.RANK.AVG(Table3[[#This Row],[Score]],Table3[Score],1)</f>
        <v>40.5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</v>
      </c>
      <c r="Z71">
        <f>_xlfn.RANK.AVG(Table3[[#This Row],[Score 2 ]],Table3[[Score 2 ]],1)</f>
        <v>70</v>
      </c>
    </row>
    <row r="72" spans="1:26" x14ac:dyDescent="0.3">
      <c r="A72" t="s">
        <v>213</v>
      </c>
      <c r="B72">
        <f>COUNTIFS(Table2[Sub-Sector],Table3[[#This Row],[Sub-Sector]])</f>
        <v>28</v>
      </c>
      <c r="C72" s="1">
        <f>COUNTIFS(Table2[Sub-Sector],Table3[[#This Row],[Sub-Sector]],Table2[Uptrend],"Uptrend")/Table3[[#This Row],[Count]]</f>
        <v>0.14285714285714285</v>
      </c>
      <c r="D72" s="1">
        <f>COUNTIFS(Table2[Sub-Sector],Table3[[#This Row],[Sub-Sector]],Table2[1W Return vs Nifty],"&gt;=5")/Table3[[#This Row],[Count]]</f>
        <v>0.2857142857142857</v>
      </c>
      <c r="E72" s="1">
        <f>COUNTIFS(Table2[Sub-Sector],Table3[[#This Row],[Sub-Sector]],Table2[1M Return vs Nifty],"&gt;=5")/Table3[[#This Row],[Count]]</f>
        <v>0.10714285714285714</v>
      </c>
      <c r="F72" s="1">
        <f>COUNTIFS(Table2[Sub-Sector],Table3[[#This Row],[Sub-Sector]],Table2[6M Return vs Nifty],"&gt;=10")/Table3[[#This Row],[Count]]</f>
        <v>0.2857142857142857</v>
      </c>
      <c r="G72" s="1">
        <f>COUNTIFS(Table2[Sub-Sector],Table3[[#This Row],[Sub-Sector]],Table2[1Y Return vs Nifty],"&gt;=10")/Table3[[#This Row],[Count]]</f>
        <v>0.5357142857142857</v>
      </c>
      <c r="H72" s="1">
        <f>COUNTIFS(Table2[Sub-Sector],Table3[[#This Row],[Sub-Sector]],Table2[RSI Exponential â€“ 14D],"&gt;=50")/Table3[[#This Row],[Count]]</f>
        <v>0.7142857142857143</v>
      </c>
      <c r="I72" s="1">
        <f>COUNTIFS(Table2[Sub-Sector],Table3[[#This Row],[Sub-Sector]],Table2[Relative Volume],"&gt;=1")/Table3[[#This Row],[Count]]</f>
        <v>0.21428571428571427</v>
      </c>
      <c r="J72" s="1">
        <f>COUNTIFS(Table2[Sub-Sector],Table3[[#This Row],[Sub-Sector]],Table2[% Away From Day Low],"&gt;=0.05")/Table3[[#This Row],[Count]]</f>
        <v>3.5714285714285712E-2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3.5714285714285712E-2</v>
      </c>
      <c r="M72" s="1">
        <f>COUNTIFS(Table2[Sub-Sector],Table3[[#This Row],[Sub-Sector]],Table2[% Away From Current Week High],"&lt;=0.05")/Table3[[#This Row],[Count]]</f>
        <v>1</v>
      </c>
      <c r="N72" s="1">
        <f>COUNTIFS(Table2[Sub-Sector],Table3[[#This Row],[Sub-Sector]],Table2[% Away From Current Month Low],"&gt;=0.05")/Table3[[#This Row],[Count]]</f>
        <v>3.5714285714285712E-2</v>
      </c>
      <c r="O72" s="1">
        <f>COUNTIFS(Table2[Sub-Sector],Table3[[#This Row],[Sub-Sector]],Table2[% Away From Current Month High],"&lt;=0.05")/Table3[[#This Row],[Count]]</f>
        <v>1</v>
      </c>
      <c r="P72" s="1">
        <f>COUNTIFS(Table2[Sub-Sector],Table3[[#This Row],[Sub-Sector]],Table2[% Away From 52W High],"&lt;=10")/Table3[[#This Row],[Count]]</f>
        <v>0.10714285714285714</v>
      </c>
      <c r="Q72" s="1">
        <f>COUNTIFS(Table2[Sub-Sector],Table3[[#This Row],[Sub-Sector]],Table2[% Away From 52W Low],"&gt;=10")/Table3[[#This Row],[Count]]</f>
        <v>0.8928571428571429</v>
      </c>
      <c r="R72" s="1">
        <f>COUNTIFS(Table2[Sub-Sector],Table3[[#This Row],[Sub-Sector]],Table2[% Price above 20 EMA],"&gt;=0")/Table3[[#This Row],[Count]]</f>
        <v>0.7142857142857143</v>
      </c>
      <c r="S72" s="1">
        <f>COUNTIFS(Table2[Sub-Sector],Table3[[#This Row],[Sub-Sector]],Table2[% Price above 50 EMA],"&gt;=0")/Table3[[#This Row],[Count]]</f>
        <v>0.39285714285714285</v>
      </c>
      <c r="T72" s="1">
        <f>COUNTIFS(Table2[Sub-Sector],Table3[[#This Row],[Sub-Sector]],Table2[% Price above 200 EMA],"&gt;=0")/Table3[[#This Row],[Count]]</f>
        <v>0.6428571428571429</v>
      </c>
      <c r="U72" s="1">
        <f>COUNTIFS(Table2[Sub-Sector],Table3[[#This Row],[Sub-Sector]],Table2[Rate of Change - Zone],"Positive")/Table3[[#This Row],[Count]]</f>
        <v>0.6785714285714286</v>
      </c>
      <c r="V72" s="1">
        <f>COUNTIFS(Table2[Sub-Sector],Table3[[#This Row],[Sub-Sector]],Table2[Sharpe Ratio],"&gt;=0.10")/Table3[[#This Row],[Count]]</f>
        <v>0.32142857142857145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414</v>
      </c>
      <c r="X72">
        <f>_xlfn.RANK.AVG(Table3[[#This Row],[Score]],Table3[Score],1)</f>
        <v>55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</v>
      </c>
      <c r="Z72">
        <f>_xlfn.RANK.AVG(Table3[[#This Row],[Score 2 ]],Table3[[Score 2 ]],1)</f>
        <v>71</v>
      </c>
    </row>
    <row r="73" spans="1:26" x14ac:dyDescent="0.3">
      <c r="A73" t="s">
        <v>72</v>
      </c>
      <c r="B73">
        <f>COUNTIFS(Table2[Sub-Sector],Table3[[#This Row],[Sub-Sector]])</f>
        <v>17</v>
      </c>
      <c r="C73" s="1">
        <f>COUNTIFS(Table2[Sub-Sector],Table3[[#This Row],[Sub-Sector]],Table2[Uptrend],"Uptrend")/Table3[[#This Row],[Count]]</f>
        <v>0.17647058823529413</v>
      </c>
      <c r="D73" s="1">
        <f>COUNTIFS(Table2[Sub-Sector],Table3[[#This Row],[Sub-Sector]],Table2[1W Return vs Nifty],"&gt;=5")/Table3[[#This Row],[Count]]</f>
        <v>0.11764705882352941</v>
      </c>
      <c r="E73" s="1">
        <f>COUNTIFS(Table2[Sub-Sector],Table3[[#This Row],[Sub-Sector]],Table2[1M Return vs Nifty],"&gt;=5")/Table3[[#This Row],[Count]]</f>
        <v>5.8823529411764705E-2</v>
      </c>
      <c r="F73" s="1">
        <f>COUNTIFS(Table2[Sub-Sector],Table3[[#This Row],[Sub-Sector]],Table2[6M Return vs Nifty],"&gt;=10")/Table3[[#This Row],[Count]]</f>
        <v>0.17647058823529413</v>
      </c>
      <c r="G73" s="1">
        <f>COUNTIFS(Table2[Sub-Sector],Table3[[#This Row],[Sub-Sector]],Table2[1Y Return vs Nifty],"&gt;=10")/Table3[[#This Row],[Count]]</f>
        <v>0.11764705882352941</v>
      </c>
      <c r="H73" s="1">
        <f>COUNTIFS(Table2[Sub-Sector],Table3[[#This Row],[Sub-Sector]],Table2[RSI Exponential â€“ 14D],"&gt;=50")/Table3[[#This Row],[Count]]</f>
        <v>0.82352941176470584</v>
      </c>
      <c r="I73" s="1">
        <f>COUNTIFS(Table2[Sub-Sector],Table3[[#This Row],[Sub-Sector]],Table2[Relative Volume],"&gt;=1")/Table3[[#This Row],[Count]]</f>
        <v>0.58823529411764708</v>
      </c>
      <c r="J73" s="1">
        <f>COUNTIFS(Table2[Sub-Sector],Table3[[#This Row],[Sub-Sector]],Table2[% Away From Day Low],"&gt;=0.05")/Table3[[#This Row],[Count]]</f>
        <v>0.11764705882352941</v>
      </c>
      <c r="K73" s="1">
        <f>COUNTIFS(Table2[Sub-Sector],Table3[[#This Row],[Sub-Sector]],Table2[% Away From Day High],"&lt;=0.05")/Table3[[#This Row],[Count]]</f>
        <v>0.94117647058823528</v>
      </c>
      <c r="L73" s="1">
        <f>COUNTIFS(Table2[Sub-Sector],Table3[[#This Row],[Sub-Sector]],Table2[% Away From Current Week Low],"&gt;=0.05")/Table3[[#This Row],[Count]]</f>
        <v>0.11764705882352941</v>
      </c>
      <c r="M73" s="1">
        <f>COUNTIFS(Table2[Sub-Sector],Table3[[#This Row],[Sub-Sector]],Table2[% Away From Current Week High],"&lt;=0.05")/Table3[[#This Row],[Count]]</f>
        <v>0.94117647058823528</v>
      </c>
      <c r="N73" s="1">
        <f>COUNTIFS(Table2[Sub-Sector],Table3[[#This Row],[Sub-Sector]],Table2[% Away From Current Month Low],"&gt;=0.05")/Table3[[#This Row],[Count]]</f>
        <v>0.11764705882352941</v>
      </c>
      <c r="O73" s="1">
        <f>COUNTIFS(Table2[Sub-Sector],Table3[[#This Row],[Sub-Sector]],Table2[% Away From Current Month High],"&lt;=0.05")/Table3[[#This Row],[Count]]</f>
        <v>0.94117647058823528</v>
      </c>
      <c r="P73" s="1">
        <f>COUNTIFS(Table2[Sub-Sector],Table3[[#This Row],[Sub-Sector]],Table2[% Away From 52W High],"&lt;=10")/Table3[[#This Row],[Count]]</f>
        <v>0.23529411764705882</v>
      </c>
      <c r="Q73" s="1">
        <f>COUNTIFS(Table2[Sub-Sector],Table3[[#This Row],[Sub-Sector]],Table2[% Away From 52W Low],"&gt;=10")/Table3[[#This Row],[Count]]</f>
        <v>0.94117647058823528</v>
      </c>
      <c r="R73" s="1">
        <f>COUNTIFS(Table2[Sub-Sector],Table3[[#This Row],[Sub-Sector]],Table2[% Price above 20 EMA],"&gt;=0")/Table3[[#This Row],[Count]]</f>
        <v>0.82352941176470584</v>
      </c>
      <c r="S73" s="1">
        <f>COUNTIFS(Table2[Sub-Sector],Table3[[#This Row],[Sub-Sector]],Table2[% Price above 50 EMA],"&gt;=0")/Table3[[#This Row],[Count]]</f>
        <v>0.58823529411764708</v>
      </c>
      <c r="T73" s="1">
        <f>COUNTIFS(Table2[Sub-Sector],Table3[[#This Row],[Sub-Sector]],Table2[% Price above 200 EMA],"&gt;=0")/Table3[[#This Row],[Count]]</f>
        <v>0.58823529411764708</v>
      </c>
      <c r="U73" s="1">
        <f>COUNTIFS(Table2[Sub-Sector],Table3[[#This Row],[Sub-Sector]],Table2[Rate of Change - Zone],"Positive")/Table3[[#This Row],[Count]]</f>
        <v>0.70588235294117652</v>
      </c>
      <c r="V73" s="1">
        <f>COUNTIFS(Table2[Sub-Sector],Table3[[#This Row],[Sub-Sector]],Table2[Sharpe Ratio],"&gt;=0.10")/Table3[[#This Row],[Count]]</f>
        <v>0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445.5</v>
      </c>
      <c r="X73">
        <f>_xlfn.RANK.AVG(Table3[[#This Row],[Score]],Table3[Score],1)</f>
        <v>69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246.5</v>
      </c>
      <c r="Z73">
        <f>_xlfn.RANK.AVG(Table3[[#This Row],[Score 2 ]],Table3[[Score 2 ]],1)</f>
        <v>72</v>
      </c>
    </row>
    <row r="74" spans="1:26" x14ac:dyDescent="0.3">
      <c r="A74" t="s">
        <v>60</v>
      </c>
      <c r="B74">
        <f>COUNTIFS(Table2[Sub-Sector],Table3[[#This Row],[Sub-Sector]])</f>
        <v>4</v>
      </c>
      <c r="C74" s="1">
        <f>COUNTIFS(Table2[Sub-Sector],Table3[[#This Row],[Sub-Sector]],Table2[Uptrend],"Uptrend")/Table3[[#This Row],[Count]]</f>
        <v>0</v>
      </c>
      <c r="D74" s="1">
        <f>COUNTIFS(Table2[Sub-Sector],Table3[[#This Row],[Sub-Sector]],Table2[1W Return vs Nifty],"&gt;=5")/Table3[[#This Row],[Count]]</f>
        <v>0.25</v>
      </c>
      <c r="E74" s="1">
        <f>COUNTIFS(Table2[Sub-Sector],Table3[[#This Row],[Sub-Sector]],Table2[1M Return vs Nifty],"&gt;=5")/Table3[[#This Row],[Count]]</f>
        <v>0</v>
      </c>
      <c r="F74" s="1">
        <f>COUNTIFS(Table2[Sub-Sector],Table3[[#This Row],[Sub-Sector]],Table2[6M Return vs Nifty],"&gt;=10")/Table3[[#This Row],[Count]]</f>
        <v>0</v>
      </c>
      <c r="G74" s="1">
        <f>COUNTIFS(Table2[Sub-Sector],Table3[[#This Row],[Sub-Sector]],Table2[1Y Return vs Nifty],"&gt;=10")/Table3[[#This Row],[Count]]</f>
        <v>0.75</v>
      </c>
      <c r="H74" s="1">
        <f>COUNTIFS(Table2[Sub-Sector],Table3[[#This Row],[Sub-Sector]],Table2[RSI Exponential â€“ 14D],"&gt;=50")/Table3[[#This Row],[Count]]</f>
        <v>0.25</v>
      </c>
      <c r="I74" s="1">
        <f>COUNTIFS(Table2[Sub-Sector],Table3[[#This Row],[Sub-Sector]],Table2[Relative Volume],"&gt;=1")/Table3[[#This Row],[Count]]</f>
        <v>0.75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</v>
      </c>
      <c r="M74" s="1">
        <f>COUNTIFS(Table2[Sub-Sector],Table3[[#This Row],[Sub-Sector]],Table2[% Away From Current Week High],"&lt;=0.05")/Table3[[#This Row],[Count]]</f>
        <v>1</v>
      </c>
      <c r="N74" s="1">
        <f>COUNTIFS(Table2[Sub-Sector],Table3[[#This Row],[Sub-Sector]],Table2[% Away From Current Month Low],"&gt;=0.05")/Table3[[#This Row],[Count]]</f>
        <v>0</v>
      </c>
      <c r="O74" s="1">
        <f>COUNTIFS(Table2[Sub-Sector],Table3[[#This Row],[Sub-Sector]],Table2[% Away From Current Month High],"&lt;=0.05")/Table3[[#This Row],[Count]]</f>
        <v>1</v>
      </c>
      <c r="P74" s="1">
        <f>COUNTIFS(Table2[Sub-Sector],Table3[[#This Row],[Sub-Sector]],Table2[% Away From 52W High],"&lt;=10")/Table3[[#This Row],[Count]]</f>
        <v>0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0.5</v>
      </c>
      <c r="S74" s="1">
        <f>COUNTIFS(Table2[Sub-Sector],Table3[[#This Row],[Sub-Sector]],Table2[% Price above 50 EMA],"&gt;=0")/Table3[[#This Row],[Count]]</f>
        <v>0</v>
      </c>
      <c r="T74" s="1">
        <f>COUNTIFS(Table2[Sub-Sector],Table3[[#This Row],[Sub-Sector]],Table2[% Price above 200 EMA],"&gt;=0")/Table3[[#This Row],[Count]]</f>
        <v>0.5</v>
      </c>
      <c r="U74" s="1">
        <f>COUNTIFS(Table2[Sub-Sector],Table3[[#This Row],[Sub-Sector]],Table2[Rate of Change - Zone],"Positive")/Table3[[#This Row],[Count]]</f>
        <v>0</v>
      </c>
      <c r="V74" s="1">
        <f>COUNTIFS(Table2[Sub-Sector],Table3[[#This Row],[Sub-Sector]],Table2[Sharpe Ratio],"&gt;=0.10")/Table3[[#This Row],[Count]]</f>
        <v>0.5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482.5</v>
      </c>
      <c r="X74">
        <f>_xlfn.RANK.AVG(Table3[[#This Row],[Score]],Table3[Score],1)</f>
        <v>78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248.5</v>
      </c>
      <c r="Z74">
        <f>_xlfn.RANK.AVG(Table3[[#This Row],[Score 2 ]],Table3[[Score 2 ]],1)</f>
        <v>73</v>
      </c>
    </row>
    <row r="75" spans="1:26" x14ac:dyDescent="0.3">
      <c r="A75" t="s">
        <v>169</v>
      </c>
      <c r="B75">
        <f>COUNTIFS(Table2[Sub-Sector],Table3[[#This Row],[Sub-Sector]])</f>
        <v>9</v>
      </c>
      <c r="C75" s="1">
        <f>COUNTIFS(Table2[Sub-Sector],Table3[[#This Row],[Sub-Sector]],Table2[Uptrend],"Uptrend")/Table3[[#This Row],[Count]]</f>
        <v>0.1111111111111111</v>
      </c>
      <c r="D75" s="1">
        <f>COUNTIFS(Table2[Sub-Sector],Table3[[#This Row],[Sub-Sector]],Table2[1W Return vs Nifty],"&gt;=5")/Table3[[#This Row],[Count]]</f>
        <v>0.22222222222222221</v>
      </c>
      <c r="E75" s="1">
        <f>COUNTIFS(Table2[Sub-Sector],Table3[[#This Row],[Sub-Sector]],Table2[1M Return vs Nifty],"&gt;=5")/Table3[[#This Row],[Count]]</f>
        <v>0.1111111111111111</v>
      </c>
      <c r="F75" s="1">
        <f>COUNTIFS(Table2[Sub-Sector],Table3[[#This Row],[Sub-Sector]],Table2[6M Return vs Nifty],"&gt;=10")/Table3[[#This Row],[Count]]</f>
        <v>0.44444444444444442</v>
      </c>
      <c r="G75" s="1">
        <f>COUNTIFS(Table2[Sub-Sector],Table3[[#This Row],[Sub-Sector]],Table2[1Y Return vs Nifty],"&gt;=10")/Table3[[#This Row],[Count]]</f>
        <v>0.33333333333333331</v>
      </c>
      <c r="H75" s="1">
        <f>COUNTIFS(Table2[Sub-Sector],Table3[[#This Row],[Sub-Sector]],Table2[RSI Exponential â€“ 14D],"&gt;=50")/Table3[[#This Row],[Count]]</f>
        <v>0.55555555555555558</v>
      </c>
      <c r="I75" s="1">
        <f>COUNTIFS(Table2[Sub-Sector],Table3[[#This Row],[Sub-Sector]],Table2[Relative Volume],"&gt;=1")/Table3[[#This Row],[Count]]</f>
        <v>0.33333333333333331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0.77777777777777779</v>
      </c>
      <c r="L75" s="1">
        <f>COUNTIFS(Table2[Sub-Sector],Table3[[#This Row],[Sub-Sector]],Table2[% Away From Current Week Low],"&gt;=0.05")/Table3[[#This Row],[Count]]</f>
        <v>0</v>
      </c>
      <c r="M75" s="1">
        <f>COUNTIFS(Table2[Sub-Sector],Table3[[#This Row],[Sub-Sector]],Table2[% Away From Current Week High],"&lt;=0.05")/Table3[[#This Row],[Count]]</f>
        <v>0.77777777777777779</v>
      </c>
      <c r="N75" s="1">
        <f>COUNTIFS(Table2[Sub-Sector],Table3[[#This Row],[Sub-Sector]],Table2[% Away From Current Month Low],"&gt;=0.05")/Table3[[#This Row],[Count]]</f>
        <v>0</v>
      </c>
      <c r="O75" s="1">
        <f>COUNTIFS(Table2[Sub-Sector],Table3[[#This Row],[Sub-Sector]],Table2[% Away From Current Month High],"&lt;=0.05")/Table3[[#This Row],[Count]]</f>
        <v>0.77777777777777779</v>
      </c>
      <c r="P75" s="1">
        <f>COUNTIFS(Table2[Sub-Sector],Table3[[#This Row],[Sub-Sector]],Table2[% Away From 52W High],"&lt;=10")/Table3[[#This Row],[Count]]</f>
        <v>0.1111111111111111</v>
      </c>
      <c r="Q75" s="1">
        <f>COUNTIFS(Table2[Sub-Sector],Table3[[#This Row],[Sub-Sector]],Table2[% Away From 52W Low],"&gt;=10")/Table3[[#This Row],[Count]]</f>
        <v>0.88888888888888884</v>
      </c>
      <c r="R75" s="1">
        <f>COUNTIFS(Table2[Sub-Sector],Table3[[#This Row],[Sub-Sector]],Table2[% Price above 20 EMA],"&gt;=0")/Table3[[#This Row],[Count]]</f>
        <v>0.55555555555555558</v>
      </c>
      <c r="S75" s="1">
        <f>COUNTIFS(Table2[Sub-Sector],Table3[[#This Row],[Sub-Sector]],Table2[% Price above 50 EMA],"&gt;=0")/Table3[[#This Row],[Count]]</f>
        <v>0.55555555555555558</v>
      </c>
      <c r="T75" s="1">
        <f>COUNTIFS(Table2[Sub-Sector],Table3[[#This Row],[Sub-Sector]],Table2[% Price above 200 EMA],"&gt;=0")/Table3[[#This Row],[Count]]</f>
        <v>0.66666666666666663</v>
      </c>
      <c r="U75" s="1">
        <f>COUNTIFS(Table2[Sub-Sector],Table3[[#This Row],[Sub-Sector]],Table2[Rate of Change - Zone],"Positive")/Table3[[#This Row],[Count]]</f>
        <v>0.55555555555555558</v>
      </c>
      <c r="V75" s="1">
        <f>COUNTIFS(Table2[Sub-Sector],Table3[[#This Row],[Sub-Sector]],Table2[Sharpe Ratio],"&gt;=0.10")/Table3[[#This Row],[Count]]</f>
        <v>0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431</v>
      </c>
      <c r="X75">
        <f>_xlfn.RANK.AVG(Table3[[#This Row],[Score]],Table3[Score],1)</f>
        <v>64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249.5</v>
      </c>
      <c r="Z75">
        <f>_xlfn.RANK.AVG(Table3[[#This Row],[Score 2 ]],Table3[[Score 2 ]],1)</f>
        <v>74</v>
      </c>
    </row>
    <row r="76" spans="1:26" x14ac:dyDescent="0.3">
      <c r="A76" t="s">
        <v>269</v>
      </c>
      <c r="B76">
        <f>COUNTIFS(Table2[Sub-Sector],Table3[[#This Row],[Sub-Sector]])</f>
        <v>28</v>
      </c>
      <c r="C76" s="1">
        <f>COUNTIFS(Table2[Sub-Sector],Table3[[#This Row],[Sub-Sector]],Table2[Uptrend],"Uptrend")/Table3[[#This Row],[Count]]</f>
        <v>0.17857142857142858</v>
      </c>
      <c r="D76" s="1">
        <f>COUNTIFS(Table2[Sub-Sector],Table3[[#This Row],[Sub-Sector]],Table2[1W Return vs Nifty],"&gt;=5")/Table3[[#This Row],[Count]]</f>
        <v>0.25</v>
      </c>
      <c r="E76" s="1">
        <f>COUNTIFS(Table2[Sub-Sector],Table3[[#This Row],[Sub-Sector]],Table2[1M Return vs Nifty],"&gt;=5")/Table3[[#This Row],[Count]]</f>
        <v>0.17857142857142858</v>
      </c>
      <c r="F76" s="1">
        <f>COUNTIFS(Table2[Sub-Sector],Table3[[#This Row],[Sub-Sector]],Table2[6M Return vs Nifty],"&gt;=10")/Table3[[#This Row],[Count]]</f>
        <v>0.17857142857142858</v>
      </c>
      <c r="G76" s="1">
        <f>COUNTIFS(Table2[Sub-Sector],Table3[[#This Row],[Sub-Sector]],Table2[1Y Return vs Nifty],"&gt;=10")/Table3[[#This Row],[Count]]</f>
        <v>0.39285714285714285</v>
      </c>
      <c r="H76" s="1">
        <f>COUNTIFS(Table2[Sub-Sector],Table3[[#This Row],[Sub-Sector]],Table2[RSI Exponential â€“ 14D],"&gt;=50")/Table3[[#This Row],[Count]]</f>
        <v>0.6785714285714286</v>
      </c>
      <c r="I76" s="1">
        <f>COUNTIFS(Table2[Sub-Sector],Table3[[#This Row],[Sub-Sector]],Table2[Relative Volume],"&gt;=1")/Table3[[#This Row],[Count]]</f>
        <v>0.4642857142857143</v>
      </c>
      <c r="J76" s="1">
        <f>COUNTIFS(Table2[Sub-Sector],Table3[[#This Row],[Sub-Sector]],Table2[% Away From Day Low],"&gt;=0.05")/Table3[[#This Row],[Count]]</f>
        <v>3.5714285714285712E-2</v>
      </c>
      <c r="K76" s="1">
        <f>COUNTIFS(Table2[Sub-Sector],Table3[[#This Row],[Sub-Sector]],Table2[% Away From Day High],"&lt;=0.05")/Table3[[#This Row],[Count]]</f>
        <v>0.9642857142857143</v>
      </c>
      <c r="L76" s="1">
        <f>COUNTIFS(Table2[Sub-Sector],Table3[[#This Row],[Sub-Sector]],Table2[% Away From Current Week Low],"&gt;=0.05")/Table3[[#This Row],[Count]]</f>
        <v>3.5714285714285712E-2</v>
      </c>
      <c r="M76" s="1">
        <f>COUNTIFS(Table2[Sub-Sector],Table3[[#This Row],[Sub-Sector]],Table2[% Away From Current Week High],"&lt;=0.05")/Table3[[#This Row],[Count]]</f>
        <v>0.9642857142857143</v>
      </c>
      <c r="N76" s="1">
        <f>COUNTIFS(Table2[Sub-Sector],Table3[[#This Row],[Sub-Sector]],Table2[% Away From Current Month Low],"&gt;=0.05")/Table3[[#This Row],[Count]]</f>
        <v>3.5714285714285712E-2</v>
      </c>
      <c r="O76" s="1">
        <f>COUNTIFS(Table2[Sub-Sector],Table3[[#This Row],[Sub-Sector]],Table2[% Away From Current Month High],"&lt;=0.05")/Table3[[#This Row],[Count]]</f>
        <v>0.9642857142857143</v>
      </c>
      <c r="P76" s="1">
        <f>COUNTIFS(Table2[Sub-Sector],Table3[[#This Row],[Sub-Sector]],Table2[% Away From 52W High],"&lt;=10")/Table3[[#This Row],[Count]]</f>
        <v>7.1428571428571425E-2</v>
      </c>
      <c r="Q76" s="1">
        <f>COUNTIFS(Table2[Sub-Sector],Table3[[#This Row],[Sub-Sector]],Table2[% Away From 52W Low],"&gt;=10")/Table3[[#This Row],[Count]]</f>
        <v>0.9285714285714286</v>
      </c>
      <c r="R76" s="1">
        <f>COUNTIFS(Table2[Sub-Sector],Table3[[#This Row],[Sub-Sector]],Table2[% Price above 20 EMA],"&gt;=0")/Table3[[#This Row],[Count]]</f>
        <v>0.5714285714285714</v>
      </c>
      <c r="S76" s="1">
        <f>COUNTIFS(Table2[Sub-Sector],Table3[[#This Row],[Sub-Sector]],Table2[% Price above 50 EMA],"&gt;=0")/Table3[[#This Row],[Count]]</f>
        <v>0.4642857142857143</v>
      </c>
      <c r="T76" s="1">
        <f>COUNTIFS(Table2[Sub-Sector],Table3[[#This Row],[Sub-Sector]],Table2[% Price above 200 EMA],"&gt;=0")/Table3[[#This Row],[Count]]</f>
        <v>0.6071428571428571</v>
      </c>
      <c r="U76" s="1">
        <f>COUNTIFS(Table2[Sub-Sector],Table3[[#This Row],[Sub-Sector]],Table2[Rate of Change - Zone],"Positive")/Table3[[#This Row],[Count]]</f>
        <v>0.5714285714285714</v>
      </c>
      <c r="V76" s="1">
        <f>COUNTIFS(Table2[Sub-Sector],Table3[[#This Row],[Sub-Sector]],Table2[Sharpe Ratio],"&gt;=0.10")/Table3[[#This Row],[Count]]</f>
        <v>0.35714285714285715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422</v>
      </c>
      <c r="X76">
        <f>_xlfn.RANK.AVG(Table3[[#This Row],[Score]],Table3[Score],1)</f>
        <v>59.5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</v>
      </c>
      <c r="Z76">
        <f>_xlfn.RANK.AVG(Table3[[#This Row],[Score 2 ]],Table3[[Score 2 ]],1)</f>
        <v>75.5</v>
      </c>
    </row>
    <row r="77" spans="1:26" x14ac:dyDescent="0.3">
      <c r="A77" t="s">
        <v>94</v>
      </c>
      <c r="B77">
        <f>COUNTIFS(Table2[Sub-Sector],Table3[[#This Row],[Sub-Sector]])</f>
        <v>3</v>
      </c>
      <c r="C77" s="1">
        <f>COUNTIFS(Table2[Sub-Sector],Table3[[#This Row],[Sub-Sector]],Table2[Uptrend],"Uptrend")/Table3[[#This Row],[Count]]</f>
        <v>0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</v>
      </c>
      <c r="F77" s="1">
        <f>COUNTIFS(Table2[Sub-Sector],Table3[[#This Row],[Sub-Sector]],Table2[6M Return vs Nifty],"&gt;=10")/Table3[[#This Row],[Count]]</f>
        <v>0</v>
      </c>
      <c r="G77" s="1">
        <f>COUNTIFS(Table2[Sub-Sector],Table3[[#This Row],[Sub-Sector]],Table2[1Y Return vs Nifty],"&gt;=10")/Table3[[#This Row],[Count]]</f>
        <v>0.66666666666666663</v>
      </c>
      <c r="H77" s="1">
        <f>COUNTIFS(Table2[Sub-Sector],Table3[[#This Row],[Sub-Sector]],Table2[RSI Exponential â€“ 14D],"&gt;=50")/Table3[[#This Row],[Count]]</f>
        <v>0.66666666666666663</v>
      </c>
      <c r="I77" s="1">
        <f>COUNTIFS(Table2[Sub-Sector],Table3[[#This Row],[Sub-Sector]],Table2[Relative Volume],"&gt;=1")/Table3[[#This Row],[Count]]</f>
        <v>0.33333333333333331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</v>
      </c>
      <c r="M77" s="1">
        <f>COUNTIFS(Table2[Sub-Sector],Table3[[#This Row],[Sub-Sector]],Table2[% Away From Current Week High],"&lt;=0.05")/Table3[[#This Row],[Count]]</f>
        <v>1</v>
      </c>
      <c r="N77" s="1">
        <f>COUNTIFS(Table2[Sub-Sector],Table3[[#This Row],[Sub-Sector]],Table2[% Away From Current Month Low],"&gt;=0.05")/Table3[[#This Row],[Count]]</f>
        <v>0</v>
      </c>
      <c r="O77" s="1">
        <f>COUNTIFS(Table2[Sub-Sector],Table3[[#This Row],[Sub-Sector]],Table2[% Away From Current Month High],"&lt;=0.05")/Table3[[#This Row],[Count]]</f>
        <v>1</v>
      </c>
      <c r="P77" s="1">
        <f>COUNTIFS(Table2[Sub-Sector],Table3[[#This Row],[Sub-Sector]],Table2[% Away From 52W High],"&lt;=10")/Table3[[#This Row],[Count]]</f>
        <v>0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0.66666666666666663</v>
      </c>
      <c r="S77" s="1">
        <f>COUNTIFS(Table2[Sub-Sector],Table3[[#This Row],[Sub-Sector]],Table2[% Price above 50 EMA],"&gt;=0")/Table3[[#This Row],[Count]]</f>
        <v>0.33333333333333331</v>
      </c>
      <c r="T77" s="1">
        <f>COUNTIFS(Table2[Sub-Sector],Table3[[#This Row],[Sub-Sector]],Table2[% Price above 200 EMA],"&gt;=0")/Table3[[#This Row],[Count]]</f>
        <v>0.33333333333333331</v>
      </c>
      <c r="U77" s="1">
        <f>COUNTIFS(Table2[Sub-Sector],Table3[[#This Row],[Sub-Sector]],Table2[Rate of Change - Zone],"Positive")/Table3[[#This Row],[Count]]</f>
        <v>0.66666666666666663</v>
      </c>
      <c r="V77" s="1">
        <f>COUNTIFS(Table2[Sub-Sector],Table3[[#This Row],[Sub-Sector]],Table2[Sharpe Ratio],"&gt;=0.10")/Table3[[#This Row],[Count]]</f>
        <v>0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542.5</v>
      </c>
      <c r="X77">
        <f>_xlfn.RANK.AVG(Table3[[#This Row],[Score]],Table3[Score],1)</f>
        <v>99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</v>
      </c>
      <c r="Z77">
        <f>_xlfn.RANK.AVG(Table3[[#This Row],[Score 2 ]],Table3[[Score 2 ]],1)</f>
        <v>75.5</v>
      </c>
    </row>
    <row r="78" spans="1:26" x14ac:dyDescent="0.3">
      <c r="A78" t="s">
        <v>251</v>
      </c>
      <c r="B78">
        <f>COUNTIFS(Table2[Sub-Sector],Table3[[#This Row],[Sub-Sector]])</f>
        <v>12</v>
      </c>
      <c r="C78" s="1">
        <f>COUNTIFS(Table2[Sub-Sector],Table3[[#This Row],[Sub-Sector]],Table2[Uptrend],"Uptrend")/Table3[[#This Row],[Count]]</f>
        <v>0.33333333333333331</v>
      </c>
      <c r="D78" s="1">
        <f>COUNTIFS(Table2[Sub-Sector],Table3[[#This Row],[Sub-Sector]],Table2[1W Return vs Nifty],"&gt;=5")/Table3[[#This Row],[Count]]</f>
        <v>0.25</v>
      </c>
      <c r="E78" s="1">
        <f>COUNTIFS(Table2[Sub-Sector],Table3[[#This Row],[Sub-Sector]],Table2[1M Return vs Nifty],"&gt;=5")/Table3[[#This Row],[Count]]</f>
        <v>0.33333333333333331</v>
      </c>
      <c r="F78" s="1">
        <f>COUNTIFS(Table2[Sub-Sector],Table3[[#This Row],[Sub-Sector]],Table2[6M Return vs Nifty],"&gt;=10")/Table3[[#This Row],[Count]]</f>
        <v>0.41666666666666669</v>
      </c>
      <c r="G78" s="1">
        <f>COUNTIFS(Table2[Sub-Sector],Table3[[#This Row],[Sub-Sector]],Table2[1Y Return vs Nifty],"&gt;=10")/Table3[[#This Row],[Count]]</f>
        <v>0.33333333333333331</v>
      </c>
      <c r="H78" s="1">
        <f>COUNTIFS(Table2[Sub-Sector],Table3[[#This Row],[Sub-Sector]],Table2[RSI Exponential â€“ 14D],"&gt;=50")/Table3[[#This Row],[Count]]</f>
        <v>0.58333333333333337</v>
      </c>
      <c r="I78" s="1">
        <f>COUNTIFS(Table2[Sub-Sector],Table3[[#This Row],[Sub-Sector]],Table2[Relative Volume],"&gt;=1")/Table3[[#This Row],[Count]]</f>
        <v>0.33333333333333331</v>
      </c>
      <c r="J78" s="1">
        <f>COUNTIFS(Table2[Sub-Sector],Table3[[#This Row],[Sub-Sector]],Table2[% Away From Day Low],"&gt;=0.05")/Table3[[#This Row],[Count]]</f>
        <v>0.16666666666666666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0.16666666666666666</v>
      </c>
      <c r="M78" s="1">
        <f>COUNTIFS(Table2[Sub-Sector],Table3[[#This Row],[Sub-Sector]],Table2[% Away From Current Week High],"&lt;=0.05")/Table3[[#This Row],[Count]]</f>
        <v>1</v>
      </c>
      <c r="N78" s="1">
        <f>COUNTIFS(Table2[Sub-Sector],Table3[[#This Row],[Sub-Sector]],Table2[% Away From Current Month Low],"&gt;=0.05")/Table3[[#This Row],[Count]]</f>
        <v>0.16666666666666666</v>
      </c>
      <c r="O78" s="1">
        <f>COUNTIFS(Table2[Sub-Sector],Table3[[#This Row],[Sub-Sector]],Table2[% Away From Current Month High],"&lt;=0.05")/Table3[[#This Row],[Count]]</f>
        <v>1</v>
      </c>
      <c r="P78" s="1">
        <f>COUNTIFS(Table2[Sub-Sector],Table3[[#This Row],[Sub-Sector]],Table2[% Away From 52W High],"&lt;=10")/Table3[[#This Row],[Count]]</f>
        <v>0.25</v>
      </c>
      <c r="Q78" s="1">
        <f>COUNTIFS(Table2[Sub-Sector],Table3[[#This Row],[Sub-Sector]],Table2[% Away From 52W Low],"&gt;=10")/Table3[[#This Row],[Count]]</f>
        <v>0.75</v>
      </c>
      <c r="R78" s="1">
        <f>COUNTIFS(Table2[Sub-Sector],Table3[[#This Row],[Sub-Sector]],Table2[% Price above 20 EMA],"&gt;=0")/Table3[[#This Row],[Count]]</f>
        <v>0.5</v>
      </c>
      <c r="S78" s="1">
        <f>COUNTIFS(Table2[Sub-Sector],Table3[[#This Row],[Sub-Sector]],Table2[% Price above 50 EMA],"&gt;=0")/Table3[[#This Row],[Count]]</f>
        <v>0.41666666666666669</v>
      </c>
      <c r="T78" s="1">
        <f>COUNTIFS(Table2[Sub-Sector],Table3[[#This Row],[Sub-Sector]],Table2[% Price above 200 EMA],"&gt;=0")/Table3[[#This Row],[Count]]</f>
        <v>0.58333333333333337</v>
      </c>
      <c r="U78" s="1">
        <f>COUNTIFS(Table2[Sub-Sector],Table3[[#This Row],[Sub-Sector]],Table2[Rate of Change - Zone],"Positive")/Table3[[#This Row],[Count]]</f>
        <v>0.5</v>
      </c>
      <c r="V78" s="1">
        <f>COUNTIFS(Table2[Sub-Sector],Table3[[#This Row],[Sub-Sector]],Table2[Sharpe Ratio],"&gt;=0.10")/Table3[[#This Row],[Count]]</f>
        <v>0.33333333333333331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373.5</v>
      </c>
      <c r="X78">
        <f>_xlfn.RANK.AVG(Table3[[#This Row],[Score]],Table3[Score],1)</f>
        <v>45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258.5</v>
      </c>
      <c r="Z78">
        <f>_xlfn.RANK.AVG(Table3[[#This Row],[Score 2 ]],Table3[[Score 2 ]],1)</f>
        <v>78.5</v>
      </c>
    </row>
    <row r="79" spans="1:26" x14ac:dyDescent="0.3">
      <c r="A79" t="s">
        <v>584</v>
      </c>
      <c r="B79">
        <f>COUNTIFS(Table2[Sub-Sector],Table3[[#This Row],[Sub-Sector]])</f>
        <v>2</v>
      </c>
      <c r="C79" s="1">
        <f>COUNTIFS(Table2[Sub-Sector],Table3[[#This Row],[Sub-Sector]],Table2[Uptrend],"Uptrend")/Table3[[#This Row],[Count]]</f>
        <v>0</v>
      </c>
      <c r="D79" s="1">
        <f>COUNTIFS(Table2[Sub-Sector],Table3[[#This Row],[Sub-Sector]],Table2[1W Return vs Nifty],"&gt;=5")/Table3[[#This Row],[Count]]</f>
        <v>1</v>
      </c>
      <c r="E79" s="1">
        <f>COUNTIFS(Table2[Sub-Sector],Table3[[#This Row],[Sub-Sector]],Table2[1M Return vs Nifty],"&gt;=5")/Table3[[#This Row],[Count]]</f>
        <v>0</v>
      </c>
      <c r="F79" s="1">
        <f>COUNTIFS(Table2[Sub-Sector],Table3[[#This Row],[Sub-Sector]],Table2[6M Return vs Nifty],"&gt;=10")/Table3[[#This Row],[Count]]</f>
        <v>0</v>
      </c>
      <c r="G79" s="1">
        <f>COUNTIFS(Table2[Sub-Sector],Table3[[#This Row],[Sub-Sector]],Table2[1Y Return vs Nifty],"&gt;=10")/Table3[[#This Row],[Count]]</f>
        <v>0</v>
      </c>
      <c r="H79" s="1">
        <f>COUNTIFS(Table2[Sub-Sector],Table3[[#This Row],[Sub-Sector]],Table2[RSI Exponential â€“ 14D],"&gt;=50")/Table3[[#This Row],[Count]]</f>
        <v>1</v>
      </c>
      <c r="I79" s="1">
        <f>COUNTIFS(Table2[Sub-Sector],Table3[[#This Row],[Sub-Sector]],Table2[Relative Volume],"&gt;=1")/Table3[[#This Row],[Count]]</f>
        <v>0.5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</v>
      </c>
      <c r="M79" s="1">
        <f>COUNTIFS(Table2[Sub-Sector],Table3[[#This Row],[Sub-Sector]],Table2[% Away From Current Week High],"&lt;=0.05")/Table3[[#This Row],[Count]]</f>
        <v>1</v>
      </c>
      <c r="N79" s="1">
        <f>COUNTIFS(Table2[Sub-Sector],Table3[[#This Row],[Sub-Sector]],Table2[% Away From Current Month Low],"&gt;=0.05")/Table3[[#This Row],[Count]]</f>
        <v>0</v>
      </c>
      <c r="O79" s="1">
        <f>COUNTIFS(Table2[Sub-Sector],Table3[[#This Row],[Sub-Sector]],Table2[% Away From Current Month High],"&lt;=0.05")/Table3[[#This Row],[Count]]</f>
        <v>1</v>
      </c>
      <c r="P79" s="1">
        <f>COUNTIFS(Table2[Sub-Sector],Table3[[#This Row],[Sub-Sector]],Table2[% Away From 52W High],"&lt;=10")/Table3[[#This Row],[Count]]</f>
        <v>0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1</v>
      </c>
      <c r="S79" s="1">
        <f>COUNTIFS(Table2[Sub-Sector],Table3[[#This Row],[Sub-Sector]],Table2[% Price above 50 EMA],"&gt;=0")/Table3[[#This Row],[Count]]</f>
        <v>1</v>
      </c>
      <c r="T79" s="1">
        <f>COUNTIFS(Table2[Sub-Sector],Table3[[#This Row],[Sub-Sector]],Table2[% Price above 200 EMA],"&gt;=0")/Table3[[#This Row],[Count]]</f>
        <v>0.5</v>
      </c>
      <c r="U79" s="1">
        <f>COUNTIFS(Table2[Sub-Sector],Table3[[#This Row],[Sub-Sector]],Table2[Rate of Change - Zone],"Positive")/Table3[[#This Row],[Count]]</f>
        <v>1</v>
      </c>
      <c r="V79" s="1">
        <f>COUNTIFS(Table2[Sub-Sector],Table3[[#This Row],[Sub-Sector]],Table2[Sharpe Ratio],"&gt;=0.10")/Table3[[#This Row],[Count]]</f>
        <v>0.5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451</v>
      </c>
      <c r="X79">
        <f>_xlfn.RANK.AVG(Table3[[#This Row],[Score]],Table3[Score],1)</f>
        <v>71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258.5</v>
      </c>
      <c r="Z79">
        <f>_xlfn.RANK.AVG(Table3[[#This Row],[Score 2 ]],Table3[[Score 2 ]],1)</f>
        <v>78.5</v>
      </c>
    </row>
    <row r="80" spans="1:26" x14ac:dyDescent="0.3">
      <c r="A80" t="s">
        <v>821</v>
      </c>
      <c r="B80">
        <f>COUNTIFS(Table2[Sub-Sector],Table3[[#This Row],[Sub-Sector]])</f>
        <v>2</v>
      </c>
      <c r="C80" s="1">
        <f>COUNTIFS(Table2[Sub-Sector],Table3[[#This Row],[Sub-Sector]],Table2[Uptrend],"Uptrend")/Table3[[#This Row],[Count]]</f>
        <v>0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</v>
      </c>
      <c r="F80" s="1">
        <f>COUNTIFS(Table2[Sub-Sector],Table3[[#This Row],[Sub-Sector]],Table2[6M Return vs Nifty],"&gt;=10")/Table3[[#This Row],[Count]]</f>
        <v>0</v>
      </c>
      <c r="G80" s="1">
        <f>COUNTIFS(Table2[Sub-Sector],Table3[[#This Row],[Sub-Sector]],Table2[1Y Return vs Nifty],"&gt;=10")/Table3[[#This Row],[Count]]</f>
        <v>0</v>
      </c>
      <c r="H80" s="1">
        <f>COUNTIFS(Table2[Sub-Sector],Table3[[#This Row],[Sub-Sector]],Table2[RSI Exponential â€“ 14D],"&gt;=50")/Table3[[#This Row],[Count]]</f>
        <v>1</v>
      </c>
      <c r="I80" s="1">
        <f>COUNTIFS(Table2[Sub-Sector],Table3[[#This Row],[Sub-Sector]],Table2[Relative Volume],"&gt;=1")/Table3[[#This Row],[Count]]</f>
        <v>0.5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</v>
      </c>
      <c r="M80" s="1">
        <f>COUNTIFS(Table2[Sub-Sector],Table3[[#This Row],[Sub-Sector]],Table2[% Away From Current Week High],"&lt;=0.05")/Table3[[#This Row],[Count]]</f>
        <v>1</v>
      </c>
      <c r="N80" s="1">
        <f>COUNTIFS(Table2[Sub-Sector],Table3[[#This Row],[Sub-Sector]],Table2[% Away From Current Month Low],"&gt;=0.05")/Table3[[#This Row],[Count]]</f>
        <v>0</v>
      </c>
      <c r="O80" s="1">
        <f>COUNTIFS(Table2[Sub-Sector],Table3[[#This Row],[Sub-Sector]],Table2[% Away From Current Month High],"&lt;=0.05")/Table3[[#This Row],[Count]]</f>
        <v>1</v>
      </c>
      <c r="P80" s="1">
        <f>COUNTIFS(Table2[Sub-Sector],Table3[[#This Row],[Sub-Sector]],Table2[% Away From 52W High],"&lt;=10")/Table3[[#This Row],[Count]]</f>
        <v>0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1</v>
      </c>
      <c r="S80" s="1">
        <f>COUNTIFS(Table2[Sub-Sector],Table3[[#This Row],[Sub-Sector]],Table2[% Price above 50 EMA],"&gt;=0")/Table3[[#This Row],[Count]]</f>
        <v>0</v>
      </c>
      <c r="T80" s="1">
        <f>COUNTIFS(Table2[Sub-Sector],Table3[[#This Row],[Sub-Sector]],Table2[% Price above 200 EMA],"&gt;=0")/Table3[[#This Row],[Count]]</f>
        <v>0</v>
      </c>
      <c r="U80" s="1">
        <f>COUNTIFS(Table2[Sub-Sector],Table3[[#This Row],[Sub-Sector]],Table2[Rate of Change - Zone],"Positive")/Table3[[#This Row],[Count]]</f>
        <v>1</v>
      </c>
      <c r="V80" s="1">
        <f>COUNTIFS(Table2[Sub-Sector],Table3[[#This Row],[Sub-Sector]],Table2[Sharpe Ratio],"&gt;=0.10")/Table3[[#This Row],[Count]]</f>
        <v>0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543</v>
      </c>
      <c r="X80">
        <f>_xlfn.RANK.AVG(Table3[[#This Row],[Score]],Table3[Score],1)</f>
        <v>100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258.5</v>
      </c>
      <c r="Z80">
        <f>_xlfn.RANK.AVG(Table3[[#This Row],[Score 2 ]],Table3[[Score 2 ]],1)</f>
        <v>78.5</v>
      </c>
    </row>
    <row r="81" spans="1:26" x14ac:dyDescent="0.3">
      <c r="A81" t="s">
        <v>1279</v>
      </c>
      <c r="B81">
        <f>COUNTIFS(Table2[Sub-Sector],Table3[[#This Row],[Sub-Sector]])</f>
        <v>2</v>
      </c>
      <c r="C81" s="1">
        <f>COUNTIFS(Table2[Sub-Sector],Table3[[#This Row],[Sub-Sector]],Table2[Uptrend],"Uptrend")/Table3[[#This Row],[Count]]</f>
        <v>0</v>
      </c>
      <c r="D81" s="1">
        <f>COUNTIFS(Table2[Sub-Sector],Table3[[#This Row],[Sub-Sector]],Table2[1W Return vs Nifty],"&gt;=5")/Table3[[#This Row],[Count]]</f>
        <v>0.5</v>
      </c>
      <c r="E81" s="1">
        <f>COUNTIFS(Table2[Sub-Sector],Table3[[#This Row],[Sub-Sector]],Table2[1M Return vs Nifty],"&gt;=5")/Table3[[#This Row],[Count]]</f>
        <v>0</v>
      </c>
      <c r="F81" s="1">
        <f>COUNTIFS(Table2[Sub-Sector],Table3[[#This Row],[Sub-Sector]],Table2[6M Return vs Nifty],"&gt;=10")/Table3[[#This Row],[Count]]</f>
        <v>0</v>
      </c>
      <c r="G81" s="1">
        <f>COUNTIFS(Table2[Sub-Sector],Table3[[#This Row],[Sub-Sector]],Table2[1Y Return vs Nifty],"&gt;=10")/Table3[[#This Row],[Count]]</f>
        <v>0</v>
      </c>
      <c r="H81" s="1">
        <f>COUNTIFS(Table2[Sub-Sector],Table3[[#This Row],[Sub-Sector]],Table2[RSI Exponential â€“ 14D],"&gt;=50")/Table3[[#This Row],[Count]]</f>
        <v>1</v>
      </c>
      <c r="I81" s="1">
        <f>COUNTIFS(Table2[Sub-Sector],Table3[[#This Row],[Sub-Sector]],Table2[Relative Volume],"&gt;=1")/Table3[[#This Row],[Count]]</f>
        <v>0.5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</v>
      </c>
      <c r="M81" s="1">
        <f>COUNTIFS(Table2[Sub-Sector],Table3[[#This Row],[Sub-Sector]],Table2[% Away From Current Week High],"&lt;=0.05")/Table3[[#This Row],[Count]]</f>
        <v>1</v>
      </c>
      <c r="N81" s="1">
        <f>COUNTIFS(Table2[Sub-Sector],Table3[[#This Row],[Sub-Sector]],Table2[% Away From Current Month Low],"&gt;=0.05")/Table3[[#This Row],[Count]]</f>
        <v>0</v>
      </c>
      <c r="O81" s="1">
        <f>COUNTIFS(Table2[Sub-Sector],Table3[[#This Row],[Sub-Sector]],Table2[% Away From Current Month High],"&lt;=0.05")/Table3[[#This Row],[Count]]</f>
        <v>1</v>
      </c>
      <c r="P81" s="1">
        <f>COUNTIFS(Table2[Sub-Sector],Table3[[#This Row],[Sub-Sector]],Table2[% Away From 52W High],"&lt;=10")/Table3[[#This Row],[Count]]</f>
        <v>0</v>
      </c>
      <c r="Q81" s="1">
        <f>COUNTIFS(Table2[Sub-Sector],Table3[[#This Row],[Sub-Sector]],Table2[% Away From 52W Low],"&gt;=10")/Table3[[#This Row],[Count]]</f>
        <v>0.5</v>
      </c>
      <c r="R81" s="1">
        <f>COUNTIFS(Table2[Sub-Sector],Table3[[#This Row],[Sub-Sector]],Table2[% Price above 20 EMA],"&gt;=0")/Table3[[#This Row],[Count]]</f>
        <v>1</v>
      </c>
      <c r="S81" s="1">
        <f>COUNTIFS(Table2[Sub-Sector],Table3[[#This Row],[Sub-Sector]],Table2[% Price above 50 EMA],"&gt;=0")/Table3[[#This Row],[Count]]</f>
        <v>0</v>
      </c>
      <c r="T81" s="1">
        <f>COUNTIFS(Table2[Sub-Sector],Table3[[#This Row],[Sub-Sector]],Table2[% Price above 200 EMA],"&gt;=0")/Table3[[#This Row],[Count]]</f>
        <v>0</v>
      </c>
      <c r="U81" s="1">
        <f>COUNTIFS(Table2[Sub-Sector],Table3[[#This Row],[Sub-Sector]],Table2[Rate of Change - Zone],"Positive")/Table3[[#This Row],[Count]]</f>
        <v>1</v>
      </c>
      <c r="V81" s="1">
        <f>COUNTIFS(Table2[Sub-Sector],Table3[[#This Row],[Sub-Sector]],Table2[Sharpe Ratio],"&gt;=0.10")/Table3[[#This Row],[Count]]</f>
        <v>0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467</v>
      </c>
      <c r="X81">
        <f>_xlfn.RANK.AVG(Table3[[#This Row],[Score]],Table3[Score],1)</f>
        <v>76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258.5</v>
      </c>
      <c r="Z81">
        <f>_xlfn.RANK.AVG(Table3[[#This Row],[Score 2 ]],Table3[[Score 2 ]],1)</f>
        <v>78.5</v>
      </c>
    </row>
    <row r="82" spans="1:26" x14ac:dyDescent="0.3">
      <c r="A82" t="s">
        <v>370</v>
      </c>
      <c r="B82">
        <f>COUNTIFS(Table2[Sub-Sector],Table3[[#This Row],[Sub-Sector]])</f>
        <v>5</v>
      </c>
      <c r="C82" s="1">
        <f>COUNTIFS(Table2[Sub-Sector],Table3[[#This Row],[Sub-Sector]],Table2[Uptrend],"Uptrend")/Table3[[#This Row],[Count]]</f>
        <v>0.2</v>
      </c>
      <c r="D82" s="1">
        <f>COUNTIFS(Table2[Sub-Sector],Table3[[#This Row],[Sub-Sector]],Table2[1W Return vs Nifty],"&gt;=5")/Table3[[#This Row],[Count]]</f>
        <v>0.2</v>
      </c>
      <c r="E82" s="1">
        <f>COUNTIFS(Table2[Sub-Sector],Table3[[#This Row],[Sub-Sector]],Table2[1M Return vs Nifty],"&gt;=5")/Table3[[#This Row],[Count]]</f>
        <v>0.2</v>
      </c>
      <c r="F82" s="1">
        <f>COUNTIFS(Table2[Sub-Sector],Table3[[#This Row],[Sub-Sector]],Table2[6M Return vs Nifty],"&gt;=10")/Table3[[#This Row],[Count]]</f>
        <v>0.4</v>
      </c>
      <c r="G82" s="1">
        <f>COUNTIFS(Table2[Sub-Sector],Table3[[#This Row],[Sub-Sector]],Table2[1Y Return vs Nifty],"&gt;=10")/Table3[[#This Row],[Count]]</f>
        <v>0.4</v>
      </c>
      <c r="H82" s="1">
        <f>COUNTIFS(Table2[Sub-Sector],Table3[[#This Row],[Sub-Sector]],Table2[RSI Exponential â€“ 14D],"&gt;=50")/Table3[[#This Row],[Count]]</f>
        <v>0.8</v>
      </c>
      <c r="I82" s="1">
        <f>COUNTIFS(Table2[Sub-Sector],Table3[[#This Row],[Sub-Sector]],Table2[Relative Volume],"&gt;=1")/Table3[[#This Row],[Count]]</f>
        <v>0.2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</v>
      </c>
      <c r="M82" s="1">
        <f>COUNTIFS(Table2[Sub-Sector],Table3[[#This Row],[Sub-Sector]],Table2[% Away From Current Week High],"&lt;=0.05")/Table3[[#This Row],[Count]]</f>
        <v>1</v>
      </c>
      <c r="N82" s="1">
        <f>COUNTIFS(Table2[Sub-Sector],Table3[[#This Row],[Sub-Sector]],Table2[% Away From Current Month Low],"&gt;=0.05")/Table3[[#This Row],[Count]]</f>
        <v>0</v>
      </c>
      <c r="O82" s="1">
        <f>COUNTIFS(Table2[Sub-Sector],Table3[[#This Row],[Sub-Sector]],Table2[% Away From Current Month High],"&lt;=0.05")/Table3[[#This Row],[Count]]</f>
        <v>1</v>
      </c>
      <c r="P82" s="1">
        <f>COUNTIFS(Table2[Sub-Sector],Table3[[#This Row],[Sub-Sector]],Table2[% Away From 52W High],"&lt;=10")/Table3[[#This Row],[Count]]</f>
        <v>0.2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0.8</v>
      </c>
      <c r="S82" s="1">
        <f>COUNTIFS(Table2[Sub-Sector],Table3[[#This Row],[Sub-Sector]],Table2[% Price above 50 EMA],"&gt;=0")/Table3[[#This Row],[Count]]</f>
        <v>0.6</v>
      </c>
      <c r="T82" s="1">
        <f>COUNTIFS(Table2[Sub-Sector],Table3[[#This Row],[Sub-Sector]],Table2[% Price above 200 EMA],"&gt;=0")/Table3[[#This Row],[Count]]</f>
        <v>0.6</v>
      </c>
      <c r="U82" s="1">
        <f>COUNTIFS(Table2[Sub-Sector],Table3[[#This Row],[Sub-Sector]],Table2[Rate of Change - Zone],"Positive")/Table3[[#This Row],[Count]]</f>
        <v>0.6</v>
      </c>
      <c r="V82" s="1">
        <f>COUNTIFS(Table2[Sub-Sector],Table3[[#This Row],[Sub-Sector]],Table2[Sharpe Ratio],"&gt;=0.10")/Table3[[#This Row],[Count]]</f>
        <v>0.2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432.5</v>
      </c>
      <c r="X82">
        <f>_xlfn.RANK.AVG(Table3[[#This Row],[Score]],Table3[Score],1)</f>
        <v>65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</v>
      </c>
      <c r="Z82">
        <f>_xlfn.RANK.AVG(Table3[[#This Row],[Score 2 ]],Table3[[Score 2 ]],1)</f>
        <v>81</v>
      </c>
    </row>
    <row r="83" spans="1:26" x14ac:dyDescent="0.3">
      <c r="A83" t="s">
        <v>117</v>
      </c>
      <c r="B83">
        <f>COUNTIFS(Table2[Sub-Sector],Table3[[#This Row],[Sub-Sector]])</f>
        <v>24</v>
      </c>
      <c r="C83" s="1">
        <f>COUNTIFS(Table2[Sub-Sector],Table3[[#This Row],[Sub-Sector]],Table2[Uptrend],"Uptrend")/Table3[[#This Row],[Count]]</f>
        <v>0.33333333333333331</v>
      </c>
      <c r="D83" s="1">
        <f>COUNTIFS(Table2[Sub-Sector],Table3[[#This Row],[Sub-Sector]],Table2[1W Return vs Nifty],"&gt;=5")/Table3[[#This Row],[Count]]</f>
        <v>0.20833333333333334</v>
      </c>
      <c r="E83" s="1">
        <f>COUNTIFS(Table2[Sub-Sector],Table3[[#This Row],[Sub-Sector]],Table2[1M Return vs Nifty],"&gt;=5")/Table3[[#This Row],[Count]]</f>
        <v>0.16666666666666666</v>
      </c>
      <c r="F83" s="1">
        <f>COUNTIFS(Table2[Sub-Sector],Table3[[#This Row],[Sub-Sector]],Table2[6M Return vs Nifty],"&gt;=10")/Table3[[#This Row],[Count]]</f>
        <v>0.29166666666666669</v>
      </c>
      <c r="G83" s="1">
        <f>COUNTIFS(Table2[Sub-Sector],Table3[[#This Row],[Sub-Sector]],Table2[1Y Return vs Nifty],"&gt;=10")/Table3[[#This Row],[Count]]</f>
        <v>0.5</v>
      </c>
      <c r="H83" s="1">
        <f>COUNTIFS(Table2[Sub-Sector],Table3[[#This Row],[Sub-Sector]],Table2[RSI Exponential â€“ 14D],"&gt;=50")/Table3[[#This Row],[Count]]</f>
        <v>0.58333333333333337</v>
      </c>
      <c r="I83" s="1">
        <f>COUNTIFS(Table2[Sub-Sector],Table3[[#This Row],[Sub-Sector]],Table2[Relative Volume],"&gt;=1")/Table3[[#This Row],[Count]]</f>
        <v>0.20833333333333334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</v>
      </c>
      <c r="M83" s="1">
        <f>COUNTIFS(Table2[Sub-Sector],Table3[[#This Row],[Sub-Sector]],Table2[% Away From Current Week High],"&lt;=0.05")/Table3[[#This Row],[Count]]</f>
        <v>1</v>
      </c>
      <c r="N83" s="1">
        <f>COUNTIFS(Table2[Sub-Sector],Table3[[#This Row],[Sub-Sector]],Table2[% Away From Current Month Low],"&gt;=0.05")/Table3[[#This Row],[Count]]</f>
        <v>0</v>
      </c>
      <c r="O83" s="1">
        <f>COUNTIFS(Table2[Sub-Sector],Table3[[#This Row],[Sub-Sector]],Table2[% Away From Current Month High],"&lt;=0.05")/Table3[[#This Row],[Count]]</f>
        <v>1</v>
      </c>
      <c r="P83" s="1">
        <f>COUNTIFS(Table2[Sub-Sector],Table3[[#This Row],[Sub-Sector]],Table2[% Away From 52W High],"&lt;=10")/Table3[[#This Row],[Count]]</f>
        <v>0.16666666666666666</v>
      </c>
      <c r="Q83" s="1">
        <f>COUNTIFS(Table2[Sub-Sector],Table3[[#This Row],[Sub-Sector]],Table2[% Away From 52W Low],"&gt;=10")/Table3[[#This Row],[Count]]</f>
        <v>0.95833333333333337</v>
      </c>
      <c r="R83" s="1">
        <f>COUNTIFS(Table2[Sub-Sector],Table3[[#This Row],[Sub-Sector]],Table2[% Price above 20 EMA],"&gt;=0")/Table3[[#This Row],[Count]]</f>
        <v>0.625</v>
      </c>
      <c r="S83" s="1">
        <f>COUNTIFS(Table2[Sub-Sector],Table3[[#This Row],[Sub-Sector]],Table2[% Price above 50 EMA],"&gt;=0")/Table3[[#This Row],[Count]]</f>
        <v>0.41666666666666669</v>
      </c>
      <c r="T83" s="1">
        <f>COUNTIFS(Table2[Sub-Sector],Table3[[#This Row],[Sub-Sector]],Table2[% Price above 200 EMA],"&gt;=0")/Table3[[#This Row],[Count]]</f>
        <v>0.58333333333333337</v>
      </c>
      <c r="U83" s="1">
        <f>COUNTIFS(Table2[Sub-Sector],Table3[[#This Row],[Sub-Sector]],Table2[Rate of Change - Zone],"Positive")/Table3[[#This Row],[Count]]</f>
        <v>0.58333333333333337</v>
      </c>
      <c r="V83" s="1">
        <f>COUNTIFS(Table2[Sub-Sector],Table3[[#This Row],[Sub-Sector]],Table2[Sharpe Ratio],"&gt;=0.10")/Table3[[#This Row],[Count]]</f>
        <v>0.5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417</v>
      </c>
      <c r="X83">
        <f>_xlfn.RANK.AVG(Table3[[#This Row],[Score]],Table3[Score],1)</f>
        <v>56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</v>
      </c>
      <c r="Z83">
        <f>_xlfn.RANK.AVG(Table3[[#This Row],[Score 2 ]],Table3[[Score 2 ]],1)</f>
        <v>82</v>
      </c>
    </row>
    <row r="84" spans="1:26" x14ac:dyDescent="0.3">
      <c r="A84" t="s">
        <v>54</v>
      </c>
      <c r="B84">
        <f>COUNTIFS(Table2[Sub-Sector],Table3[[#This Row],[Sub-Sector]])</f>
        <v>17</v>
      </c>
      <c r="C84" s="1">
        <f>COUNTIFS(Table2[Sub-Sector],Table3[[#This Row],[Sub-Sector]],Table2[Uptrend],"Uptrend")/Table3[[#This Row],[Count]]</f>
        <v>0</v>
      </c>
      <c r="D84" s="1">
        <f>COUNTIFS(Table2[Sub-Sector],Table3[[#This Row],[Sub-Sector]],Table2[1W Return vs Nifty],"&gt;=5")/Table3[[#This Row],[Count]]</f>
        <v>0.17647058823529413</v>
      </c>
      <c r="E84" s="1">
        <f>COUNTIFS(Table2[Sub-Sector],Table3[[#This Row],[Sub-Sector]],Table2[1M Return vs Nifty],"&gt;=5")/Table3[[#This Row],[Count]]</f>
        <v>5.8823529411764705E-2</v>
      </c>
      <c r="F84" s="1">
        <f>COUNTIFS(Table2[Sub-Sector],Table3[[#This Row],[Sub-Sector]],Table2[6M Return vs Nifty],"&gt;=10")/Table3[[#This Row],[Count]]</f>
        <v>5.8823529411764705E-2</v>
      </c>
      <c r="G84" s="1">
        <f>COUNTIFS(Table2[Sub-Sector],Table3[[#This Row],[Sub-Sector]],Table2[1Y Return vs Nifty],"&gt;=10")/Table3[[#This Row],[Count]]</f>
        <v>0.17647058823529413</v>
      </c>
      <c r="H84" s="1">
        <f>COUNTIFS(Table2[Sub-Sector],Table3[[#This Row],[Sub-Sector]],Table2[RSI Exponential â€“ 14D],"&gt;=50")/Table3[[#This Row],[Count]]</f>
        <v>0.52941176470588236</v>
      </c>
      <c r="I84" s="1">
        <f>COUNTIFS(Table2[Sub-Sector],Table3[[#This Row],[Sub-Sector]],Table2[Relative Volume],"&gt;=1")/Table3[[#This Row],[Count]]</f>
        <v>0.41176470588235292</v>
      </c>
      <c r="J84" s="1">
        <f>COUNTIFS(Table2[Sub-Sector],Table3[[#This Row],[Sub-Sector]],Table2[% Away From Day Low],"&gt;=0.05")/Table3[[#This Row],[Count]]</f>
        <v>5.8823529411764705E-2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5.8823529411764705E-2</v>
      </c>
      <c r="M84" s="1">
        <f>COUNTIFS(Table2[Sub-Sector],Table3[[#This Row],[Sub-Sector]],Table2[% Away From Current Week High],"&lt;=0.05")/Table3[[#This Row],[Count]]</f>
        <v>1</v>
      </c>
      <c r="N84" s="1">
        <f>COUNTIFS(Table2[Sub-Sector],Table3[[#This Row],[Sub-Sector]],Table2[% Away From Current Month Low],"&gt;=0.05")/Table3[[#This Row],[Count]]</f>
        <v>5.8823529411764705E-2</v>
      </c>
      <c r="O84" s="1">
        <f>COUNTIFS(Table2[Sub-Sector],Table3[[#This Row],[Sub-Sector]],Table2[% Away From Current Month High],"&lt;=0.05")/Table3[[#This Row],[Count]]</f>
        <v>1</v>
      </c>
      <c r="P84" s="1">
        <f>COUNTIFS(Table2[Sub-Sector],Table3[[#This Row],[Sub-Sector]],Table2[% Away From 52W High],"&lt;=10")/Table3[[#This Row],[Count]]</f>
        <v>5.8823529411764705E-2</v>
      </c>
      <c r="Q84" s="1">
        <f>COUNTIFS(Table2[Sub-Sector],Table3[[#This Row],[Sub-Sector]],Table2[% Away From 52W Low],"&gt;=10")/Table3[[#This Row],[Count]]</f>
        <v>0.6470588235294118</v>
      </c>
      <c r="R84" s="1">
        <f>COUNTIFS(Table2[Sub-Sector],Table3[[#This Row],[Sub-Sector]],Table2[% Price above 20 EMA],"&gt;=0")/Table3[[#This Row],[Count]]</f>
        <v>0.41176470588235292</v>
      </c>
      <c r="S84" s="1">
        <f>COUNTIFS(Table2[Sub-Sector],Table3[[#This Row],[Sub-Sector]],Table2[% Price above 50 EMA],"&gt;=0")/Table3[[#This Row],[Count]]</f>
        <v>0.23529411764705882</v>
      </c>
      <c r="T84" s="1">
        <f>COUNTIFS(Table2[Sub-Sector],Table3[[#This Row],[Sub-Sector]],Table2[% Price above 200 EMA],"&gt;=0")/Table3[[#This Row],[Count]]</f>
        <v>0.23529411764705882</v>
      </c>
      <c r="U84" s="1">
        <f>COUNTIFS(Table2[Sub-Sector],Table3[[#This Row],[Sub-Sector]],Table2[Rate of Change - Zone],"Positive")/Table3[[#This Row],[Count]]</f>
        <v>0.70588235294117652</v>
      </c>
      <c r="V84" s="1">
        <f>COUNTIFS(Table2[Sub-Sector],Table3[[#This Row],[Sub-Sector]],Table2[Sharpe Ratio],"&gt;=0.10")/Table3[[#This Row],[Count]]</f>
        <v>0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491</v>
      </c>
      <c r="X84">
        <f>_xlfn.RANK.AVG(Table3[[#This Row],[Score]],Table3[Score],1)</f>
        <v>83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</v>
      </c>
      <c r="Z84">
        <f>_xlfn.RANK.AVG(Table3[[#This Row],[Score 2 ]],Table3[[Score 2 ]],1)</f>
        <v>83</v>
      </c>
    </row>
    <row r="85" spans="1:26" x14ac:dyDescent="0.3">
      <c r="A85" t="s">
        <v>659</v>
      </c>
      <c r="B85">
        <f>COUNTIFS(Table2[Sub-Sector],Table3[[#This Row],[Sub-Sector]])</f>
        <v>4</v>
      </c>
      <c r="C85" s="1">
        <f>COUNTIFS(Table2[Sub-Sector],Table3[[#This Row],[Sub-Sector]],Table2[Uptrend],"Uptrend")/Table3[[#This Row],[Count]]</f>
        <v>0.25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0.5</v>
      </c>
      <c r="F85" s="1">
        <f>COUNTIFS(Table2[Sub-Sector],Table3[[#This Row],[Sub-Sector]],Table2[6M Return vs Nifty],"&gt;=10")/Table3[[#This Row],[Count]]</f>
        <v>0.25</v>
      </c>
      <c r="G85" s="1">
        <f>COUNTIFS(Table2[Sub-Sector],Table3[[#This Row],[Sub-Sector]],Table2[1Y Return vs Nifty],"&gt;=10")/Table3[[#This Row],[Count]]</f>
        <v>0.5</v>
      </c>
      <c r="H85" s="1">
        <f>COUNTIFS(Table2[Sub-Sector],Table3[[#This Row],[Sub-Sector]],Table2[RSI Exponential â€“ 14D],"&gt;=50")/Table3[[#This Row],[Count]]</f>
        <v>1</v>
      </c>
      <c r="I85" s="1">
        <f>COUNTIFS(Table2[Sub-Sector],Table3[[#This Row],[Sub-Sector]],Table2[Relative Volume],"&gt;=1")/Table3[[#This Row],[Count]]</f>
        <v>0.25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</v>
      </c>
      <c r="M85" s="1">
        <f>COUNTIFS(Table2[Sub-Sector],Table3[[#This Row],[Sub-Sector]],Table2[% Away From Current Week High],"&lt;=0.05")/Table3[[#This Row],[Count]]</f>
        <v>1</v>
      </c>
      <c r="N85" s="1">
        <f>COUNTIFS(Table2[Sub-Sector],Table3[[#This Row],[Sub-Sector]],Table2[% Away From Current Month Low],"&gt;=0.05")/Table3[[#This Row],[Count]]</f>
        <v>0</v>
      </c>
      <c r="O85" s="1">
        <f>COUNTIFS(Table2[Sub-Sector],Table3[[#This Row],[Sub-Sector]],Table2[% Away From Current Month High],"&lt;=0.05")/Table3[[#This Row],[Count]]</f>
        <v>1</v>
      </c>
      <c r="P85" s="1">
        <f>COUNTIFS(Table2[Sub-Sector],Table3[[#This Row],[Sub-Sector]],Table2[% Away From 52W High],"&lt;=10")/Table3[[#This Row],[Count]]</f>
        <v>0</v>
      </c>
      <c r="Q85" s="1">
        <f>COUNTIFS(Table2[Sub-Sector],Table3[[#This Row],[Sub-Sector]],Table2[% Away From 52W Low],"&gt;=10")/Table3[[#This Row],[Count]]</f>
        <v>0.75</v>
      </c>
      <c r="R85" s="1">
        <f>COUNTIFS(Table2[Sub-Sector],Table3[[#This Row],[Sub-Sector]],Table2[% Price above 20 EMA],"&gt;=0")/Table3[[#This Row],[Count]]</f>
        <v>0.75</v>
      </c>
      <c r="S85" s="1">
        <f>COUNTIFS(Table2[Sub-Sector],Table3[[#This Row],[Sub-Sector]],Table2[% Price above 50 EMA],"&gt;=0")/Table3[[#This Row],[Count]]</f>
        <v>0.5</v>
      </c>
      <c r="T85" s="1">
        <f>COUNTIFS(Table2[Sub-Sector],Table3[[#This Row],[Sub-Sector]],Table2[% Price above 200 EMA],"&gt;=0")/Table3[[#This Row],[Count]]</f>
        <v>0.75</v>
      </c>
      <c r="U85" s="1">
        <f>COUNTIFS(Table2[Sub-Sector],Table3[[#This Row],[Sub-Sector]],Table2[Rate of Change - Zone],"Positive")/Table3[[#This Row],[Count]]</f>
        <v>0.5</v>
      </c>
      <c r="V85" s="1">
        <f>COUNTIFS(Table2[Sub-Sector],Table3[[#This Row],[Sub-Sector]],Table2[Sharpe Ratio],"&gt;=0.10")/Table3[[#This Row],[Count]]</f>
        <v>0.25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435</v>
      </c>
      <c r="X85">
        <f>_xlfn.RANK.AVG(Table3[[#This Row],[Score]],Table3[Score],1)</f>
        <v>66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274.5</v>
      </c>
      <c r="Z85">
        <f>_xlfn.RANK.AVG(Table3[[#This Row],[Score 2 ]],Table3[[Score 2 ]],1)</f>
        <v>84.5</v>
      </c>
    </row>
    <row r="86" spans="1:26" x14ac:dyDescent="0.3">
      <c r="A86" t="s">
        <v>37</v>
      </c>
      <c r="B86">
        <f>COUNTIFS(Table2[Sub-Sector],Table3[[#This Row],[Sub-Sector]])</f>
        <v>10</v>
      </c>
      <c r="C86" s="1">
        <f>COUNTIFS(Table2[Sub-Sector],Table3[[#This Row],[Sub-Sector]],Table2[Uptrend],"Uptrend")/Table3[[#This Row],[Count]]</f>
        <v>0.2</v>
      </c>
      <c r="D86" s="1">
        <f>COUNTIFS(Table2[Sub-Sector],Table3[[#This Row],[Sub-Sector]],Table2[1W Return vs Nifty],"&gt;=5")/Table3[[#This Row],[Count]]</f>
        <v>0.2</v>
      </c>
      <c r="E86" s="1">
        <f>COUNTIFS(Table2[Sub-Sector],Table3[[#This Row],[Sub-Sector]],Table2[1M Return vs Nifty],"&gt;=5")/Table3[[#This Row],[Count]]</f>
        <v>0.2</v>
      </c>
      <c r="F86" s="1">
        <f>COUNTIFS(Table2[Sub-Sector],Table3[[#This Row],[Sub-Sector]],Table2[6M Return vs Nifty],"&gt;=10")/Table3[[#This Row],[Count]]</f>
        <v>0.3</v>
      </c>
      <c r="G86" s="1">
        <f>COUNTIFS(Table2[Sub-Sector],Table3[[#This Row],[Sub-Sector]],Table2[1Y Return vs Nifty],"&gt;=10")/Table3[[#This Row],[Count]]</f>
        <v>0.1</v>
      </c>
      <c r="H86" s="1">
        <f>COUNTIFS(Table2[Sub-Sector],Table3[[#This Row],[Sub-Sector]],Table2[RSI Exponential â€“ 14D],"&gt;=50")/Table3[[#This Row],[Count]]</f>
        <v>0.4</v>
      </c>
      <c r="I86" s="1">
        <f>COUNTIFS(Table2[Sub-Sector],Table3[[#This Row],[Sub-Sector]],Table2[Relative Volume],"&gt;=1")/Table3[[#This Row],[Count]]</f>
        <v>0.6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1</v>
      </c>
      <c r="N86" s="1">
        <f>COUNTIFS(Table2[Sub-Sector],Table3[[#This Row],[Sub-Sector]],Table2[% Away From Current Month Low],"&gt;=0.05")/Table3[[#This Row],[Count]]</f>
        <v>0</v>
      </c>
      <c r="O86" s="1">
        <f>COUNTIFS(Table2[Sub-Sector],Table3[[#This Row],[Sub-Sector]],Table2[% Away From Current Month High],"&lt;=0.05")/Table3[[#This Row],[Count]]</f>
        <v>1</v>
      </c>
      <c r="P86" s="1">
        <f>COUNTIFS(Table2[Sub-Sector],Table3[[#This Row],[Sub-Sector]],Table2[% Away From 52W High],"&lt;=10")/Table3[[#This Row],[Count]]</f>
        <v>0</v>
      </c>
      <c r="Q86" s="1">
        <f>COUNTIFS(Table2[Sub-Sector],Table3[[#This Row],[Sub-Sector]],Table2[% Away From 52W Low],"&gt;=10")/Table3[[#This Row],[Count]]</f>
        <v>0.8</v>
      </c>
      <c r="R86" s="1">
        <f>COUNTIFS(Table2[Sub-Sector],Table3[[#This Row],[Sub-Sector]],Table2[% Price above 20 EMA],"&gt;=0")/Table3[[#This Row],[Count]]</f>
        <v>0.3</v>
      </c>
      <c r="S86" s="1">
        <f>COUNTIFS(Table2[Sub-Sector],Table3[[#This Row],[Sub-Sector]],Table2[% Price above 50 EMA],"&gt;=0")/Table3[[#This Row],[Count]]</f>
        <v>0.2</v>
      </c>
      <c r="T86" s="1">
        <f>COUNTIFS(Table2[Sub-Sector],Table3[[#This Row],[Sub-Sector]],Table2[% Price above 200 EMA],"&gt;=0")/Table3[[#This Row],[Count]]</f>
        <v>0.4</v>
      </c>
      <c r="U86" s="1">
        <f>COUNTIFS(Table2[Sub-Sector],Table3[[#This Row],[Sub-Sector]],Table2[Rate of Change - Zone],"Positive")/Table3[[#This Row],[Count]]</f>
        <v>0.3</v>
      </c>
      <c r="V86" s="1">
        <f>COUNTIFS(Table2[Sub-Sector],Table3[[#This Row],[Sub-Sector]],Table2[Sharpe Ratio],"&gt;=0.10")/Table3[[#This Row],[Count]]</f>
        <v>0.1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440</v>
      </c>
      <c r="X86">
        <f>_xlfn.RANK.AVG(Table3[[#This Row],[Score]],Table3[Score],1)</f>
        <v>68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274.5</v>
      </c>
      <c r="Z86">
        <f>_xlfn.RANK.AVG(Table3[[#This Row],[Score 2 ]],Table3[[Score 2 ]],1)</f>
        <v>84.5</v>
      </c>
    </row>
    <row r="87" spans="1:26" x14ac:dyDescent="0.3">
      <c r="A87" t="s">
        <v>896</v>
      </c>
      <c r="B87">
        <f>COUNTIFS(Table2[Sub-Sector],Table3[[#This Row],[Sub-Sector]])</f>
        <v>2</v>
      </c>
      <c r="C87" s="1">
        <f>COUNTIFS(Table2[Sub-Sector],Table3[[#This Row],[Sub-Sector]],Table2[Uptrend],"Uptrend")/Table3[[#This Row],[Count]]</f>
        <v>0</v>
      </c>
      <c r="D87" s="1">
        <f>COUNTIFS(Table2[Sub-Sector],Table3[[#This Row],[Sub-Sector]],Table2[1W Return vs Nifty],"&gt;=5")/Table3[[#This Row],[Count]]</f>
        <v>0.5</v>
      </c>
      <c r="E87" s="1">
        <f>COUNTIFS(Table2[Sub-Sector],Table3[[#This Row],[Sub-Sector]],Table2[1M Return vs Nifty],"&gt;=5")/Table3[[#This Row],[Count]]</f>
        <v>1</v>
      </c>
      <c r="F87" s="1">
        <f>COUNTIFS(Table2[Sub-Sector],Table3[[#This Row],[Sub-Sector]],Table2[6M Return vs Nifty],"&gt;=10")/Table3[[#This Row],[Count]]</f>
        <v>0</v>
      </c>
      <c r="G87" s="1">
        <f>COUNTIFS(Table2[Sub-Sector],Table3[[#This Row],[Sub-Sector]],Table2[1Y Return vs Nifty],"&gt;=10")/Table3[[#This Row],[Count]]</f>
        <v>0.5</v>
      </c>
      <c r="H87" s="1">
        <f>COUNTIFS(Table2[Sub-Sector],Table3[[#This Row],[Sub-Sector]],Table2[RSI Exponential â€“ 14D],"&gt;=50")/Table3[[#This Row],[Count]]</f>
        <v>1</v>
      </c>
      <c r="I87" s="1">
        <f>COUNTIFS(Table2[Sub-Sector],Table3[[#This Row],[Sub-Sector]],Table2[Relative Volume],"&gt;=1")/Table3[[#This Row],[Count]]</f>
        <v>0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1</v>
      </c>
      <c r="N87" s="1">
        <f>COUNTIFS(Table2[Sub-Sector],Table3[[#This Row],[Sub-Sector]],Table2[% Away From Current Month Low],"&gt;=0.05")/Table3[[#This Row],[Count]]</f>
        <v>0</v>
      </c>
      <c r="O87" s="1">
        <f>COUNTIFS(Table2[Sub-Sector],Table3[[#This Row],[Sub-Sector]],Table2[% Away From Current Month High],"&lt;=0.05")/Table3[[#This Row],[Count]]</f>
        <v>1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1</v>
      </c>
      <c r="R87" s="1">
        <f>COUNTIFS(Table2[Sub-Sector],Table3[[#This Row],[Sub-Sector]],Table2[% Price above 20 EMA],"&gt;=0")/Table3[[#This Row],[Count]]</f>
        <v>1</v>
      </c>
      <c r="S87" s="1">
        <f>COUNTIFS(Table2[Sub-Sector],Table3[[#This Row],[Sub-Sector]],Table2[% Price above 50 EMA],"&gt;=0")/Table3[[#This Row],[Count]]</f>
        <v>1</v>
      </c>
      <c r="T87" s="1">
        <f>COUNTIFS(Table2[Sub-Sector],Table3[[#This Row],[Sub-Sector]],Table2[% Price above 200 EMA],"&gt;=0")/Table3[[#This Row],[Count]]</f>
        <v>0.5</v>
      </c>
      <c r="U87" s="1">
        <f>COUNTIFS(Table2[Sub-Sector],Table3[[#This Row],[Sub-Sector]],Table2[Rate of Change - Zone],"Positive")/Table3[[#This Row],[Count]]</f>
        <v>1</v>
      </c>
      <c r="V87" s="1">
        <f>COUNTIFS(Table2[Sub-Sector],Table3[[#This Row],[Sub-Sector]],Table2[Sharpe Ratio],"&gt;=0.10")/Table3[[#This Row],[Count]]</f>
        <v>0.5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393.5</v>
      </c>
      <c r="X87">
        <f>_xlfn.RANK.AVG(Table3[[#This Row],[Score]],Table3[Score],1)</f>
        <v>49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</v>
      </c>
      <c r="Z87">
        <f>_xlfn.RANK.AVG(Table3[[#This Row],[Score 2 ]],Table3[[Score 2 ]],1)</f>
        <v>86.5</v>
      </c>
    </row>
    <row r="88" spans="1:26" x14ac:dyDescent="0.3">
      <c r="A88" t="s">
        <v>183</v>
      </c>
      <c r="B88">
        <f>COUNTIFS(Table2[Sub-Sector],Table3[[#This Row],[Sub-Sector]])</f>
        <v>2</v>
      </c>
      <c r="C88" s="1">
        <f>COUNTIFS(Table2[Sub-Sector],Table3[[#This Row],[Sub-Sector]],Table2[Uptrend],"Uptrend")/Table3[[#This Row],[Count]]</f>
        <v>0.5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0.5</v>
      </c>
      <c r="F88" s="1">
        <f>COUNTIFS(Table2[Sub-Sector],Table3[[#This Row],[Sub-Sector]],Table2[6M Return vs Nifty],"&gt;=10")/Table3[[#This Row],[Count]]</f>
        <v>0</v>
      </c>
      <c r="G88" s="1">
        <f>COUNTIFS(Table2[Sub-Sector],Table3[[#This Row],[Sub-Sector]],Table2[1Y Return vs Nifty],"&gt;=10")/Table3[[#This Row],[Count]]</f>
        <v>0.5</v>
      </c>
      <c r="H88" s="1">
        <f>COUNTIFS(Table2[Sub-Sector],Table3[[#This Row],[Sub-Sector]],Table2[RSI Exponential â€“ 14D],"&gt;=50")/Table3[[#This Row],[Count]]</f>
        <v>0.5</v>
      </c>
      <c r="I88" s="1">
        <f>COUNTIFS(Table2[Sub-Sector],Table3[[#This Row],[Sub-Sector]],Table2[Relative Volume],"&gt;=1")/Table3[[#This Row],[Count]]</f>
        <v>0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</v>
      </c>
      <c r="M88" s="1">
        <f>COUNTIFS(Table2[Sub-Sector],Table3[[#This Row],[Sub-Sector]],Table2[% Away From Current Week High],"&lt;=0.05")/Table3[[#This Row],[Count]]</f>
        <v>1</v>
      </c>
      <c r="N88" s="1">
        <f>COUNTIFS(Table2[Sub-Sector],Table3[[#This Row],[Sub-Sector]],Table2[% Away From Current Month Low],"&gt;=0.05")/Table3[[#This Row],[Count]]</f>
        <v>0</v>
      </c>
      <c r="O88" s="1">
        <f>COUNTIFS(Table2[Sub-Sector],Table3[[#This Row],[Sub-Sector]],Table2[% Away From Current Month High],"&lt;=0.05")/Table3[[#This Row],[Count]]</f>
        <v>1</v>
      </c>
      <c r="P88" s="1">
        <f>COUNTIFS(Table2[Sub-Sector],Table3[[#This Row],[Sub-Sector]],Table2[% Away From 52W High],"&lt;=10")/Table3[[#This Row],[Count]]</f>
        <v>0.5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0.5</v>
      </c>
      <c r="S88" s="1">
        <f>COUNTIFS(Table2[Sub-Sector],Table3[[#This Row],[Sub-Sector]],Table2[% Price above 50 EMA],"&gt;=0")/Table3[[#This Row],[Count]]</f>
        <v>0.5</v>
      </c>
      <c r="T88" s="1">
        <f>COUNTIFS(Table2[Sub-Sector],Table3[[#This Row],[Sub-Sector]],Table2[% Price above 200 EMA],"&gt;=0")/Table3[[#This Row],[Count]]</f>
        <v>1</v>
      </c>
      <c r="U88" s="1">
        <f>COUNTIFS(Table2[Sub-Sector],Table3[[#This Row],[Sub-Sector]],Table2[Rate of Change - Zone],"Positive")/Table3[[#This Row],[Count]]</f>
        <v>1</v>
      </c>
      <c r="V88" s="1">
        <f>COUNTIFS(Table2[Sub-Sector],Table3[[#This Row],[Sub-Sector]],Table2[Sharpe Ratio],"&gt;=0.10")/Table3[[#This Row],[Count]]</f>
        <v>0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411.5</v>
      </c>
      <c r="X88">
        <f>_xlfn.RANK.AVG(Table3[[#This Row],[Score]],Table3[Score],1)</f>
        <v>54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</v>
      </c>
      <c r="Z88">
        <f>_xlfn.RANK.AVG(Table3[[#This Row],[Score 2 ]],Table3[[Score 2 ]],1)</f>
        <v>86.5</v>
      </c>
    </row>
    <row r="89" spans="1:26" x14ac:dyDescent="0.3">
      <c r="A89" t="s">
        <v>1007</v>
      </c>
      <c r="B89">
        <f>COUNTIFS(Table2[Sub-Sector],Table3[[#This Row],[Sub-Sector]])</f>
        <v>2</v>
      </c>
      <c r="C89" s="1">
        <f>COUNTIFS(Table2[Sub-Sector],Table3[[#This Row],[Sub-Sector]],Table2[Uptrend],"Uptrend")/Table3[[#This Row],[Count]]</f>
        <v>0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0.5</v>
      </c>
      <c r="F89" s="1">
        <f>COUNTIFS(Table2[Sub-Sector],Table3[[#This Row],[Sub-Sector]],Table2[6M Return vs Nifty],"&gt;=10")/Table3[[#This Row],[Count]]</f>
        <v>0.5</v>
      </c>
      <c r="G89" s="1">
        <f>COUNTIFS(Table2[Sub-Sector],Table3[[#This Row],[Sub-Sector]],Table2[1Y Return vs Nifty],"&gt;=10")/Table3[[#This Row],[Count]]</f>
        <v>0.5</v>
      </c>
      <c r="H89" s="1">
        <f>COUNTIFS(Table2[Sub-Sector],Table3[[#This Row],[Sub-Sector]],Table2[RSI Exponential â€“ 14D],"&gt;=50")/Table3[[#This Row],[Count]]</f>
        <v>0.5</v>
      </c>
      <c r="I89" s="1">
        <f>COUNTIFS(Table2[Sub-Sector],Table3[[#This Row],[Sub-Sector]],Table2[Relative Volume],"&gt;=1")/Table3[[#This Row],[Count]]</f>
        <v>0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1</v>
      </c>
      <c r="N89" s="1">
        <f>COUNTIFS(Table2[Sub-Sector],Table3[[#This Row],[Sub-Sector]],Table2[% Away From Current Month Low],"&gt;=0.05")/Table3[[#This Row],[Count]]</f>
        <v>0</v>
      </c>
      <c r="O89" s="1">
        <f>COUNTIFS(Table2[Sub-Sector],Table3[[#This Row],[Sub-Sector]],Table2[% Away From Current Month High],"&lt;=0.05")/Table3[[#This Row],[Count]]</f>
        <v>1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0.5</v>
      </c>
      <c r="R89" s="1">
        <f>COUNTIFS(Table2[Sub-Sector],Table3[[#This Row],[Sub-Sector]],Table2[% Price above 20 EMA],"&gt;=0")/Table3[[#This Row],[Count]]</f>
        <v>1</v>
      </c>
      <c r="S89" s="1">
        <f>COUNTIFS(Table2[Sub-Sector],Table3[[#This Row],[Sub-Sector]],Table2[% Price above 50 EMA],"&gt;=0")/Table3[[#This Row],[Count]]</f>
        <v>0.5</v>
      </c>
      <c r="T89" s="1">
        <f>COUNTIFS(Table2[Sub-Sector],Table3[[#This Row],[Sub-Sector]],Table2[% Price above 200 EMA],"&gt;=0")/Table3[[#This Row],[Count]]</f>
        <v>0.5</v>
      </c>
      <c r="U89" s="1">
        <f>COUNTIFS(Table2[Sub-Sector],Table3[[#This Row],[Sub-Sector]],Table2[Rate of Change - Zone],"Positive")/Table3[[#This Row],[Count]]</f>
        <v>0.5</v>
      </c>
      <c r="V89" s="1">
        <f>COUNTIFS(Table2[Sub-Sector],Table3[[#This Row],[Sub-Sector]],Table2[Sharpe Ratio],"&gt;=0.10")/Table3[[#This Row],[Count]]</f>
        <v>0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484</v>
      </c>
      <c r="X89">
        <f>_xlfn.RANK.AVG(Table3[[#This Row],[Score]],Table3[Score],1)</f>
        <v>79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276.5</v>
      </c>
      <c r="Z89">
        <f>_xlfn.RANK.AVG(Table3[[#This Row],[Score 2 ]],Table3[[Score 2 ]],1)</f>
        <v>88</v>
      </c>
    </row>
    <row r="90" spans="1:26" x14ac:dyDescent="0.3">
      <c r="A90" t="s">
        <v>123</v>
      </c>
      <c r="B90">
        <f>COUNTIFS(Table2[Sub-Sector],Table3[[#This Row],[Sub-Sector]])</f>
        <v>9</v>
      </c>
      <c r="C90" s="1">
        <f>COUNTIFS(Table2[Sub-Sector],Table3[[#This Row],[Sub-Sector]],Table2[Uptrend],"Uptrend")/Table3[[#This Row],[Count]]</f>
        <v>0.22222222222222221</v>
      </c>
      <c r="D90" s="1">
        <f>COUNTIFS(Table2[Sub-Sector],Table3[[#This Row],[Sub-Sector]],Table2[1W Return vs Nifty],"&gt;=5")/Table3[[#This Row],[Count]]</f>
        <v>0.22222222222222221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0.33333333333333331</v>
      </c>
      <c r="G90" s="1">
        <f>COUNTIFS(Table2[Sub-Sector],Table3[[#This Row],[Sub-Sector]],Table2[1Y Return vs Nifty],"&gt;=10")/Table3[[#This Row],[Count]]</f>
        <v>0.44444444444444442</v>
      </c>
      <c r="H90" s="1">
        <f>COUNTIFS(Table2[Sub-Sector],Table3[[#This Row],[Sub-Sector]],Table2[RSI Exponential â€“ 14D],"&gt;=50")/Table3[[#This Row],[Count]]</f>
        <v>0.55555555555555558</v>
      </c>
      <c r="I90" s="1">
        <f>COUNTIFS(Table2[Sub-Sector],Table3[[#This Row],[Sub-Sector]],Table2[Relative Volume],"&gt;=1")/Table3[[#This Row],[Count]]</f>
        <v>0.22222222222222221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0</v>
      </c>
      <c r="O90" s="1">
        <f>COUNTIFS(Table2[Sub-Sector],Table3[[#This Row],[Sub-Sector]],Table2[% Away From Current Month High],"&lt;=0.05")/Table3[[#This Row],[Count]]</f>
        <v>1</v>
      </c>
      <c r="P90" s="1">
        <f>COUNTIFS(Table2[Sub-Sector],Table3[[#This Row],[Sub-Sector]],Table2[% Away From 52W High],"&lt;=10")/Table3[[#This Row],[Count]]</f>
        <v>0.1111111111111111</v>
      </c>
      <c r="Q90" s="1">
        <f>COUNTIFS(Table2[Sub-Sector],Table3[[#This Row],[Sub-Sector]],Table2[% Away From 52W Low],"&gt;=10")/Table3[[#This Row],[Count]]</f>
        <v>0.77777777777777779</v>
      </c>
      <c r="R90" s="1">
        <f>COUNTIFS(Table2[Sub-Sector],Table3[[#This Row],[Sub-Sector]],Table2[% Price above 20 EMA],"&gt;=0")/Table3[[#This Row],[Count]]</f>
        <v>0.33333333333333331</v>
      </c>
      <c r="S90" s="1">
        <f>COUNTIFS(Table2[Sub-Sector],Table3[[#This Row],[Sub-Sector]],Table2[% Price above 50 EMA],"&gt;=0")/Table3[[#This Row],[Count]]</f>
        <v>0.33333333333333331</v>
      </c>
      <c r="T90" s="1">
        <f>COUNTIFS(Table2[Sub-Sector],Table3[[#This Row],[Sub-Sector]],Table2[% Price above 200 EMA],"&gt;=0")/Table3[[#This Row],[Count]]</f>
        <v>0.55555555555555558</v>
      </c>
      <c r="U90" s="1">
        <f>COUNTIFS(Table2[Sub-Sector],Table3[[#This Row],[Sub-Sector]],Table2[Rate of Change - Zone],"Positive")/Table3[[#This Row],[Count]]</f>
        <v>0.33333333333333331</v>
      </c>
      <c r="V90" s="1">
        <f>COUNTIFS(Table2[Sub-Sector],Table3[[#This Row],[Sub-Sector]],Table2[Sharpe Ratio],"&gt;=0.10")/Table3[[#This Row],[Count]]</f>
        <v>0.22222222222222221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486</v>
      </c>
      <c r="X90">
        <f>_xlfn.RANK.AVG(Table3[[#This Row],[Score]],Table3[Score],1)</f>
        <v>80.5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287</v>
      </c>
      <c r="Z90">
        <f>_xlfn.RANK.AVG(Table3[[#This Row],[Score 2 ]],Table3[[Score 2 ]],1)</f>
        <v>89</v>
      </c>
    </row>
    <row r="91" spans="1:26" x14ac:dyDescent="0.3">
      <c r="A91" t="s">
        <v>40</v>
      </c>
      <c r="B91">
        <f>COUNTIFS(Table2[Sub-Sector],Table3[[#This Row],[Sub-Sector]])</f>
        <v>3</v>
      </c>
      <c r="C91" s="1">
        <f>COUNTIFS(Table2[Sub-Sector],Table3[[#This Row],[Sub-Sector]],Table2[Uptrend],"Uptrend")/Table3[[#This Row],[Count]]</f>
        <v>0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0.33333333333333331</v>
      </c>
      <c r="G91" s="1">
        <f>COUNTIFS(Table2[Sub-Sector],Table3[[#This Row],[Sub-Sector]],Table2[1Y Return vs Nifty],"&gt;=10")/Table3[[#This Row],[Count]]</f>
        <v>0.33333333333333331</v>
      </c>
      <c r="H91" s="1">
        <f>COUNTIFS(Table2[Sub-Sector],Table3[[#This Row],[Sub-Sector]],Table2[RSI Exponential â€“ 14D],"&gt;=50")/Table3[[#This Row],[Count]]</f>
        <v>0.33333333333333331</v>
      </c>
      <c r="I91" s="1">
        <f>COUNTIFS(Table2[Sub-Sector],Table3[[#This Row],[Sub-Sector]],Table2[Relative Volume],"&gt;=1")/Table3[[#This Row],[Count]]</f>
        <v>0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0</v>
      </c>
      <c r="O91" s="1">
        <f>COUNTIFS(Table2[Sub-Sector],Table3[[#This Row],[Sub-Sector]],Table2[% Away From Current Month High],"&lt;=0.05")/Table3[[#This Row],[Count]]</f>
        <v>1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0.33333333333333331</v>
      </c>
      <c r="S91" s="1">
        <f>COUNTIFS(Table2[Sub-Sector],Table3[[#This Row],[Sub-Sector]],Table2[% Price above 50 EMA],"&gt;=0")/Table3[[#This Row],[Count]]</f>
        <v>0</v>
      </c>
      <c r="T91" s="1">
        <f>COUNTIFS(Table2[Sub-Sector],Table3[[#This Row],[Sub-Sector]],Table2[% Price above 200 EMA],"&gt;=0")/Table3[[#This Row],[Count]]</f>
        <v>0.66666666666666663</v>
      </c>
      <c r="U91" s="1">
        <f>COUNTIFS(Table2[Sub-Sector],Table3[[#This Row],[Sub-Sector]],Table2[Rate of Change - Zone],"Positive")/Table3[[#This Row],[Count]]</f>
        <v>0.66666666666666663</v>
      </c>
      <c r="V91" s="1">
        <f>COUNTIFS(Table2[Sub-Sector],Table3[[#This Row],[Sub-Sector]],Table2[Sharpe Ratio],"&gt;=0.10")/Table3[[#This Row],[Count]]</f>
        <v>0.66666666666666663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576</v>
      </c>
      <c r="X91">
        <f>_xlfn.RANK.AVG(Table3[[#This Row],[Score]],Table3[Score],1)</f>
        <v>102.5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291.5</v>
      </c>
      <c r="Z91">
        <f>_xlfn.RANK.AVG(Table3[[#This Row],[Score 2 ]],Table3[[Score 2 ]],1)</f>
        <v>91</v>
      </c>
    </row>
    <row r="92" spans="1:26" x14ac:dyDescent="0.3">
      <c r="A92" t="s">
        <v>279</v>
      </c>
      <c r="B92">
        <f>COUNTIFS(Table2[Sub-Sector],Table3[[#This Row],[Sub-Sector]])</f>
        <v>3</v>
      </c>
      <c r="C92" s="1">
        <f>COUNTIFS(Table2[Sub-Sector],Table3[[#This Row],[Sub-Sector]],Table2[Uptrend],"Uptrend")/Table3[[#This Row],[Count]]</f>
        <v>0.33333333333333331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0.33333333333333331</v>
      </c>
      <c r="F92" s="1">
        <f>COUNTIFS(Table2[Sub-Sector],Table3[[#This Row],[Sub-Sector]],Table2[6M Return vs Nifty],"&gt;=10")/Table3[[#This Row],[Count]]</f>
        <v>0.66666666666666663</v>
      </c>
      <c r="G92" s="1">
        <f>COUNTIFS(Table2[Sub-Sector],Table3[[#This Row],[Sub-Sector]],Table2[1Y Return vs Nifty],"&gt;=10")/Table3[[#This Row],[Count]]</f>
        <v>0.33333333333333331</v>
      </c>
      <c r="H92" s="1">
        <f>COUNTIFS(Table2[Sub-Sector],Table3[[#This Row],[Sub-Sector]],Table2[RSI Exponential â€“ 14D],"&gt;=50")/Table3[[#This Row],[Count]]</f>
        <v>0.66666666666666663</v>
      </c>
      <c r="I92" s="1">
        <f>COUNTIFS(Table2[Sub-Sector],Table3[[#This Row],[Sub-Sector]],Table2[Relative Volume],"&gt;=1")/Table3[[#This Row],[Count]]</f>
        <v>0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1</v>
      </c>
      <c r="N92" s="1">
        <f>COUNTIFS(Table2[Sub-Sector],Table3[[#This Row],[Sub-Sector]],Table2[% Away From Current Month Low],"&gt;=0.05")/Table3[[#This Row],[Count]]</f>
        <v>0</v>
      </c>
      <c r="O92" s="1">
        <f>COUNTIFS(Table2[Sub-Sector],Table3[[#This Row],[Sub-Sector]],Table2[% Away From Current Month High],"&lt;=0.05")/Table3[[#This Row],[Count]]</f>
        <v>1</v>
      </c>
      <c r="P92" s="1">
        <f>COUNTIFS(Table2[Sub-Sector],Table3[[#This Row],[Sub-Sector]],Table2[% Away From 52W High],"&lt;=10")/Table3[[#This Row],[Count]]</f>
        <v>0.33333333333333331</v>
      </c>
      <c r="Q92" s="1">
        <f>COUNTIFS(Table2[Sub-Sector],Table3[[#This Row],[Sub-Sector]],Table2[% Away From 52W Low],"&gt;=10")/Table3[[#This Row],[Count]]</f>
        <v>0.66666666666666663</v>
      </c>
      <c r="R92" s="1">
        <f>COUNTIFS(Table2[Sub-Sector],Table3[[#This Row],[Sub-Sector]],Table2[% Price above 20 EMA],"&gt;=0")/Table3[[#This Row],[Count]]</f>
        <v>0.33333333333333331</v>
      </c>
      <c r="S92" s="1">
        <f>COUNTIFS(Table2[Sub-Sector],Table3[[#This Row],[Sub-Sector]],Table2[% Price above 50 EMA],"&gt;=0")/Table3[[#This Row],[Count]]</f>
        <v>0.33333333333333331</v>
      </c>
      <c r="T92" s="1">
        <f>COUNTIFS(Table2[Sub-Sector],Table3[[#This Row],[Sub-Sector]],Table2[% Price above 200 EMA],"&gt;=0")/Table3[[#This Row],[Count]]</f>
        <v>0.66666666666666663</v>
      </c>
      <c r="U92" s="1">
        <f>COUNTIFS(Table2[Sub-Sector],Table3[[#This Row],[Sub-Sector]],Table2[Rate of Change - Zone],"Positive")/Table3[[#This Row],[Count]]</f>
        <v>0.33333333333333331</v>
      </c>
      <c r="V92" s="1">
        <f>COUNTIFS(Table2[Sub-Sector],Table3[[#This Row],[Sub-Sector]],Table2[Sharpe Ratio],"&gt;=0.10")/Table3[[#This Row],[Count]]</f>
        <v>0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457</v>
      </c>
      <c r="X92">
        <f>_xlfn.RANK.AVG(Table3[[#This Row],[Score]],Table3[Score],1)</f>
        <v>73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291.5</v>
      </c>
      <c r="Z92">
        <f>_xlfn.RANK.AVG(Table3[[#This Row],[Score 2 ]],Table3[[Score 2 ]],1)</f>
        <v>91</v>
      </c>
    </row>
    <row r="93" spans="1:26" x14ac:dyDescent="0.3">
      <c r="A93" t="s">
        <v>941</v>
      </c>
      <c r="B93">
        <f>COUNTIFS(Table2[Sub-Sector],Table3[[#This Row],[Sub-Sector]])</f>
        <v>3</v>
      </c>
      <c r="C93" s="1">
        <f>COUNTIFS(Table2[Sub-Sector],Table3[[#This Row],[Sub-Sector]],Table2[Uptrend],"Uptrend")/Table3[[#This Row],[Count]]</f>
        <v>0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0.33333333333333331</v>
      </c>
      <c r="G93" s="1">
        <f>COUNTIFS(Table2[Sub-Sector],Table3[[#This Row],[Sub-Sector]],Table2[1Y Return vs Nifty],"&gt;=10")/Table3[[#This Row],[Count]]</f>
        <v>0.33333333333333331</v>
      </c>
      <c r="H93" s="1">
        <f>COUNTIFS(Table2[Sub-Sector],Table3[[#This Row],[Sub-Sector]],Table2[RSI Exponential â€“ 14D],"&gt;=50")/Table3[[#This Row],[Count]]</f>
        <v>0.33333333333333331</v>
      </c>
      <c r="I93" s="1">
        <f>COUNTIFS(Table2[Sub-Sector],Table3[[#This Row],[Sub-Sector]],Table2[Relative Volume],"&gt;=1")/Table3[[#This Row],[Count]]</f>
        <v>0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1</v>
      </c>
      <c r="N93" s="1">
        <f>COUNTIFS(Table2[Sub-Sector],Table3[[#This Row],[Sub-Sector]],Table2[% Away From Current Month Low],"&gt;=0.05")/Table3[[#This Row],[Count]]</f>
        <v>0</v>
      </c>
      <c r="O93" s="1">
        <f>COUNTIFS(Table2[Sub-Sector],Table3[[#This Row],[Sub-Sector]],Table2[% Away From Current Month High],"&lt;=0.05")/Table3[[#This Row],[Count]]</f>
        <v>1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0.66666666666666663</v>
      </c>
      <c r="S93" s="1">
        <f>COUNTIFS(Table2[Sub-Sector],Table3[[#This Row],[Sub-Sector]],Table2[% Price above 50 EMA],"&gt;=0")/Table3[[#This Row],[Count]]</f>
        <v>0</v>
      </c>
      <c r="T93" s="1">
        <f>COUNTIFS(Table2[Sub-Sector],Table3[[#This Row],[Sub-Sector]],Table2[% Price above 200 EMA],"&gt;=0")/Table3[[#This Row],[Count]]</f>
        <v>0.33333333333333331</v>
      </c>
      <c r="U93" s="1">
        <f>COUNTIFS(Table2[Sub-Sector],Table3[[#This Row],[Sub-Sector]],Table2[Rate of Change - Zone],"Positive")/Table3[[#This Row],[Count]]</f>
        <v>0.66666666666666663</v>
      </c>
      <c r="V93" s="1">
        <f>COUNTIFS(Table2[Sub-Sector],Table3[[#This Row],[Sub-Sector]],Table2[Sharpe Ratio],"&gt;=0.10")/Table3[[#This Row],[Count]]</f>
        <v>0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576</v>
      </c>
      <c r="X93">
        <f>_xlfn.RANK.AVG(Table3[[#This Row],[Score]],Table3[Score],1)</f>
        <v>102.5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291.5</v>
      </c>
      <c r="Z93">
        <f>_xlfn.RANK.AVG(Table3[[#This Row],[Score 2 ]],Table3[[Score 2 ]],1)</f>
        <v>91</v>
      </c>
    </row>
    <row r="94" spans="1:26" x14ac:dyDescent="0.3">
      <c r="A94" t="s">
        <v>18</v>
      </c>
      <c r="B94">
        <f>COUNTIFS(Table2[Sub-Sector],Table3[[#This Row],[Sub-Sector]])</f>
        <v>6</v>
      </c>
      <c r="C94" s="1">
        <f>COUNTIFS(Table2[Sub-Sector],Table3[[#This Row],[Sub-Sector]],Table2[Uptrend],"Uptrend")/Table3[[#This Row],[Count]]</f>
        <v>0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0</v>
      </c>
      <c r="G94" s="1">
        <f>COUNTIFS(Table2[Sub-Sector],Table3[[#This Row],[Sub-Sector]],Table2[1Y Return vs Nifty],"&gt;=10")/Table3[[#This Row],[Count]]</f>
        <v>0.16666666666666666</v>
      </c>
      <c r="H94" s="1">
        <f>COUNTIFS(Table2[Sub-Sector],Table3[[#This Row],[Sub-Sector]],Table2[RSI Exponential â€“ 14D],"&gt;=50")/Table3[[#This Row],[Count]]</f>
        <v>0.83333333333333337</v>
      </c>
      <c r="I94" s="1">
        <f>COUNTIFS(Table2[Sub-Sector],Table3[[#This Row],[Sub-Sector]],Table2[Relative Volume],"&gt;=1")/Table3[[#This Row],[Count]]</f>
        <v>0.5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1</v>
      </c>
      <c r="N94" s="1">
        <f>COUNTIFS(Table2[Sub-Sector],Table3[[#This Row],[Sub-Sector]],Table2[% Away From Current Month Low],"&gt;=0.05")/Table3[[#This Row],[Count]]</f>
        <v>0</v>
      </c>
      <c r="O94" s="1">
        <f>COUNTIFS(Table2[Sub-Sector],Table3[[#This Row],[Sub-Sector]],Table2[% Away From Current Month High],"&lt;=0.05")/Table3[[#This Row],[Count]]</f>
        <v>1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0.83333333333333337</v>
      </c>
      <c r="R94" s="1">
        <f>COUNTIFS(Table2[Sub-Sector],Table3[[#This Row],[Sub-Sector]],Table2[% Price above 20 EMA],"&gt;=0")/Table3[[#This Row],[Count]]</f>
        <v>0.33333333333333331</v>
      </c>
      <c r="S94" s="1">
        <f>COUNTIFS(Table2[Sub-Sector],Table3[[#This Row],[Sub-Sector]],Table2[% Price above 50 EMA],"&gt;=0")/Table3[[#This Row],[Count]]</f>
        <v>0</v>
      </c>
      <c r="T94" s="1">
        <f>COUNTIFS(Table2[Sub-Sector],Table3[[#This Row],[Sub-Sector]],Table2[% Price above 200 EMA],"&gt;=0")/Table3[[#This Row],[Count]]</f>
        <v>0.16666666666666666</v>
      </c>
      <c r="U94" s="1">
        <f>COUNTIFS(Table2[Sub-Sector],Table3[[#This Row],[Sub-Sector]],Table2[Rate of Change - Zone],"Positive")/Table3[[#This Row],[Count]]</f>
        <v>0.66666666666666663</v>
      </c>
      <c r="V94" s="1">
        <f>COUNTIFS(Table2[Sub-Sector],Table3[[#This Row],[Sub-Sector]],Table2[Sharpe Ratio],"&gt;=0.10")/Table3[[#This Row],[Count]]</f>
        <v>0.33333333333333331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576.5</v>
      </c>
      <c r="X94">
        <f>_xlfn.RANK.AVG(Table3[[#This Row],[Score]],Table3[Score],1)</f>
        <v>104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292</v>
      </c>
      <c r="Z94">
        <f>_xlfn.RANK.AVG(Table3[[#This Row],[Score 2 ]],Table3[[Score 2 ]],1)</f>
        <v>93</v>
      </c>
    </row>
    <row r="95" spans="1:26" x14ac:dyDescent="0.3">
      <c r="A95" t="s">
        <v>188</v>
      </c>
      <c r="B95">
        <f>COUNTIFS(Table2[Sub-Sector],Table3[[#This Row],[Sub-Sector]])</f>
        <v>6</v>
      </c>
      <c r="C95" s="1">
        <f>COUNTIFS(Table2[Sub-Sector],Table3[[#This Row],[Sub-Sector]],Table2[Uptrend],"Uptrend")/Table3[[#This Row],[Count]]</f>
        <v>0</v>
      </c>
      <c r="D95" s="1">
        <f>COUNTIFS(Table2[Sub-Sector],Table3[[#This Row],[Sub-Sector]],Table2[1W Return vs Nifty],"&gt;=5")/Table3[[#This Row],[Count]]</f>
        <v>0.16666666666666666</v>
      </c>
      <c r="E95" s="1">
        <f>COUNTIFS(Table2[Sub-Sector],Table3[[#This Row],[Sub-Sector]],Table2[1M Return vs Nifty],"&gt;=5")/Table3[[#This Row],[Count]]</f>
        <v>0.16666666666666666</v>
      </c>
      <c r="F95" s="1">
        <f>COUNTIFS(Table2[Sub-Sector],Table3[[#This Row],[Sub-Sector]],Table2[6M Return vs Nifty],"&gt;=10")/Table3[[#This Row],[Count]]</f>
        <v>0.16666666666666666</v>
      </c>
      <c r="G95" s="1">
        <f>COUNTIFS(Table2[Sub-Sector],Table3[[#This Row],[Sub-Sector]],Table2[1Y Return vs Nifty],"&gt;=10")/Table3[[#This Row],[Count]]</f>
        <v>0.16666666666666666</v>
      </c>
      <c r="H95" s="1">
        <f>COUNTIFS(Table2[Sub-Sector],Table3[[#This Row],[Sub-Sector]],Table2[RSI Exponential â€“ 14D],"&gt;=50")/Table3[[#This Row],[Count]]</f>
        <v>0.5</v>
      </c>
      <c r="I95" s="1">
        <f>COUNTIFS(Table2[Sub-Sector],Table3[[#This Row],[Sub-Sector]],Table2[Relative Volume],"&gt;=1")/Table3[[#This Row],[Count]]</f>
        <v>0.5</v>
      </c>
      <c r="J95" s="1">
        <f>COUNTIFS(Table2[Sub-Sector],Table3[[#This Row],[Sub-Sector]],Table2[% Away From Day Low],"&gt;=0.05")/Table3[[#This Row],[Count]]</f>
        <v>0.16666666666666666</v>
      </c>
      <c r="K95" s="1">
        <f>COUNTIFS(Table2[Sub-Sector],Table3[[#This Row],[Sub-Sector]],Table2[% Away From Day High],"&lt;=0.05")/Table3[[#This Row],[Count]]</f>
        <v>0.83333333333333337</v>
      </c>
      <c r="L95" s="1">
        <f>COUNTIFS(Table2[Sub-Sector],Table3[[#This Row],[Sub-Sector]],Table2[% Away From Current Week Low],"&gt;=0.05")/Table3[[#This Row],[Count]]</f>
        <v>0.16666666666666666</v>
      </c>
      <c r="M95" s="1">
        <f>COUNTIFS(Table2[Sub-Sector],Table3[[#This Row],[Sub-Sector]],Table2[% Away From Current Week High],"&lt;=0.05")/Table3[[#This Row],[Count]]</f>
        <v>0.83333333333333337</v>
      </c>
      <c r="N95" s="1">
        <f>COUNTIFS(Table2[Sub-Sector],Table3[[#This Row],[Sub-Sector]],Table2[% Away From Current Month Low],"&gt;=0.05")/Table3[[#This Row],[Count]]</f>
        <v>0.16666666666666666</v>
      </c>
      <c r="O95" s="1">
        <f>COUNTIFS(Table2[Sub-Sector],Table3[[#This Row],[Sub-Sector]],Table2[% Away From Current Month High],"&lt;=0.05")/Table3[[#This Row],[Count]]</f>
        <v>0.83333333333333337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0.33333333333333331</v>
      </c>
      <c r="S95" s="1">
        <f>COUNTIFS(Table2[Sub-Sector],Table3[[#This Row],[Sub-Sector]],Table2[% Price above 50 EMA],"&gt;=0")/Table3[[#This Row],[Count]]</f>
        <v>0.16666666666666666</v>
      </c>
      <c r="T95" s="1">
        <f>COUNTIFS(Table2[Sub-Sector],Table3[[#This Row],[Sub-Sector]],Table2[% Price above 200 EMA],"&gt;=0")/Table3[[#This Row],[Count]]</f>
        <v>0</v>
      </c>
      <c r="U95" s="1">
        <f>COUNTIFS(Table2[Sub-Sector],Table3[[#This Row],[Sub-Sector]],Table2[Rate of Change - Zone],"Positive")/Table3[[#This Row],[Count]]</f>
        <v>0.33333333333333331</v>
      </c>
      <c r="V95" s="1">
        <f>COUNTIFS(Table2[Sub-Sector],Table3[[#This Row],[Sub-Sector]],Table2[Sharpe Ratio],"&gt;=0.10")/Table3[[#This Row],[Count]]</f>
        <v>0.16666666666666666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510.5</v>
      </c>
      <c r="X95">
        <f>_xlfn.RANK.AVG(Table3[[#This Row],[Score]],Table3[Score],1)</f>
        <v>87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295.5</v>
      </c>
      <c r="Z95">
        <f>_xlfn.RANK.AVG(Table3[[#This Row],[Score 2 ]],Table3[[Score 2 ]],1)</f>
        <v>94</v>
      </c>
    </row>
    <row r="96" spans="1:26" x14ac:dyDescent="0.3">
      <c r="A96" t="s">
        <v>24</v>
      </c>
      <c r="B96">
        <f>COUNTIFS(Table2[Sub-Sector],Table3[[#This Row],[Sub-Sector]])</f>
        <v>21</v>
      </c>
      <c r="C96" s="1">
        <f>COUNTIFS(Table2[Sub-Sector],Table3[[#This Row],[Sub-Sector]],Table2[Uptrend],"Uptrend")/Table3[[#This Row],[Count]]</f>
        <v>0.23809523809523808</v>
      </c>
      <c r="D96" s="1">
        <f>COUNTIFS(Table2[Sub-Sector],Table3[[#This Row],[Sub-Sector]],Table2[1W Return vs Nifty],"&gt;=5")/Table3[[#This Row],[Count]]</f>
        <v>0.14285714285714285</v>
      </c>
      <c r="E96" s="1">
        <f>COUNTIFS(Table2[Sub-Sector],Table3[[#This Row],[Sub-Sector]],Table2[1M Return vs Nifty],"&gt;=5")/Table3[[#This Row],[Count]]</f>
        <v>4.7619047619047616E-2</v>
      </c>
      <c r="F96" s="1">
        <f>COUNTIFS(Table2[Sub-Sector],Table3[[#This Row],[Sub-Sector]],Table2[6M Return vs Nifty],"&gt;=10")/Table3[[#This Row],[Count]]</f>
        <v>0.14285714285714285</v>
      </c>
      <c r="G96" s="1">
        <f>COUNTIFS(Table2[Sub-Sector],Table3[[#This Row],[Sub-Sector]],Table2[1Y Return vs Nifty],"&gt;=10")/Table3[[#This Row],[Count]]</f>
        <v>0.14285714285714285</v>
      </c>
      <c r="H96" s="1">
        <f>COUNTIFS(Table2[Sub-Sector],Table3[[#This Row],[Sub-Sector]],Table2[RSI Exponential â€“ 14D],"&gt;=50")/Table3[[#This Row],[Count]]</f>
        <v>0.61904761904761907</v>
      </c>
      <c r="I96" s="1">
        <f>COUNTIFS(Table2[Sub-Sector],Table3[[#This Row],[Sub-Sector]],Table2[Relative Volume],"&gt;=1")/Table3[[#This Row],[Count]]</f>
        <v>0.38095238095238093</v>
      </c>
      <c r="J96" s="1">
        <f>COUNTIFS(Table2[Sub-Sector],Table3[[#This Row],[Sub-Sector]],Table2[% Away From Day Low],"&gt;=0.05")/Table3[[#This Row],[Count]]</f>
        <v>4.7619047619047616E-2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4.7619047619047616E-2</v>
      </c>
      <c r="M96" s="1">
        <f>COUNTIFS(Table2[Sub-Sector],Table3[[#This Row],[Sub-Sector]],Table2[% Away From Current Week High],"&lt;=0.05")/Table3[[#This Row],[Count]]</f>
        <v>1</v>
      </c>
      <c r="N96" s="1">
        <f>COUNTIFS(Table2[Sub-Sector],Table3[[#This Row],[Sub-Sector]],Table2[% Away From Current Month Low],"&gt;=0.05")/Table3[[#This Row],[Count]]</f>
        <v>4.7619047619047616E-2</v>
      </c>
      <c r="O96" s="1">
        <f>COUNTIFS(Table2[Sub-Sector],Table3[[#This Row],[Sub-Sector]],Table2[% Away From Current Month High],"&lt;=0.05")/Table3[[#This Row],[Count]]</f>
        <v>1</v>
      </c>
      <c r="P96" s="1">
        <f>COUNTIFS(Table2[Sub-Sector],Table3[[#This Row],[Sub-Sector]],Table2[% Away From 52W High],"&lt;=10")/Table3[[#This Row],[Count]]</f>
        <v>0.23809523809523808</v>
      </c>
      <c r="Q96" s="1">
        <f>COUNTIFS(Table2[Sub-Sector],Table3[[#This Row],[Sub-Sector]],Table2[% Away From 52W Low],"&gt;=10")/Table3[[#This Row],[Count]]</f>
        <v>0.52380952380952384</v>
      </c>
      <c r="R96" s="1">
        <f>COUNTIFS(Table2[Sub-Sector],Table3[[#This Row],[Sub-Sector]],Table2[% Price above 20 EMA],"&gt;=0")/Table3[[#This Row],[Count]]</f>
        <v>0.5714285714285714</v>
      </c>
      <c r="S96" s="1">
        <f>COUNTIFS(Table2[Sub-Sector],Table3[[#This Row],[Sub-Sector]],Table2[% Price above 50 EMA],"&gt;=0")/Table3[[#This Row],[Count]]</f>
        <v>0.2857142857142857</v>
      </c>
      <c r="T96" s="1">
        <f>COUNTIFS(Table2[Sub-Sector],Table3[[#This Row],[Sub-Sector]],Table2[% Price above 200 EMA],"&gt;=0")/Table3[[#This Row],[Count]]</f>
        <v>0.2857142857142857</v>
      </c>
      <c r="U96" s="1">
        <f>COUNTIFS(Table2[Sub-Sector],Table3[[#This Row],[Sub-Sector]],Table2[Rate of Change - Zone],"Positive")/Table3[[#This Row],[Count]]</f>
        <v>0.47619047619047616</v>
      </c>
      <c r="V96" s="1">
        <f>COUNTIFS(Table2[Sub-Sector],Table3[[#This Row],[Sub-Sector]],Table2[Sharpe Ratio],"&gt;=0.10")/Table3[[#This Row],[Count]]</f>
        <v>0.2857142857142857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492</v>
      </c>
      <c r="X96">
        <f>_xlfn.RANK.AVG(Table3[[#This Row],[Score]],Table3[Score],1)</f>
        <v>84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308.5</v>
      </c>
      <c r="Z96">
        <f>_xlfn.RANK.AVG(Table3[[#This Row],[Score 2 ]],Table3[[Score 2 ]],1)</f>
        <v>95</v>
      </c>
    </row>
    <row r="97" spans="1:26" x14ac:dyDescent="0.3">
      <c r="A97" t="s">
        <v>522</v>
      </c>
      <c r="B97">
        <f>COUNTIFS(Table2[Sub-Sector],Table3[[#This Row],[Sub-Sector]])</f>
        <v>5</v>
      </c>
      <c r="C97" s="1">
        <f>COUNTIFS(Table2[Sub-Sector],Table3[[#This Row],[Sub-Sector]],Table2[Uptrend],"Uptrend")/Table3[[#This Row],[Count]]</f>
        <v>0</v>
      </c>
      <c r="D97" s="1">
        <f>COUNTIFS(Table2[Sub-Sector],Table3[[#This Row],[Sub-Sector]],Table2[1W Return vs Nifty],"&gt;=5")/Table3[[#This Row],[Count]]</f>
        <v>0.2</v>
      </c>
      <c r="E97" s="1">
        <f>COUNTIFS(Table2[Sub-Sector],Table3[[#This Row],[Sub-Sector]],Table2[1M Return vs Nifty],"&gt;=5")/Table3[[#This Row],[Count]]</f>
        <v>0.2</v>
      </c>
      <c r="F97" s="1">
        <f>COUNTIFS(Table2[Sub-Sector],Table3[[#This Row],[Sub-Sector]],Table2[6M Return vs Nifty],"&gt;=10")/Table3[[#This Row],[Count]]</f>
        <v>0</v>
      </c>
      <c r="G97" s="1">
        <f>COUNTIFS(Table2[Sub-Sector],Table3[[#This Row],[Sub-Sector]],Table2[1Y Return vs Nifty],"&gt;=10")/Table3[[#This Row],[Count]]</f>
        <v>0.2</v>
      </c>
      <c r="H97" s="1">
        <f>COUNTIFS(Table2[Sub-Sector],Table3[[#This Row],[Sub-Sector]],Table2[RSI Exponential â€“ 14D],"&gt;=50")/Table3[[#This Row],[Count]]</f>
        <v>0.6</v>
      </c>
      <c r="I97" s="1">
        <f>COUNTIFS(Table2[Sub-Sector],Table3[[#This Row],[Sub-Sector]],Table2[Relative Volume],"&gt;=1")/Table3[[#This Row],[Count]]</f>
        <v>0.2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0</v>
      </c>
      <c r="O97" s="1">
        <f>COUNTIFS(Table2[Sub-Sector],Table3[[#This Row],[Sub-Sector]],Table2[% Away From Current Month High],"&lt;=0.05")/Table3[[#This Row],[Count]]</f>
        <v>1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0.8</v>
      </c>
      <c r="R97" s="1">
        <f>COUNTIFS(Table2[Sub-Sector],Table3[[#This Row],[Sub-Sector]],Table2[% Price above 20 EMA],"&gt;=0")/Table3[[#This Row],[Count]]</f>
        <v>0.6</v>
      </c>
      <c r="S97" s="1">
        <f>COUNTIFS(Table2[Sub-Sector],Table3[[#This Row],[Sub-Sector]],Table2[% Price above 50 EMA],"&gt;=0")/Table3[[#This Row],[Count]]</f>
        <v>0.4</v>
      </c>
      <c r="T97" s="1">
        <f>COUNTIFS(Table2[Sub-Sector],Table3[[#This Row],[Sub-Sector]],Table2[% Price above 200 EMA],"&gt;=0")/Table3[[#This Row],[Count]]</f>
        <v>0.4</v>
      </c>
      <c r="U97" s="1">
        <f>COUNTIFS(Table2[Sub-Sector],Table3[[#This Row],[Sub-Sector]],Table2[Rate of Change - Zone],"Positive")/Table3[[#This Row],[Count]]</f>
        <v>0.8</v>
      </c>
      <c r="V97" s="1">
        <f>COUNTIFS(Table2[Sub-Sector],Table3[[#This Row],[Sub-Sector]],Table2[Sharpe Ratio],"&gt;=0.10")/Table3[[#This Row],[Count]]</f>
        <v>0.2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516.5</v>
      </c>
      <c r="X97">
        <f>_xlfn.RANK.AVG(Table3[[#This Row],[Score]],Table3[Score],1)</f>
        <v>94.5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314.5</v>
      </c>
      <c r="Z97">
        <f>_xlfn.RANK.AVG(Table3[[#This Row],[Score 2 ]],Table3[[Score 2 ]],1)</f>
        <v>96</v>
      </c>
    </row>
    <row r="98" spans="1:26" x14ac:dyDescent="0.3">
      <c r="A98" t="s">
        <v>493</v>
      </c>
      <c r="B98">
        <f>COUNTIFS(Table2[Sub-Sector],Table3[[#This Row],[Sub-Sector]])</f>
        <v>17</v>
      </c>
      <c r="C98" s="1">
        <f>COUNTIFS(Table2[Sub-Sector],Table3[[#This Row],[Sub-Sector]],Table2[Uptrend],"Uptrend")/Table3[[#This Row],[Count]]</f>
        <v>0.11764705882352941</v>
      </c>
      <c r="D98" s="1">
        <f>COUNTIFS(Table2[Sub-Sector],Table3[[#This Row],[Sub-Sector]],Table2[1W Return vs Nifty],"&gt;=5")/Table3[[#This Row],[Count]]</f>
        <v>0.11764705882352941</v>
      </c>
      <c r="E98" s="1">
        <f>COUNTIFS(Table2[Sub-Sector],Table3[[#This Row],[Sub-Sector]],Table2[1M Return vs Nifty],"&gt;=5")/Table3[[#This Row],[Count]]</f>
        <v>0.17647058823529413</v>
      </c>
      <c r="F98" s="1">
        <f>COUNTIFS(Table2[Sub-Sector],Table3[[#This Row],[Sub-Sector]],Table2[6M Return vs Nifty],"&gt;=10")/Table3[[#This Row],[Count]]</f>
        <v>0.29411764705882354</v>
      </c>
      <c r="G98" s="1">
        <f>COUNTIFS(Table2[Sub-Sector],Table3[[#This Row],[Sub-Sector]],Table2[1Y Return vs Nifty],"&gt;=10")/Table3[[#This Row],[Count]]</f>
        <v>0.17647058823529413</v>
      </c>
      <c r="H98" s="1">
        <f>COUNTIFS(Table2[Sub-Sector],Table3[[#This Row],[Sub-Sector]],Table2[RSI Exponential â€“ 14D],"&gt;=50")/Table3[[#This Row],[Count]]</f>
        <v>0.58823529411764708</v>
      </c>
      <c r="I98" s="1">
        <f>COUNTIFS(Table2[Sub-Sector],Table3[[#This Row],[Sub-Sector]],Table2[Relative Volume],"&gt;=1")/Table3[[#This Row],[Count]]</f>
        <v>0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0</v>
      </c>
      <c r="O98" s="1">
        <f>COUNTIFS(Table2[Sub-Sector],Table3[[#This Row],[Sub-Sector]],Table2[% Away From Current Month High],"&lt;=0.05")/Table3[[#This Row],[Count]]</f>
        <v>1</v>
      </c>
      <c r="P98" s="1">
        <f>COUNTIFS(Table2[Sub-Sector],Table3[[#This Row],[Sub-Sector]],Table2[% Away From 52W High],"&lt;=10")/Table3[[#This Row],[Count]]</f>
        <v>5.8823529411764705E-2</v>
      </c>
      <c r="Q98" s="1">
        <f>COUNTIFS(Table2[Sub-Sector],Table3[[#This Row],[Sub-Sector]],Table2[% Away From 52W Low],"&gt;=10")/Table3[[#This Row],[Count]]</f>
        <v>0.70588235294117652</v>
      </c>
      <c r="R98" s="1">
        <f>COUNTIFS(Table2[Sub-Sector],Table3[[#This Row],[Sub-Sector]],Table2[% Price above 20 EMA],"&gt;=0")/Table3[[#This Row],[Count]]</f>
        <v>0.58823529411764708</v>
      </c>
      <c r="S98" s="1">
        <f>COUNTIFS(Table2[Sub-Sector],Table3[[#This Row],[Sub-Sector]],Table2[% Price above 50 EMA],"&gt;=0")/Table3[[#This Row],[Count]]</f>
        <v>0.29411764705882354</v>
      </c>
      <c r="T98" s="1">
        <f>COUNTIFS(Table2[Sub-Sector],Table3[[#This Row],[Sub-Sector]],Table2[% Price above 200 EMA],"&gt;=0")/Table3[[#This Row],[Count]]</f>
        <v>0.35294117647058826</v>
      </c>
      <c r="U98" s="1">
        <f>COUNTIFS(Table2[Sub-Sector],Table3[[#This Row],[Sub-Sector]],Table2[Rate of Change - Zone],"Positive")/Table3[[#This Row],[Count]]</f>
        <v>0.6470588235294118</v>
      </c>
      <c r="V98" s="1">
        <f>COUNTIFS(Table2[Sub-Sector],Table3[[#This Row],[Sub-Sector]],Table2[Sharpe Ratio],"&gt;=0.10")/Table3[[#This Row],[Count]]</f>
        <v>5.8823529411764705E-2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509.5</v>
      </c>
      <c r="X98">
        <f>_xlfn.RANK.AVG(Table3[[#This Row],[Score]],Table3[Score],1)</f>
        <v>86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</v>
      </c>
      <c r="Z98">
        <f>_xlfn.RANK.AVG(Table3[[#This Row],[Score 2 ]],Table3[[Score 2 ]],1)</f>
        <v>97</v>
      </c>
    </row>
    <row r="99" spans="1:26" x14ac:dyDescent="0.3">
      <c r="A99" t="s">
        <v>471</v>
      </c>
      <c r="B99">
        <f>COUNTIFS(Table2[Sub-Sector],Table3[[#This Row],[Sub-Sector]])</f>
        <v>9</v>
      </c>
      <c r="C99" s="1">
        <f>COUNTIFS(Table2[Sub-Sector],Table3[[#This Row],[Sub-Sector]],Table2[Uptrend],"Uptrend")/Table3[[#This Row],[Count]]</f>
        <v>0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0.22222222222222221</v>
      </c>
      <c r="H99" s="1">
        <f>COUNTIFS(Table2[Sub-Sector],Table3[[#This Row],[Sub-Sector]],Table2[RSI Exponential â€“ 14D],"&gt;=50")/Table3[[#This Row],[Count]]</f>
        <v>0.66666666666666663</v>
      </c>
      <c r="I99" s="1">
        <f>COUNTIFS(Table2[Sub-Sector],Table3[[#This Row],[Sub-Sector]],Table2[Relative Volume],"&gt;=1")/Table3[[#This Row],[Count]]</f>
        <v>0.33333333333333331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0</v>
      </c>
      <c r="O99" s="1">
        <f>COUNTIFS(Table2[Sub-Sector],Table3[[#This Row],[Sub-Sector]],Table2[% Away From Current Month High],"&lt;=0.05")/Table3[[#This Row],[Count]]</f>
        <v>1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0.77777777777777779</v>
      </c>
      <c r="R99" s="1">
        <f>COUNTIFS(Table2[Sub-Sector],Table3[[#This Row],[Sub-Sector]],Table2[% Price above 20 EMA],"&gt;=0")/Table3[[#This Row],[Count]]</f>
        <v>0.55555555555555558</v>
      </c>
      <c r="S99" s="1">
        <f>COUNTIFS(Table2[Sub-Sector],Table3[[#This Row],[Sub-Sector]],Table2[% Price above 50 EMA],"&gt;=0")/Table3[[#This Row],[Count]]</f>
        <v>0.33333333333333331</v>
      </c>
      <c r="T99" s="1">
        <f>COUNTIFS(Table2[Sub-Sector],Table3[[#This Row],[Sub-Sector]],Table2[% Price above 200 EMA],"&gt;=0")/Table3[[#This Row],[Count]]</f>
        <v>0.44444444444444442</v>
      </c>
      <c r="U99" s="1">
        <f>COUNTIFS(Table2[Sub-Sector],Table3[[#This Row],[Sub-Sector]],Table2[Rate of Change - Zone],"Positive")/Table3[[#This Row],[Count]]</f>
        <v>0.55555555555555558</v>
      </c>
      <c r="V99" s="1">
        <f>COUNTIFS(Table2[Sub-Sector],Table3[[#This Row],[Sub-Sector]],Table2[Sharpe Ratio],"&gt;=0.10")/Table3[[#This Row],[Count]]</f>
        <v>0.44444444444444442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606.5</v>
      </c>
      <c r="X99">
        <f>_xlfn.RANK.AVG(Table3[[#This Row],[Score]],Table3[Score],1)</f>
        <v>108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</v>
      </c>
      <c r="Z99">
        <f>_xlfn.RANK.AVG(Table3[[#This Row],[Score 2 ]],Table3[[Score 2 ]],1)</f>
        <v>98</v>
      </c>
    </row>
    <row r="100" spans="1:26" x14ac:dyDescent="0.3">
      <c r="A100" t="s">
        <v>353</v>
      </c>
      <c r="B100">
        <f>COUNTIFS(Table2[Sub-Sector],Table3[[#This Row],[Sub-Sector]])</f>
        <v>1</v>
      </c>
      <c r="C100" s="1">
        <f>COUNTIFS(Table2[Sub-Sector],Table3[[#This Row],[Sub-Sector]],Table2[Uptrend],"Uptrend")/Table3[[#This Row],[Count]]</f>
        <v>0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0</v>
      </c>
      <c r="G100" s="1">
        <f>COUNTIFS(Table2[Sub-Sector],Table3[[#This Row],[Sub-Sector]],Table2[1Y Return vs Nifty],"&gt;=10")/Table3[[#This Row],[Count]]</f>
        <v>0</v>
      </c>
      <c r="H100" s="1">
        <f>COUNTIFS(Table2[Sub-Sector],Table3[[#This Row],[Sub-Sector]],Table2[RSI Exponential â€“ 14D],"&gt;=50")/Table3[[#This Row],[Count]]</f>
        <v>0</v>
      </c>
      <c r="I100" s="1">
        <f>COUNTIFS(Table2[Sub-Sector],Table3[[#This Row],[Sub-Sector]],Table2[Relative Volume],"&gt;=1")/Table3[[#This Row],[Count]]</f>
        <v>1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0</v>
      </c>
      <c r="O100" s="1">
        <f>COUNTIFS(Table2[Sub-Sector],Table3[[#This Row],[Sub-Sector]],Table2[% Away From Current Month High],"&lt;=0.05")/Table3[[#This Row],[Count]]</f>
        <v>1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0</v>
      </c>
      <c r="R100" s="1">
        <f>COUNTIFS(Table2[Sub-Sector],Table3[[#This Row],[Sub-Sector]],Table2[% Price above 20 EMA],"&gt;=0")/Table3[[#This Row],[Count]]</f>
        <v>0</v>
      </c>
      <c r="S100" s="1">
        <f>COUNTIFS(Table2[Sub-Sector],Table3[[#This Row],[Sub-Sector]],Table2[% Price above 50 EMA],"&gt;=0")/Table3[[#This Row],[Count]]</f>
        <v>0</v>
      </c>
      <c r="T100" s="1">
        <f>COUNTIFS(Table2[Sub-Sector],Table3[[#This Row],[Sub-Sector]],Table2[% Price above 200 EMA],"&gt;=0")/Table3[[#This Row],[Count]]</f>
        <v>0</v>
      </c>
      <c r="U100" s="1">
        <f>COUNTIFS(Table2[Sub-Sector],Table3[[#This Row],[Sub-Sector]],Table2[Rate of Change - Zone],"Positive")/Table3[[#This Row],[Count]]</f>
        <v>0</v>
      </c>
      <c r="V100" s="1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608.5</v>
      </c>
      <c r="X100">
        <f>_xlfn.RANK.AVG(Table3[[#This Row],[Score]],Table3[Score],1)</f>
        <v>109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</v>
      </c>
      <c r="Z100">
        <f>_xlfn.RANK.AVG(Table3[[#This Row],[Score 2 ]],Table3[[Score 2 ]],1)</f>
        <v>99</v>
      </c>
    </row>
    <row r="101" spans="1:26" x14ac:dyDescent="0.3">
      <c r="A101" t="s">
        <v>570</v>
      </c>
      <c r="B101">
        <f>COUNTIFS(Table2[Sub-Sector],Table3[[#This Row],[Sub-Sector]])</f>
        <v>8</v>
      </c>
      <c r="C101" s="1">
        <f>COUNTIFS(Table2[Sub-Sector],Table3[[#This Row],[Sub-Sector]],Table2[Uptrend],"Uptrend")/Table3[[#This Row],[Count]]</f>
        <v>0</v>
      </c>
      <c r="D101" s="1">
        <f>COUNTIFS(Table2[Sub-Sector],Table3[[#This Row],[Sub-Sector]],Table2[1W Return vs Nifty],"&gt;=5")/Table3[[#This Row],[Count]]</f>
        <v>0.125</v>
      </c>
      <c r="E101" s="1">
        <f>COUNTIFS(Table2[Sub-Sector],Table3[[#This Row],[Sub-Sector]],Table2[1M Return vs Nifty],"&gt;=5")/Table3[[#This Row],[Count]]</f>
        <v>0.125</v>
      </c>
      <c r="F101" s="1">
        <f>COUNTIFS(Table2[Sub-Sector],Table3[[#This Row],[Sub-Sector]],Table2[6M Return vs Nifty],"&gt;=10")/Table3[[#This Row],[Count]]</f>
        <v>0.25</v>
      </c>
      <c r="G101" s="1">
        <f>COUNTIFS(Table2[Sub-Sector],Table3[[#This Row],[Sub-Sector]],Table2[1Y Return vs Nifty],"&gt;=10")/Table3[[#This Row],[Count]]</f>
        <v>0</v>
      </c>
      <c r="H101" s="1">
        <f>COUNTIFS(Table2[Sub-Sector],Table3[[#This Row],[Sub-Sector]],Table2[RSI Exponential â€“ 14D],"&gt;=50")/Table3[[#This Row],[Count]]</f>
        <v>0.375</v>
      </c>
      <c r="I101" s="1">
        <f>COUNTIFS(Table2[Sub-Sector],Table3[[#This Row],[Sub-Sector]],Table2[Relative Volume],"&gt;=1")/Table3[[#This Row],[Count]]</f>
        <v>0.25</v>
      </c>
      <c r="J101" s="1">
        <f>COUNTIFS(Table2[Sub-Sector],Table3[[#This Row],[Sub-Sector]],Table2[% Away From Day Low],"&gt;=0.05")/Table3[[#This Row],[Count]]</f>
        <v>0.125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0.125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0.125</v>
      </c>
      <c r="O101" s="1">
        <f>COUNTIFS(Table2[Sub-Sector],Table3[[#This Row],[Sub-Sector]],Table2[% Away From Current Month High],"&lt;=0.05")/Table3[[#This Row],[Count]]</f>
        <v>1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0.25</v>
      </c>
      <c r="S101" s="1">
        <f>COUNTIFS(Table2[Sub-Sector],Table3[[#This Row],[Sub-Sector]],Table2[% Price above 50 EMA],"&gt;=0")/Table3[[#This Row],[Count]]</f>
        <v>0.125</v>
      </c>
      <c r="T101" s="1">
        <f>COUNTIFS(Table2[Sub-Sector],Table3[[#This Row],[Sub-Sector]],Table2[% Price above 200 EMA],"&gt;=0")/Table3[[#This Row],[Count]]</f>
        <v>0.5</v>
      </c>
      <c r="U101" s="1">
        <f>COUNTIFS(Table2[Sub-Sector],Table3[[#This Row],[Sub-Sector]],Table2[Rate of Change - Zone],"Positive")/Table3[[#This Row],[Count]]</f>
        <v>0.5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547.5</v>
      </c>
      <c r="X101">
        <f>_xlfn.RANK.AVG(Table3[[#This Row],[Score]],Table3[Score],1)</f>
        <v>101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</v>
      </c>
      <c r="Z101">
        <f>_xlfn.RANK.AVG(Table3[[#This Row],[Score 2 ]],Table3[[Score 2 ]],1)</f>
        <v>101</v>
      </c>
    </row>
    <row r="102" spans="1:26" x14ac:dyDescent="0.3">
      <c r="A102" t="s">
        <v>43</v>
      </c>
      <c r="B102">
        <f>COUNTIFS(Table2[Sub-Sector],Table3[[#This Row],[Sub-Sector]])</f>
        <v>3</v>
      </c>
      <c r="C102" s="1">
        <f>COUNTIFS(Table2[Sub-Sector],Table3[[#This Row],[Sub-Sector]],Table2[Uptrend],"Uptrend")/Table3[[#This Row],[Count]]</f>
        <v>0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0</v>
      </c>
      <c r="H102" s="1">
        <f>COUNTIFS(Table2[Sub-Sector],Table3[[#This Row],[Sub-Sector]],Table2[RSI Exponential â€“ 14D],"&gt;=50")/Table3[[#This Row],[Count]]</f>
        <v>0.66666666666666663</v>
      </c>
      <c r="I102" s="1">
        <f>COUNTIFS(Table2[Sub-Sector],Table3[[#This Row],[Sub-Sector]],Table2[Relative Volume],"&gt;=1")/Table3[[#This Row],[Count]]</f>
        <v>0.66666666666666663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0</v>
      </c>
      <c r="O102" s="1">
        <f>COUNTIFS(Table2[Sub-Sector],Table3[[#This Row],[Sub-Sector]],Table2[% Away From Current Month High],"&lt;=0.05")/Table3[[#This Row],[Count]]</f>
        <v>1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0.33333333333333331</v>
      </c>
      <c r="S102" s="1">
        <f>COUNTIFS(Table2[Sub-Sector],Table3[[#This Row],[Sub-Sector]],Table2[% Price above 50 EMA],"&gt;=0")/Table3[[#This Row],[Count]]</f>
        <v>0</v>
      </c>
      <c r="T102" s="1">
        <f>COUNTIFS(Table2[Sub-Sector],Table3[[#This Row],[Sub-Sector]],Table2[% Price above 200 EMA],"&gt;=0")/Table3[[#This Row],[Count]]</f>
        <v>0</v>
      </c>
      <c r="U102" s="1">
        <f>COUNTIFS(Table2[Sub-Sector],Table3[[#This Row],[Sub-Sector]],Table2[Rate of Change - Zone],"Positive")/Table3[[#This Row],[Count]]</f>
        <v>0.33333333333333331</v>
      </c>
      <c r="V102" s="1">
        <f>COUNTIFS(Table2[Sub-Sector],Table3[[#This Row],[Sub-Sector]],Table2[Sharpe Ratio],"&gt;=0.10")/Table3[[#This Row],[Count]]</f>
        <v>0.33333333333333331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610.5</v>
      </c>
      <c r="X102">
        <f>_xlfn.RANK.AVG(Table3[[#This Row],[Score]],Table3[Score],1)</f>
        <v>110.5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</v>
      </c>
      <c r="Z102">
        <f>_xlfn.RANK.AVG(Table3[[#This Row],[Score 2 ]],Table3[[Score 2 ]],1)</f>
        <v>101</v>
      </c>
    </row>
    <row r="103" spans="1:26" x14ac:dyDescent="0.3">
      <c r="A103" t="s">
        <v>2099</v>
      </c>
      <c r="B103">
        <f>COUNTIFS(Table2[Sub-Sector],Table3[[#This Row],[Sub-Sector]])</f>
        <v>3</v>
      </c>
      <c r="C103" s="1">
        <f>COUNTIFS(Table2[Sub-Sector],Table3[[#This Row],[Sub-Sector]],Table2[Uptrend],"Uptrend")/Table3[[#This Row],[Count]]</f>
        <v>0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</v>
      </c>
      <c r="G103" s="1">
        <f>COUNTIFS(Table2[Sub-Sector],Table3[[#This Row],[Sub-Sector]],Table2[1Y Return vs Nifty],"&gt;=10")/Table3[[#This Row],[Count]]</f>
        <v>0</v>
      </c>
      <c r="H103" s="1">
        <f>COUNTIFS(Table2[Sub-Sector],Table3[[#This Row],[Sub-Sector]],Table2[RSI Exponential â€“ 14D],"&gt;=50")/Table3[[#This Row],[Count]]</f>
        <v>0</v>
      </c>
      <c r="I103" s="1">
        <f>COUNTIFS(Table2[Sub-Sector],Table3[[#This Row],[Sub-Sector]],Table2[Relative Volume],"&gt;=1")/Table3[[#This Row],[Count]]</f>
        <v>0.66666666666666663</v>
      </c>
      <c r="J103" s="1">
        <f>COUNTIFS(Table2[Sub-Sector],Table3[[#This Row],[Sub-Sector]],Table2[% Away From Day Low],"&gt;=0.05")/Table3[[#This Row],[Count]]</f>
        <v>0.33333333333333331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0.33333333333333331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0.33333333333333331</v>
      </c>
      <c r="O103" s="1">
        <f>COUNTIFS(Table2[Sub-Sector],Table3[[#This Row],[Sub-Sector]],Table2[% Away From Current Month High],"&lt;=0.05")/Table3[[#This Row],[Count]]</f>
        <v>1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0.33333333333333331</v>
      </c>
      <c r="R103" s="1">
        <f>COUNTIFS(Table2[Sub-Sector],Table3[[#This Row],[Sub-Sector]],Table2[% Price above 20 EMA],"&gt;=0")/Table3[[#This Row],[Count]]</f>
        <v>0.33333333333333331</v>
      </c>
      <c r="S103" s="1">
        <f>COUNTIFS(Table2[Sub-Sector],Table3[[#This Row],[Sub-Sector]],Table2[% Price above 50 EMA],"&gt;=0")/Table3[[#This Row],[Count]]</f>
        <v>0</v>
      </c>
      <c r="T103" s="1">
        <f>COUNTIFS(Table2[Sub-Sector],Table3[[#This Row],[Sub-Sector]],Table2[% Price above 200 EMA],"&gt;=0")/Table3[[#This Row],[Count]]</f>
        <v>0</v>
      </c>
      <c r="U103" s="1">
        <f>COUNTIFS(Table2[Sub-Sector],Table3[[#This Row],[Sub-Sector]],Table2[Rate of Change - Zone],"Positive")/Table3[[#This Row],[Count]]</f>
        <v>0.33333333333333331</v>
      </c>
      <c r="V103" s="1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610.5</v>
      </c>
      <c r="X103">
        <f>_xlfn.RANK.AVG(Table3[[#This Row],[Score]],Table3[Score],1)</f>
        <v>110.5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</v>
      </c>
      <c r="Z103">
        <f>_xlfn.RANK.AVG(Table3[[#This Row],[Score 2 ]],Table3[[Score 2 ]],1)</f>
        <v>101</v>
      </c>
    </row>
    <row r="104" spans="1:26" x14ac:dyDescent="0.3">
      <c r="A104" t="s">
        <v>1466</v>
      </c>
      <c r="B104">
        <f>COUNTIFS(Table2[Sub-Sector],Table3[[#This Row],[Sub-Sector]])</f>
        <v>2</v>
      </c>
      <c r="C104" s="1">
        <f>COUNTIFS(Table2[Sub-Sector],Table3[[#This Row],[Sub-Sector]],Table2[Uptrend],"Uptrend")/Table3[[#This Row],[Count]]</f>
        <v>0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0</v>
      </c>
      <c r="H104" s="1">
        <f>COUNTIFS(Table2[Sub-Sector],Table3[[#This Row],[Sub-Sector]],Table2[RSI Exponential â€“ 14D],"&gt;=50")/Table3[[#This Row],[Count]]</f>
        <v>1</v>
      </c>
      <c r="I104" s="1">
        <f>COUNTIFS(Table2[Sub-Sector],Table3[[#This Row],[Sub-Sector]],Table2[Relative Volume],"&gt;=1")/Table3[[#This Row],[Count]]</f>
        <v>0</v>
      </c>
      <c r="J104" s="1">
        <f>COUNTIFS(Table2[Sub-Sector],Table3[[#This Row],[Sub-Sector]],Table2[% Away From Day Low],"&gt;=0.05")/Table3[[#This Row],[Count]]</f>
        <v>0.5</v>
      </c>
      <c r="K104" s="1">
        <f>COUNTIFS(Table2[Sub-Sector],Table3[[#This Row],[Sub-Sector]],Table2[% Away From Day High],"&lt;=0.05")/Table3[[#This Row],[Count]]</f>
        <v>0.5</v>
      </c>
      <c r="L104" s="1">
        <f>COUNTIFS(Table2[Sub-Sector],Table3[[#This Row],[Sub-Sector]],Table2[% Away From Current Week Low],"&gt;=0.05")/Table3[[#This Row],[Count]]</f>
        <v>0.5</v>
      </c>
      <c r="M104" s="1">
        <f>COUNTIFS(Table2[Sub-Sector],Table3[[#This Row],[Sub-Sector]],Table2[% Away From Current Week High],"&lt;=0.05")/Table3[[#This Row],[Count]]</f>
        <v>0.5</v>
      </c>
      <c r="N104" s="1">
        <f>COUNTIFS(Table2[Sub-Sector],Table3[[#This Row],[Sub-Sector]],Table2[% Away From Current Month Low],"&gt;=0.05")/Table3[[#This Row],[Count]]</f>
        <v>0.5</v>
      </c>
      <c r="O104" s="1">
        <f>COUNTIFS(Table2[Sub-Sector],Table3[[#This Row],[Sub-Sector]],Table2[% Away From Current Month High],"&lt;=0.05")/Table3[[#This Row],[Count]]</f>
        <v>0.5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0.5</v>
      </c>
      <c r="R104" s="1">
        <f>COUNTIFS(Table2[Sub-Sector],Table3[[#This Row],[Sub-Sector]],Table2[% Price above 20 EMA],"&gt;=0")/Table3[[#This Row],[Count]]</f>
        <v>0.5</v>
      </c>
      <c r="S104" s="1">
        <f>COUNTIFS(Table2[Sub-Sector],Table3[[#This Row],[Sub-Sector]],Table2[% Price above 50 EMA],"&gt;=0")/Table3[[#This Row],[Count]]</f>
        <v>0.5</v>
      </c>
      <c r="T104" s="1">
        <f>COUNTIFS(Table2[Sub-Sector],Table3[[#This Row],[Sub-Sector]],Table2[% Price above 200 EMA],"&gt;=0")/Table3[[#This Row],[Count]]</f>
        <v>0.5</v>
      </c>
      <c r="U104" s="1">
        <f>COUNTIFS(Table2[Sub-Sector],Table3[[#This Row],[Sub-Sector]],Table2[Rate of Change - Zone],"Positive")/Table3[[#This Row],[Count]]</f>
        <v>1</v>
      </c>
      <c r="V104" s="1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611</v>
      </c>
      <c r="X104">
        <f>_xlfn.RANK.AVG(Table3[[#This Row],[Score]],Table3[Score],1)</f>
        <v>113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104">
        <f>_xlfn.RANK.AVG(Table3[[#This Row],[Score 2 ]],Table3[[Score 2 ]],1)</f>
        <v>105.5</v>
      </c>
    </row>
    <row r="105" spans="1:26" x14ac:dyDescent="0.3">
      <c r="A105" t="s">
        <v>631</v>
      </c>
      <c r="B105">
        <f>COUNTIFS(Table2[Sub-Sector],Table3[[#This Row],[Sub-Sector]])</f>
        <v>2</v>
      </c>
      <c r="C105" s="1">
        <f>COUNTIFS(Table2[Sub-Sector],Table3[[#This Row],[Sub-Sector]],Table2[Uptrend],"Uptrend")/Table3[[#This Row],[Count]]</f>
        <v>0</v>
      </c>
      <c r="D105" s="1">
        <f>COUNTIFS(Table2[Sub-Sector],Table3[[#This Row],[Sub-Sector]],Table2[1W Return vs Nifty],"&gt;=5")/Table3[[#This Row],[Count]]</f>
        <v>0.5</v>
      </c>
      <c r="E105" s="1">
        <f>COUNTIFS(Table2[Sub-Sector],Table3[[#This Row],[Sub-Sector]],Table2[1M Return vs Nifty],"&gt;=5")/Table3[[#This Row],[Count]]</f>
        <v>0.5</v>
      </c>
      <c r="F105" s="1">
        <f>COUNTIFS(Table2[Sub-Sector],Table3[[#This Row],[Sub-Sector]],Table2[6M Return vs Nifty],"&gt;=10")/Table3[[#This Row],[Count]]</f>
        <v>0</v>
      </c>
      <c r="G105" s="1">
        <f>COUNTIFS(Table2[Sub-Sector],Table3[[#This Row],[Sub-Sector]],Table2[1Y Return vs Nifty],"&gt;=10")/Table3[[#This Row],[Count]]</f>
        <v>0</v>
      </c>
      <c r="H105" s="1">
        <f>COUNTIFS(Table2[Sub-Sector],Table3[[#This Row],[Sub-Sector]],Table2[RSI Exponential â€“ 14D],"&gt;=50")/Table3[[#This Row],[Count]]</f>
        <v>1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0.5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0.5</v>
      </c>
      <c r="N105" s="1">
        <f>COUNTIFS(Table2[Sub-Sector],Table3[[#This Row],[Sub-Sector]],Table2[% Away From Current Month Low],"&gt;=0.05")/Table3[[#This Row],[Count]]</f>
        <v>0</v>
      </c>
      <c r="O105" s="1">
        <f>COUNTIFS(Table2[Sub-Sector],Table3[[#This Row],[Sub-Sector]],Table2[% Away From Current Month High],"&lt;=0.05")/Table3[[#This Row],[Count]]</f>
        <v>0.5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0.5</v>
      </c>
      <c r="R105" s="1">
        <f>COUNTIFS(Table2[Sub-Sector],Table3[[#This Row],[Sub-Sector]],Table2[% Price above 20 EMA],"&gt;=0")/Table3[[#This Row],[Count]]</f>
        <v>1</v>
      </c>
      <c r="S105" s="1">
        <f>COUNTIFS(Table2[Sub-Sector],Table3[[#This Row],[Sub-Sector]],Table2[% Price above 50 EMA],"&gt;=0")/Table3[[#This Row],[Count]]</f>
        <v>0</v>
      </c>
      <c r="T105" s="1">
        <f>COUNTIFS(Table2[Sub-Sector],Table3[[#This Row],[Sub-Sector]],Table2[% Price above 200 EMA],"&gt;=0")/Table3[[#This Row],[Count]]</f>
        <v>0.5</v>
      </c>
      <c r="U105" s="1">
        <f>COUNTIFS(Table2[Sub-Sector],Table3[[#This Row],[Sub-Sector]],Table2[Rate of Change - Zone],"Positive")/Table3[[#This Row],[Count]]</f>
        <v>1</v>
      </c>
      <c r="V105" s="1">
        <f>COUNTIFS(Table2[Sub-Sector],Table3[[#This Row],[Sub-Sector]],Table2[Sharpe Ratio],"&gt;=0.10")/Table3[[#This Row],[Count]]</f>
        <v>0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</v>
      </c>
      <c r="X105">
        <f>_xlfn.RANK.AVG(Table3[[#This Row],[Score]],Table3[Score],1)</f>
        <v>74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105">
        <f>_xlfn.RANK.AVG(Table3[[#This Row],[Score 2 ]],Table3[[Score 2 ]],1)</f>
        <v>105.5</v>
      </c>
    </row>
    <row r="106" spans="1:26" x14ac:dyDescent="0.3">
      <c r="A106" t="s">
        <v>1557</v>
      </c>
      <c r="B106">
        <f>COUNTIFS(Table2[Sub-Sector],Table3[[#This Row],[Sub-Sector]])</f>
        <v>1</v>
      </c>
      <c r="C106" s="1">
        <f>COUNTIFS(Table2[Sub-Sector],Table3[[#This Row],[Sub-Sector]],Table2[Uptrend],"Uptrend")/Table3[[#This Row],[Count]]</f>
        <v>0</v>
      </c>
      <c r="D106" s="1">
        <f>COUNTIFS(Table2[Sub-Sector],Table3[[#This Row],[Sub-Sector]],Table2[1W Return vs Nifty],"&gt;=5")/Table3[[#This Row],[Count]]</f>
        <v>1</v>
      </c>
      <c r="E106" s="1">
        <f>COUNTIFS(Table2[Sub-Sector],Table3[[#This Row],[Sub-Sector]],Table2[1M Return vs Nifty],"&gt;=5")/Table3[[#This Row],[Count]]</f>
        <v>1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0</v>
      </c>
      <c r="H106" s="1">
        <f>COUNTIFS(Table2[Sub-Sector],Table3[[#This Row],[Sub-Sector]],Table2[RSI Exponential â€“ 14D],"&gt;=50")/Table3[[#This Row],[Count]]</f>
        <v>1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0</v>
      </c>
      <c r="O106" s="1">
        <f>COUNTIFS(Table2[Sub-Sector],Table3[[#This Row],[Sub-Sector]],Table2[% Away From Current Month High],"&lt;=0.05")/Table3[[#This Row],[Count]]</f>
        <v>1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1</v>
      </c>
      <c r="S106" s="1">
        <f>COUNTIFS(Table2[Sub-Sector],Table3[[#This Row],[Sub-Sector]],Table2[% Price above 50 EMA],"&gt;=0")/Table3[[#This Row],[Count]]</f>
        <v>0</v>
      </c>
      <c r="T106" s="1">
        <f>COUNTIFS(Table2[Sub-Sector],Table3[[#This Row],[Sub-Sector]],Table2[% Price above 200 EMA],"&gt;=0")/Table3[[#This Row],[Count]]</f>
        <v>0</v>
      </c>
      <c r="U106" s="1">
        <f>COUNTIFS(Table2[Sub-Sector],Table3[[#This Row],[Sub-Sector]],Table2[Rate of Change - Zone],"Positive")/Table3[[#This Row],[Count]]</f>
        <v>1</v>
      </c>
      <c r="V106" s="1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</v>
      </c>
      <c r="X106">
        <f>_xlfn.RANK.AVG(Table3[[#This Row],[Score]],Table3[Score],1)</f>
        <v>62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106">
        <f>_xlfn.RANK.AVG(Table3[[#This Row],[Score 2 ]],Table3[[Score 2 ]],1)</f>
        <v>105.5</v>
      </c>
    </row>
    <row r="107" spans="1:26" x14ac:dyDescent="0.3">
      <c r="A107" t="s">
        <v>362</v>
      </c>
      <c r="B107">
        <f>COUNTIFS(Table2[Sub-Sector],Table3[[#This Row],[Sub-Sector]])</f>
        <v>1</v>
      </c>
      <c r="C107" s="1">
        <f>COUNTIFS(Table2[Sub-Sector],Table3[[#This Row],[Sub-Sector]],Table2[Uptrend],"Uptrend")/Table3[[#This Row],[Count]]</f>
        <v>0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0</v>
      </c>
      <c r="H107" s="1">
        <f>COUNTIFS(Table2[Sub-Sector],Table3[[#This Row],[Sub-Sector]],Table2[RSI Exponential â€“ 14D],"&gt;=50")/Table3[[#This Row],[Count]]</f>
        <v>1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0</v>
      </c>
      <c r="O107" s="1">
        <f>COUNTIFS(Table2[Sub-Sector],Table3[[#This Row],[Sub-Sector]],Table2[% Away From Current Month High],"&lt;=0.05")/Table3[[#This Row],[Count]]</f>
        <v>1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1</v>
      </c>
      <c r="S107" s="1">
        <f>COUNTIFS(Table2[Sub-Sector],Table3[[#This Row],[Sub-Sector]],Table2[% Price above 50 EMA],"&gt;=0")/Table3[[#This Row],[Count]]</f>
        <v>1</v>
      </c>
      <c r="T107" s="1">
        <f>COUNTIFS(Table2[Sub-Sector],Table3[[#This Row],[Sub-Sector]],Table2[% Price above 200 EMA],"&gt;=0")/Table3[[#This Row],[Count]]</f>
        <v>1</v>
      </c>
      <c r="U107" s="1">
        <f>COUNTIFS(Table2[Sub-Sector],Table3[[#This Row],[Sub-Sector]],Table2[Rate of Change - Zone],"Positive")/Table3[[#This Row],[Count]]</f>
        <v>1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611</v>
      </c>
      <c r="X107">
        <f>_xlfn.RANK.AVG(Table3[[#This Row],[Score]],Table3[Score],1)</f>
        <v>113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107">
        <f>_xlfn.RANK.AVG(Table3[[#This Row],[Score 2 ]],Table3[[Score 2 ]],1)</f>
        <v>105.5</v>
      </c>
    </row>
    <row r="108" spans="1:26" x14ac:dyDescent="0.3">
      <c r="A108" t="s">
        <v>995</v>
      </c>
      <c r="B108">
        <f>COUNTIFS(Table2[Sub-Sector],Table3[[#This Row],[Sub-Sector]])</f>
        <v>1</v>
      </c>
      <c r="C108" s="1">
        <f>COUNTIFS(Table2[Sub-Sector],Table3[[#This Row],[Sub-Sector]],Table2[Uptrend],"Uptrend")/Table3[[#This Row],[Count]]</f>
        <v>0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1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0</v>
      </c>
      <c r="H108" s="1">
        <f>COUNTIFS(Table2[Sub-Sector],Table3[[#This Row],[Sub-Sector]],Table2[RSI Exponential â€“ 14D],"&gt;=50")/Table3[[#This Row],[Count]]</f>
        <v>1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0</v>
      </c>
      <c r="O108" s="1">
        <f>COUNTIFS(Table2[Sub-Sector],Table3[[#This Row],[Sub-Sector]],Table2[% Away From Current Month High],"&lt;=0.05")/Table3[[#This Row],[Count]]</f>
        <v>1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1</v>
      </c>
      <c r="S108" s="1">
        <f>COUNTIFS(Table2[Sub-Sector],Table3[[#This Row],[Sub-Sector]],Table2[% Price above 50 EMA],"&gt;=0")/Table3[[#This Row],[Count]]</f>
        <v>1</v>
      </c>
      <c r="T108" s="1">
        <f>COUNTIFS(Table2[Sub-Sector],Table3[[#This Row],[Sub-Sector]],Table2[% Price above 200 EMA],"&gt;=0")/Table3[[#This Row],[Count]]</f>
        <v>1</v>
      </c>
      <c r="U108" s="1">
        <f>COUNTIFS(Table2[Sub-Sector],Table3[[#This Row],[Sub-Sector]],Table2[Rate of Change - Zone],"Positive")/Table3[[#This Row],[Count]]</f>
        <v>1</v>
      </c>
      <c r="V108" s="1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</v>
      </c>
      <c r="X108">
        <f>_xlfn.RANK.AVG(Table3[[#This Row],[Score]],Table3[Score],1)</f>
        <v>98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108">
        <f>_xlfn.RANK.AVG(Table3[[#This Row],[Score 2 ]],Table3[[Score 2 ]],1)</f>
        <v>105.5</v>
      </c>
    </row>
    <row r="109" spans="1:26" x14ac:dyDescent="0.3">
      <c r="A109" t="s">
        <v>367</v>
      </c>
      <c r="B109">
        <f>COUNTIFS(Table2[Sub-Sector],Table3[[#This Row],[Sub-Sector]])</f>
        <v>1</v>
      </c>
      <c r="C109" s="1">
        <f>COUNTIFS(Table2[Sub-Sector],Table3[[#This Row],[Sub-Sector]],Table2[Uptrend],"Uptrend")/Table3[[#This Row],[Count]]</f>
        <v>0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</v>
      </c>
      <c r="H109" s="1">
        <f>COUNTIFS(Table2[Sub-Sector],Table3[[#This Row],[Sub-Sector]],Table2[RSI Exponential â€“ 14D],"&gt;=50")/Table3[[#This Row],[Count]]</f>
        <v>1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0</v>
      </c>
      <c r="O109" s="1">
        <f>COUNTIFS(Table2[Sub-Sector],Table3[[#This Row],[Sub-Sector]],Table2[% Away From Current Month High],"&lt;=0.05")/Table3[[#This Row],[Count]]</f>
        <v>1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0</v>
      </c>
      <c r="R109" s="1">
        <f>COUNTIFS(Table2[Sub-Sector],Table3[[#This Row],[Sub-Sector]],Table2[% Price above 20 EMA],"&gt;=0")/Table3[[#This Row],[Count]]</f>
        <v>1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0</v>
      </c>
      <c r="U109" s="1">
        <f>COUNTIFS(Table2[Sub-Sector],Table3[[#This Row],[Sub-Sector]],Table2[Rate of Change - Zone],"Positive")/Table3[[#This Row],[Count]]</f>
        <v>1</v>
      </c>
      <c r="V109" s="1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611</v>
      </c>
      <c r="X109">
        <f>_xlfn.RANK.AVG(Table3[[#This Row],[Score]],Table3[Score],1)</f>
        <v>113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109">
        <f>_xlfn.RANK.AVG(Table3[[#This Row],[Score 2 ]],Table3[[Score 2 ]],1)</f>
        <v>105.5</v>
      </c>
    </row>
    <row r="110" spans="1:26" x14ac:dyDescent="0.3">
      <c r="A110" t="s">
        <v>505</v>
      </c>
      <c r="B110">
        <f>COUNTIFS(Table2[Sub-Sector],Table3[[#This Row],[Sub-Sector]])</f>
        <v>5</v>
      </c>
      <c r="C110" s="1">
        <f>COUNTIFS(Table2[Sub-Sector],Table3[[#This Row],[Sub-Sector]],Table2[Uptrend],"Uptrend")/Table3[[#This Row],[Count]]</f>
        <v>0.2</v>
      </c>
      <c r="D110" s="1">
        <f>COUNTIFS(Table2[Sub-Sector],Table3[[#This Row],[Sub-Sector]],Table2[1W Return vs Nifty],"&gt;=5")/Table3[[#This Row],[Count]]</f>
        <v>0.6</v>
      </c>
      <c r="E110" s="1">
        <f>COUNTIFS(Table2[Sub-Sector],Table3[[#This Row],[Sub-Sector]],Table2[1M Return vs Nifty],"&gt;=5")/Table3[[#This Row],[Count]]</f>
        <v>0.2</v>
      </c>
      <c r="F110" s="1">
        <f>COUNTIFS(Table2[Sub-Sector],Table3[[#This Row],[Sub-Sector]],Table2[6M Return vs Nifty],"&gt;=10")/Table3[[#This Row],[Count]]</f>
        <v>0.2</v>
      </c>
      <c r="G110" s="1">
        <f>COUNTIFS(Table2[Sub-Sector],Table3[[#This Row],[Sub-Sector]],Table2[1Y Return vs Nifty],"&gt;=10")/Table3[[#This Row],[Count]]</f>
        <v>0</v>
      </c>
      <c r="H110" s="1">
        <f>COUNTIFS(Table2[Sub-Sector],Table3[[#This Row],[Sub-Sector]],Table2[RSI Exponential â€“ 14D],"&gt;=50")/Table3[[#This Row],[Count]]</f>
        <v>0.8</v>
      </c>
      <c r="I110" s="1">
        <f>COUNTIFS(Table2[Sub-Sector],Table3[[#This Row],[Sub-Sector]],Table2[Relative Volume],"&gt;=1")/Table3[[#This Row],[Count]]</f>
        <v>0.2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0</v>
      </c>
      <c r="O110" s="1">
        <f>COUNTIFS(Table2[Sub-Sector],Table3[[#This Row],[Sub-Sector]],Table2[% Away From Current Month High],"&lt;=0.05")/Table3[[#This Row],[Count]]</f>
        <v>1</v>
      </c>
      <c r="P110" s="1">
        <f>COUNTIFS(Table2[Sub-Sector],Table3[[#This Row],[Sub-Sector]],Table2[% Away From 52W High],"&lt;=10")/Table3[[#This Row],[Count]]</f>
        <v>0.2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0.6</v>
      </c>
      <c r="S110" s="1">
        <f>COUNTIFS(Table2[Sub-Sector],Table3[[#This Row],[Sub-Sector]],Table2[% Price above 50 EMA],"&gt;=0")/Table3[[#This Row],[Count]]</f>
        <v>0.2</v>
      </c>
      <c r="T110" s="1">
        <f>COUNTIFS(Table2[Sub-Sector],Table3[[#This Row],[Sub-Sector]],Table2[% Price above 200 EMA],"&gt;=0")/Table3[[#This Row],[Count]]</f>
        <v>0.4</v>
      </c>
      <c r="U110" s="1">
        <f>COUNTIFS(Table2[Sub-Sector],Table3[[#This Row],[Sub-Sector]],Table2[Rate of Change - Zone],"Positive")/Table3[[#This Row],[Count]]</f>
        <v>0.6</v>
      </c>
      <c r="V110" s="1">
        <f>COUNTIFS(Table2[Sub-Sector],Table3[[#This Row],[Sub-Sector]],Table2[Sharpe Ratio],"&gt;=0.10")/Table3[[#This Row],[Count]]</f>
        <v>0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453</v>
      </c>
      <c r="X110">
        <f>_xlfn.RANK.AVG(Table3[[#This Row],[Score]],Table3[Score],1)</f>
        <v>72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</v>
      </c>
      <c r="Z110">
        <f>_xlfn.RANK.AVG(Table3[[#This Row],[Score 2 ]],Table3[[Score 2 ]],1)</f>
        <v>109</v>
      </c>
    </row>
    <row r="111" spans="1:26" x14ac:dyDescent="0.3">
      <c r="A111" t="s">
        <v>447</v>
      </c>
      <c r="B111">
        <f>COUNTIFS(Table2[Sub-Sector],Table3[[#This Row],[Sub-Sector]])</f>
        <v>11</v>
      </c>
      <c r="C111" s="1">
        <f>COUNTIFS(Table2[Sub-Sector],Table3[[#This Row],[Sub-Sector]],Table2[Uptrend],"Uptrend")/Table3[[#This Row],[Count]]</f>
        <v>0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9.0909090909090912E-2</v>
      </c>
      <c r="F111" s="1">
        <f>COUNTIFS(Table2[Sub-Sector],Table3[[#This Row],[Sub-Sector]],Table2[6M Return vs Nifty],"&gt;=10")/Table3[[#This Row],[Count]]</f>
        <v>0</v>
      </c>
      <c r="G111" s="1">
        <f>COUNTIFS(Table2[Sub-Sector],Table3[[#This Row],[Sub-Sector]],Table2[1Y Return vs Nifty],"&gt;=10")/Table3[[#This Row],[Count]]</f>
        <v>9.0909090909090912E-2</v>
      </c>
      <c r="H111" s="1">
        <f>COUNTIFS(Table2[Sub-Sector],Table3[[#This Row],[Sub-Sector]],Table2[RSI Exponential â€“ 14D],"&gt;=50")/Table3[[#This Row],[Count]]</f>
        <v>0.27272727272727271</v>
      </c>
      <c r="I111" s="1">
        <f>COUNTIFS(Table2[Sub-Sector],Table3[[#This Row],[Sub-Sector]],Table2[Relative Volume],"&gt;=1")/Table3[[#This Row],[Count]]</f>
        <v>0.45454545454545453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1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0.45454545454545453</v>
      </c>
      <c r="R111" s="1">
        <f>COUNTIFS(Table2[Sub-Sector],Table3[[#This Row],[Sub-Sector]],Table2[% Price above 20 EMA],"&gt;=0")/Table3[[#This Row],[Count]]</f>
        <v>0.27272727272727271</v>
      </c>
      <c r="S111" s="1">
        <f>COUNTIFS(Table2[Sub-Sector],Table3[[#This Row],[Sub-Sector]],Table2[% Price above 50 EMA],"&gt;=0")/Table3[[#This Row],[Count]]</f>
        <v>0.18181818181818182</v>
      </c>
      <c r="T111" s="1">
        <f>COUNTIFS(Table2[Sub-Sector],Table3[[#This Row],[Sub-Sector]],Table2[% Price above 200 EMA],"&gt;=0")/Table3[[#This Row],[Count]]</f>
        <v>9.0909090909090912E-2</v>
      </c>
      <c r="U111" s="1">
        <f>COUNTIFS(Table2[Sub-Sector],Table3[[#This Row],[Sub-Sector]],Table2[Rate of Change - Zone],"Positive")/Table3[[#This Row],[Count]]</f>
        <v>0.27272727272727271</v>
      </c>
      <c r="V111" s="1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598</v>
      </c>
      <c r="X111">
        <f>_xlfn.RANK.AVG(Table3[[#This Row],[Score]],Table3[Score],1)</f>
        <v>106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342</v>
      </c>
      <c r="Z111">
        <f>_xlfn.RANK.AVG(Table3[[#This Row],[Score 2 ]],Table3[[Score 2 ]],1)</f>
        <v>110</v>
      </c>
    </row>
    <row r="112" spans="1:26" x14ac:dyDescent="0.3">
      <c r="A112" t="s">
        <v>103</v>
      </c>
      <c r="B112">
        <f>COUNTIFS(Table2[Sub-Sector],Table3[[#This Row],[Sub-Sector]])</f>
        <v>3</v>
      </c>
      <c r="C112" s="1">
        <f>COUNTIFS(Table2[Sub-Sector],Table3[[#This Row],[Sub-Sector]],Table2[Uptrend],"Uptrend")/Table3[[#This Row],[Count]]</f>
        <v>0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0.33333333333333331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0</v>
      </c>
      <c r="O112" s="1">
        <f>COUNTIFS(Table2[Sub-Sector],Table3[[#This Row],[Sub-Sector]],Table2[% Away From Current Month High],"&lt;=0.05")/Table3[[#This Row],[Count]]</f>
        <v>1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0.33333333333333331</v>
      </c>
      <c r="U112" s="1">
        <f>COUNTIFS(Table2[Sub-Sector],Table3[[#This Row],[Sub-Sector]],Table2[Rate of Change - Zone],"Positive")/Table3[[#This Row],[Count]]</f>
        <v>0.66666666666666663</v>
      </c>
      <c r="V112" s="1">
        <f>COUNTIFS(Table2[Sub-Sector],Table3[[#This Row],[Sub-Sector]],Table2[Sharpe Ratio],"&gt;=0.10")/Table3[[#This Row],[Count]]</f>
        <v>0.66666666666666663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627.5</v>
      </c>
      <c r="X112">
        <f>_xlfn.RANK.AVG(Table3[[#This Row],[Score]],Table3[Score],1)</f>
        <v>115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343</v>
      </c>
      <c r="Z112">
        <f>_xlfn.RANK.AVG(Table3[[#This Row],[Score 2 ]],Table3[[Score 2 ]],1)</f>
        <v>111</v>
      </c>
    </row>
    <row r="113" spans="1:26" x14ac:dyDescent="0.3">
      <c r="A113" t="s">
        <v>1627</v>
      </c>
      <c r="B113">
        <f>COUNTIFS(Table2[Sub-Sector],Table3[[#This Row],[Sub-Sector]])</f>
        <v>2</v>
      </c>
      <c r="C113" s="1">
        <f>COUNTIFS(Table2[Sub-Sector],Table3[[#This Row],[Sub-Sector]],Table2[Uptrend],"Uptrend")/Table3[[#This Row],[Count]]</f>
        <v>0.5</v>
      </c>
      <c r="D113" s="1">
        <f>COUNTIFS(Table2[Sub-Sector],Table3[[#This Row],[Sub-Sector]],Table2[1W Return vs Nifty],"&gt;=5")/Table3[[#This Row],[Count]]</f>
        <v>0.5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0.5</v>
      </c>
      <c r="G113" s="1">
        <f>COUNTIFS(Table2[Sub-Sector],Table3[[#This Row],[Sub-Sector]],Table2[1Y Return vs Nifty],"&gt;=10")/Table3[[#This Row],[Count]]</f>
        <v>0</v>
      </c>
      <c r="H113" s="1">
        <f>COUNTIFS(Table2[Sub-Sector],Table3[[#This Row],[Sub-Sector]],Table2[RSI Exponential â€“ 14D],"&gt;=50")/Table3[[#This Row],[Count]]</f>
        <v>0.5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0.5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0.5</v>
      </c>
      <c r="M113" s="1">
        <f>COUNTIFS(Table2[Sub-Sector],Table3[[#This Row],[Sub-Sector]],Table2[% Away From Current Week High],"&lt;=0.05")/Table3[[#This Row],[Count]]</f>
        <v>1</v>
      </c>
      <c r="N113" s="1">
        <f>COUNTIFS(Table2[Sub-Sector],Table3[[#This Row],[Sub-Sector]],Table2[% Away From Current Month Low],"&gt;=0.05")/Table3[[#This Row],[Count]]</f>
        <v>0.5</v>
      </c>
      <c r="O113" s="1">
        <f>COUNTIFS(Table2[Sub-Sector],Table3[[#This Row],[Sub-Sector]],Table2[% Away From Current Month High],"&lt;=0.05")/Table3[[#This Row],[Count]]</f>
        <v>1</v>
      </c>
      <c r="P113" s="1">
        <f>COUNTIFS(Table2[Sub-Sector],Table3[[#This Row],[Sub-Sector]],Table2[% Away From 52W High],"&lt;=10")/Table3[[#This Row],[Count]]</f>
        <v>0.5</v>
      </c>
      <c r="Q113" s="1">
        <f>COUNTIFS(Table2[Sub-Sector],Table3[[#This Row],[Sub-Sector]],Table2[% Away From 52W Low],"&gt;=10")/Table3[[#This Row],[Count]]</f>
        <v>0.5</v>
      </c>
      <c r="R113" s="1">
        <f>COUNTIFS(Table2[Sub-Sector],Table3[[#This Row],[Sub-Sector]],Table2[% Price above 20 EMA],"&gt;=0")/Table3[[#This Row],[Count]]</f>
        <v>0.5</v>
      </c>
      <c r="S113" s="1">
        <f>COUNTIFS(Table2[Sub-Sector],Table3[[#This Row],[Sub-Sector]],Table2[% Price above 50 EMA],"&gt;=0")/Table3[[#This Row],[Count]]</f>
        <v>0.5</v>
      </c>
      <c r="T113" s="1">
        <f>COUNTIFS(Table2[Sub-Sector],Table3[[#This Row],[Sub-Sector]],Table2[% Price above 200 EMA],"&gt;=0")/Table3[[#This Row],[Count]]</f>
        <v>0.5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487.5</v>
      </c>
      <c r="X113">
        <f>_xlfn.RANK.AVG(Table3[[#This Row],[Score]],Table3[Score],1)</f>
        <v>82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350</v>
      </c>
      <c r="Z113">
        <f>_xlfn.RANK.AVG(Table3[[#This Row],[Score 2 ]],Table3[[Score 2 ]],1)</f>
        <v>112</v>
      </c>
    </row>
    <row r="114" spans="1:26" x14ac:dyDescent="0.3">
      <c r="A114" t="s">
        <v>1349</v>
      </c>
      <c r="B114">
        <f>COUNTIFS(Table2[Sub-Sector],Table3[[#This Row],[Sub-Sector]])</f>
        <v>4</v>
      </c>
      <c r="C114" s="1">
        <f>COUNTIFS(Table2[Sub-Sector],Table3[[#This Row],[Sub-Sector]],Table2[Uptrend],"Uptrend")/Table3[[#This Row],[Count]]</f>
        <v>0.25</v>
      </c>
      <c r="D114" s="1">
        <f>COUNTIFS(Table2[Sub-Sector],Table3[[#This Row],[Sub-Sector]],Table2[1W Return vs Nifty],"&gt;=5")/Table3[[#This Row],[Count]]</f>
        <v>0.25</v>
      </c>
      <c r="E114" s="1">
        <f>COUNTIFS(Table2[Sub-Sector],Table3[[#This Row],[Sub-Sector]],Table2[1M Return vs Nifty],"&gt;=5")/Table3[[#This Row],[Count]]</f>
        <v>0.25</v>
      </c>
      <c r="F114" s="1">
        <f>COUNTIFS(Table2[Sub-Sector],Table3[[#This Row],[Sub-Sector]],Table2[6M Return vs Nifty],"&gt;=10")/Table3[[#This Row],[Count]]</f>
        <v>0.25</v>
      </c>
      <c r="G114" s="1">
        <f>COUNTIFS(Table2[Sub-Sector],Table3[[#This Row],[Sub-Sector]],Table2[1Y Return vs Nifty],"&gt;=10")/Table3[[#This Row],[Count]]</f>
        <v>0.25</v>
      </c>
      <c r="H114" s="1">
        <f>COUNTIFS(Table2[Sub-Sector],Table3[[#This Row],[Sub-Sector]],Table2[RSI Exponential â€“ 14D],"&gt;=50")/Table3[[#This Row],[Count]]</f>
        <v>0.5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0</v>
      </c>
      <c r="O114" s="1">
        <f>COUNTIFS(Table2[Sub-Sector],Table3[[#This Row],[Sub-Sector]],Table2[% Away From Current Month High],"&lt;=0.05")/Table3[[#This Row],[Count]]</f>
        <v>1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0.75</v>
      </c>
      <c r="R114" s="1">
        <f>COUNTIFS(Table2[Sub-Sector],Table3[[#This Row],[Sub-Sector]],Table2[% Price above 20 EMA],"&gt;=0")/Table3[[#This Row],[Count]]</f>
        <v>0.75</v>
      </c>
      <c r="S114" s="1">
        <f>COUNTIFS(Table2[Sub-Sector],Table3[[#This Row],[Sub-Sector]],Table2[% Price above 50 EMA],"&gt;=0")/Table3[[#This Row],[Count]]</f>
        <v>0.5</v>
      </c>
      <c r="T114" s="1">
        <f>COUNTIFS(Table2[Sub-Sector],Table3[[#This Row],[Sub-Sector]],Table2[% Price above 200 EMA],"&gt;=0")/Table3[[#This Row],[Count]]</f>
        <v>0.25</v>
      </c>
      <c r="U114" s="1">
        <f>COUNTIFS(Table2[Sub-Sector],Table3[[#This Row],[Sub-Sector]],Table2[Rate of Change - Zone],"Positive")/Table3[[#This Row],[Count]]</f>
        <v>0.25</v>
      </c>
      <c r="V114" s="1">
        <f>COUNTIFS(Table2[Sub-Sector],Table3[[#This Row],[Sub-Sector]],Table2[Sharpe Ratio],"&gt;=0.10")/Table3[[#This Row],[Count]]</f>
        <v>0.5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486</v>
      </c>
      <c r="X114">
        <f>_xlfn.RANK.AVG(Table3[[#This Row],[Score]],Table3[Score],1)</f>
        <v>80.5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351.5</v>
      </c>
      <c r="Z114">
        <f>_xlfn.RANK.AVG(Table3[[#This Row],[Score 2 ]],Table3[[Score 2 ]],1)</f>
        <v>113</v>
      </c>
    </row>
    <row r="115" spans="1:26" x14ac:dyDescent="0.3">
      <c r="A115" t="s">
        <v>114</v>
      </c>
      <c r="B115">
        <f>COUNTIFS(Table2[Sub-Sector],Table3[[#This Row],[Sub-Sector]])</f>
        <v>4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0.5</v>
      </c>
      <c r="I115" s="1">
        <f>COUNTIFS(Table2[Sub-Sector],Table3[[#This Row],[Sub-Sector]],Table2[Relative Volume],"&gt;=1")/Table3[[#This Row],[Count]]</f>
        <v>0.25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0</v>
      </c>
      <c r="O115" s="1">
        <f>COUNTIFS(Table2[Sub-Sector],Table3[[#This Row],[Sub-Sector]],Table2[% Away From Current Month High],"&lt;=0.05")/Table3[[#This Row],[Count]]</f>
        <v>1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0.5</v>
      </c>
      <c r="R115" s="1">
        <f>COUNTIFS(Table2[Sub-Sector],Table3[[#This Row],[Sub-Sector]],Table2[% Price above 20 EMA],"&gt;=0")/Table3[[#This Row],[Count]]</f>
        <v>0.25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</v>
      </c>
      <c r="U115" s="1">
        <f>COUNTIFS(Table2[Sub-Sector],Table3[[#This Row],[Sub-Sector]],Table2[Rate of Change - Zone],"Positive")/Table3[[#This Row],[Count]]</f>
        <v>0.5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648.5</v>
      </c>
      <c r="X115">
        <f>_xlfn.RANK.AVG(Table3[[#This Row],[Score]],Table3[Score],1)</f>
        <v>116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364</v>
      </c>
      <c r="Z115">
        <f>_xlfn.RANK.AVG(Table3[[#This Row],[Score 2 ]],Table3[[Score 2 ]],1)</f>
        <v>114</v>
      </c>
    </row>
    <row r="116" spans="1:26" x14ac:dyDescent="0.3">
      <c r="A116" t="s">
        <v>69</v>
      </c>
      <c r="B116">
        <f>COUNTIFS(Table2[Sub-Sector],Table3[[#This Row],[Sub-Sector]])</f>
        <v>3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0.33333333333333331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0.33333333333333331</v>
      </c>
      <c r="H116" s="1">
        <f>COUNTIFS(Table2[Sub-Sector],Table3[[#This Row],[Sub-Sector]],Table2[RSI Exponential â€“ 14D],"&gt;=50")/Table3[[#This Row],[Count]]</f>
        <v>0.33333333333333331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0</v>
      </c>
      <c r="O116" s="1">
        <f>COUNTIFS(Table2[Sub-Sector],Table3[[#This Row],[Sub-Sector]],Table2[% Away From Current Month High],"&lt;=0.05")/Table3[[#This Row],[Count]]</f>
        <v>1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0</v>
      </c>
      <c r="U116" s="1">
        <f>COUNTIFS(Table2[Sub-Sector],Table3[[#This Row],[Sub-Sector]],Table2[Rate of Change - Zone],"Positive")/Table3[[#This Row],[Count]]</f>
        <v>0.33333333333333331</v>
      </c>
      <c r="V116" s="1">
        <f>COUNTIFS(Table2[Sub-Sector],Table3[[#This Row],[Sub-Sector]],Table2[Sharpe Ratio],"&gt;=0.10")/Table3[[#This Row],[Count]]</f>
        <v>0.33333333333333331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597.5</v>
      </c>
      <c r="X116">
        <f>_xlfn.RANK.AVG(Table3[[#This Row],[Score]],Table3[Score],1)</f>
        <v>105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374.5</v>
      </c>
      <c r="Z116">
        <f>_xlfn.RANK.AVG(Table3[[#This Row],[Score 2 ]],Table3[[Score 2 ]],1)</f>
        <v>115</v>
      </c>
    </row>
    <row r="117" spans="1:26" x14ac:dyDescent="0.3">
      <c r="A117" t="s">
        <v>958</v>
      </c>
      <c r="B117">
        <f>COUNTIFS(Table2[Sub-Sector],Table3[[#This Row],[Sub-Sector]])</f>
        <v>3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0.33333333333333331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1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1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1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0.33333333333333331</v>
      </c>
      <c r="U117" s="1">
        <f>COUNTIFS(Table2[Sub-Sector],Table3[[#This Row],[Sub-Sector]],Table2[Rate of Change - Zone],"Positive")/Table3[[#This Row],[Count]]</f>
        <v>0.66666666666666663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602</v>
      </c>
      <c r="X117">
        <f>_xlfn.RANK.AVG(Table3[[#This Row],[Score]],Table3[Score],1)</f>
        <v>107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378</v>
      </c>
      <c r="Z117">
        <f>_xlfn.RANK.AVG(Table3[[#This Row],[Score 2 ]],Table3[[Score 2 ]],1)</f>
        <v>116</v>
      </c>
    </row>
    <row r="118" spans="1:26" x14ac:dyDescent="0.3">
      <c r="A118" t="s">
        <v>535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1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704.5</v>
      </c>
      <c r="X118">
        <f>_xlfn.RANK.AVG(Table3[[#This Row],[Score]],Table3[Score],1)</f>
        <v>118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420</v>
      </c>
      <c r="Z118">
        <f>_xlfn.RANK.AVG(Table3[[#This Row],[Score 2 ]],Table3[[Score 2 ]],1)</f>
        <v>118</v>
      </c>
    </row>
    <row r="119" spans="1:26" x14ac:dyDescent="0.3">
      <c r="A119" t="s">
        <v>1517</v>
      </c>
      <c r="B119">
        <f>COUNTIFS(Table2[Sub-Sector],Table3[[#This Row],[Sub-Sector]])</f>
        <v>1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1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0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704.5</v>
      </c>
      <c r="X119">
        <f>_xlfn.RANK.AVG(Table3[[#This Row],[Score]],Table3[Score],1)</f>
        <v>118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420</v>
      </c>
      <c r="Z119">
        <f>_xlfn.RANK.AVG(Table3[[#This Row],[Score 2 ]],Table3[[Score 2 ]],1)</f>
        <v>118</v>
      </c>
    </row>
    <row r="120" spans="1:26" x14ac:dyDescent="0.3">
      <c r="A120" t="s">
        <v>464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1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704.5</v>
      </c>
      <c r="X120">
        <f>_xlfn.RANK.AVG(Table3[[#This Row],[Score]],Table3[Score],1)</f>
        <v>118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420</v>
      </c>
      <c r="Z120">
        <f>_xlfn.RANK.AVG(Table3[[#This Row],[Score 2 ]],Table3[[Score 2 ]],1)</f>
        <v>118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8770-73E8-4D0E-8922-F7DEB9576439}">
  <dimension ref="A1:AV737"/>
  <sheetViews>
    <sheetView topLeftCell="AI1" workbookViewId="0">
      <selection activeCell="AM10" sqref="AM10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2" bestFit="1" customWidth="1"/>
    <col min="6" max="6" width="10" bestFit="1" customWidth="1"/>
    <col min="7" max="7" width="16" bestFit="1" customWidth="1"/>
    <col min="8" max="8" width="23" bestFit="1" customWidth="1"/>
    <col min="9" max="9" width="16.77734375" bestFit="1" customWidth="1"/>
    <col min="10" max="10" width="23.77734375" bestFit="1" customWidth="1"/>
    <col min="11" max="11" width="16.77734375" bestFit="1" customWidth="1"/>
    <col min="12" max="12" width="23.77734375" bestFit="1" customWidth="1"/>
    <col min="13" max="13" width="16.77734375" bestFit="1" customWidth="1"/>
    <col min="14" max="14" width="23.77734375" bestFit="1" customWidth="1"/>
    <col min="15" max="15" width="10" bestFit="1" customWidth="1"/>
    <col min="16" max="17" width="12" bestFit="1" customWidth="1"/>
    <col min="18" max="18" width="21.33203125" bestFit="1" customWidth="1"/>
    <col min="19" max="20" width="19.77734375" bestFit="1" customWidth="1"/>
    <col min="21" max="21" width="20.77734375" bestFit="1" customWidth="1"/>
    <col min="22" max="22" width="14.77734375" bestFit="1" customWidth="1"/>
    <col min="23" max="23" width="9" bestFit="1" customWidth="1"/>
    <col min="24" max="24" width="10" bestFit="1" customWidth="1"/>
    <col min="25" max="25" width="16.5546875" bestFit="1" customWidth="1"/>
    <col min="26" max="26" width="16.88671875" bestFit="1" customWidth="1"/>
    <col min="27" max="27" width="17.6640625" bestFit="1" customWidth="1"/>
    <col min="28" max="28" width="18" bestFit="1" customWidth="1"/>
    <col min="29" max="29" width="20.109375" bestFit="1" customWidth="1"/>
    <col min="30" max="30" width="20.44140625" bestFit="1" customWidth="1"/>
    <col min="31" max="31" width="28.6640625" bestFit="1" customWidth="1"/>
    <col min="32" max="32" width="29" bestFit="1" customWidth="1"/>
    <col min="33" max="33" width="29.77734375" bestFit="1" customWidth="1"/>
    <col min="34" max="34" width="30.109375" bestFit="1" customWidth="1"/>
    <col min="35" max="35" width="21" bestFit="1" customWidth="1"/>
    <col min="36" max="36" width="20.6640625" bestFit="1" customWidth="1"/>
    <col min="37" max="37" width="18.21875" bestFit="1" customWidth="1"/>
    <col min="38" max="38" width="26.6640625" bestFit="1" customWidth="1"/>
    <col min="39" max="39" width="32.5546875" bestFit="1" customWidth="1"/>
    <col min="40" max="40" width="13.88671875" bestFit="1" customWidth="1"/>
    <col min="41" max="41" width="19.77734375" bestFit="1" customWidth="1"/>
    <col min="42" max="42" width="12.6640625" bestFit="1" customWidth="1"/>
    <col min="43" max="43" width="18.6640625" bestFit="1" customWidth="1"/>
    <col min="44" max="44" width="12.6640625" bestFit="1" customWidth="1"/>
    <col min="45" max="45" width="7.6640625" bestFit="1" customWidth="1"/>
    <col min="46" max="46" width="8.44140625" bestFit="1" customWidth="1"/>
    <col min="47" max="47" width="11.55468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3140</v>
      </c>
      <c r="D1" t="s">
        <v>2</v>
      </c>
      <c r="E1" t="s">
        <v>3</v>
      </c>
      <c r="F1" t="s">
        <v>4</v>
      </c>
      <c r="G1" t="s">
        <v>5</v>
      </c>
      <c r="H1" t="s">
        <v>3163</v>
      </c>
      <c r="I1" t="s">
        <v>6</v>
      </c>
      <c r="J1" t="s">
        <v>3164</v>
      </c>
      <c r="K1" t="s">
        <v>7</v>
      </c>
      <c r="L1" t="s">
        <v>3165</v>
      </c>
      <c r="M1" t="s">
        <v>8</v>
      </c>
      <c r="N1" t="s">
        <v>3166</v>
      </c>
      <c r="O1" t="s">
        <v>3167</v>
      </c>
      <c r="P1" t="s">
        <v>9</v>
      </c>
      <c r="Q1" t="s">
        <v>10</v>
      </c>
      <c r="R1" t="s">
        <v>11</v>
      </c>
      <c r="S1" s="1" t="s">
        <v>3168</v>
      </c>
      <c r="T1" s="1" t="s">
        <v>3169</v>
      </c>
      <c r="U1" s="1" t="s">
        <v>3170</v>
      </c>
      <c r="V1" t="s">
        <v>12</v>
      </c>
      <c r="W1" t="s">
        <v>3171</v>
      </c>
      <c r="X1" t="s">
        <v>3172</v>
      </c>
      <c r="Y1" t="s">
        <v>3173</v>
      </c>
      <c r="Z1" t="s">
        <v>3174</v>
      </c>
      <c r="AA1" t="s">
        <v>3175</v>
      </c>
      <c r="AB1" t="s">
        <v>3176</v>
      </c>
      <c r="AC1" s="1" t="s">
        <v>3177</v>
      </c>
      <c r="AD1" s="1" t="s">
        <v>3178</v>
      </c>
      <c r="AE1" s="1" t="s">
        <v>3179</v>
      </c>
      <c r="AF1" s="1" t="s">
        <v>3180</v>
      </c>
      <c r="AG1" s="1" t="s">
        <v>3181</v>
      </c>
      <c r="AH1" s="1" t="s">
        <v>3182</v>
      </c>
      <c r="AI1" t="s">
        <v>13</v>
      </c>
      <c r="AJ1" t="s">
        <v>14</v>
      </c>
      <c r="AK1" t="s">
        <v>3183</v>
      </c>
      <c r="AL1" t="s">
        <v>3184</v>
      </c>
      <c r="AM1" t="s">
        <v>3185</v>
      </c>
      <c r="AN1" t="s">
        <v>3186</v>
      </c>
      <c r="AO1" t="s">
        <v>3187</v>
      </c>
      <c r="AP1" t="s">
        <v>15</v>
      </c>
      <c r="AQ1" s="2" t="s">
        <v>3191</v>
      </c>
      <c r="AR1" s="2" t="s">
        <v>3192</v>
      </c>
      <c r="AS1" s="2" t="s">
        <v>3193</v>
      </c>
      <c r="AT1" s="2" t="s">
        <v>3194</v>
      </c>
      <c r="AU1" s="2" t="s">
        <v>3195</v>
      </c>
      <c r="AV1" s="2" t="s">
        <v>3196</v>
      </c>
    </row>
    <row r="2" spans="1:48" x14ac:dyDescent="0.3">
      <c r="A2" t="s">
        <v>830</v>
      </c>
      <c r="B2" t="s">
        <v>831</v>
      </c>
      <c r="C2" t="s">
        <v>3152</v>
      </c>
      <c r="D2" t="s">
        <v>120</v>
      </c>
      <c r="E2">
        <v>18880.2466002</v>
      </c>
      <c r="F2">
        <v>748.15</v>
      </c>
      <c r="G2">
        <v>193.66571865327001</v>
      </c>
      <c r="H2">
        <f>(Table2[[#This Row],[1Y Return vs Nifty]]-AVERAGE(Table2[1Y Return vs Nifty]))/_xlfn.STDEV.P(Table2[1Y Return vs Nifty])</f>
        <v>3.5709183594455958</v>
      </c>
      <c r="I2">
        <v>12.9089517616093</v>
      </c>
      <c r="J2">
        <f>(Table2[[#This Row],[1M Return vs Nifty]]-AVERAGE(Table2[1M Return vs Nifty]))/_xlfn.STDEV.P(Table2[1M Return vs Nifty])</f>
        <v>1.5103998546391844</v>
      </c>
      <c r="K2">
        <v>156.681810600202</v>
      </c>
      <c r="L2">
        <f>(Table2[[#This Row],[6M Return vs Nifty]]-AVERAGE(Table2[6M Return vs Nifty]))/_xlfn.STDEV.P(Table2[6M Return vs Nifty])</f>
        <v>4.8512719153252322</v>
      </c>
      <c r="M2">
        <v>2.60676483611525</v>
      </c>
      <c r="N2">
        <f>(Table2[[#This Row],[1W Return vs Nifty]]-AVERAGE(Table2[1W Return vs Nifty]))/_xlfn.STDEV.P(Table2[1W Return vs Nifty])</f>
        <v>5.1506826855028241E-2</v>
      </c>
      <c r="O2">
        <v>673.44</v>
      </c>
      <c r="P2">
        <v>629.356429166353</v>
      </c>
      <c r="Q2">
        <v>450.958150577438</v>
      </c>
      <c r="R2">
        <v>72.033347179965901</v>
      </c>
      <c r="S2" s="1">
        <f>(Table2[[#This Row],[Close Price]]-Table2[[#This Row],[20D EMA]])/Table2[[#This Row],[20D EMA]]</f>
        <v>0.11093787122832015</v>
      </c>
      <c r="T2" s="1">
        <f>(Table2[[#This Row],[Close Price]]-Table2[[#This Row],[50D EMA]])/Table2[[#This Row],[50D EMA]]</f>
        <v>0.18875404354095696</v>
      </c>
      <c r="U2" s="1">
        <f>(Table2[[#This Row],[Close Price]]-Table2[[#This Row],[200D EMA]])/Table2[[#This Row],[200D EMA]]</f>
        <v>0.65902312452278988</v>
      </c>
      <c r="V2">
        <v>1.0643742654710799</v>
      </c>
      <c r="W2">
        <v>720.05</v>
      </c>
      <c r="X2">
        <v>756.7</v>
      </c>
      <c r="Y2">
        <v>720.05</v>
      </c>
      <c r="Z2">
        <v>756.7</v>
      </c>
      <c r="AA2">
        <v>720.05</v>
      </c>
      <c r="AB2">
        <v>756.7</v>
      </c>
      <c r="AC2" s="1">
        <f>(Table2[[#This Row],[Close Price]]/Table2[[#This Row],[Day Low]])-1</f>
        <v>3.9025067703631677E-2</v>
      </c>
      <c r="AD2" s="1">
        <f>(Table2[[#This Row],[Day High]]/Table2[[#This Row],[Close Price]])-1</f>
        <v>1.1428189534184341E-2</v>
      </c>
      <c r="AE2" s="1">
        <f>(Table2[[#This Row],[Close Price]]/Table2[[#This Row],[Current Week Low]])-1</f>
        <v>3.9025067703631677E-2</v>
      </c>
      <c r="AF2" s="1">
        <f>(Table2[[#This Row],[Current Week High]]/Table2[[#This Row],[Close Price]])-1</f>
        <v>1.1428189534184341E-2</v>
      </c>
      <c r="AG2" s="1">
        <f>(Table2[[#This Row],[Close Price]]/Table2[[#This Row],[Current Month Low]])-1</f>
        <v>3.9025067703631677E-2</v>
      </c>
      <c r="AH2" s="1">
        <f>(Table2[[#This Row],[Current Month High]]/Table2[[#This Row],[Close Price]])-1</f>
        <v>1.1428189534184341E-2</v>
      </c>
      <c r="AI2">
        <v>1.1428189534184301</v>
      </c>
      <c r="AJ2">
        <v>409.968985378821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0.28999999999999998</v>
      </c>
      <c r="AM2" t="s">
        <v>3189</v>
      </c>
      <c r="AN2">
        <v>15.23</v>
      </c>
      <c r="AO2" t="s">
        <v>3189</v>
      </c>
      <c r="AP2">
        <v>0.259183140602949</v>
      </c>
      <c r="AQ2">
        <f>(Table2[[#This Row],[Sharpe Ratio]]-AVERAGE(Table2[Sharpe Ratio]))/_xlfn.STDEV.P(Table2[Sharpe Ratio])</f>
        <v>2.3087050769733897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12.292802033238431</v>
      </c>
      <c r="AS2">
        <f>_xlfn.RANK.AVG(Table2[[#This Row],[1Y Return vs Nifty Z-Score]],Table2[1Y Return vs Nifty Z-Score])</f>
        <v>8</v>
      </c>
      <c r="AT2">
        <f>_xlfn.RANK.AVG(Table2[[#This Row],[6M Return vs Nifty Z-Score]],Table2[6M Return vs Nifty Z-Score])</f>
        <v>4</v>
      </c>
      <c r="AU2">
        <f>_xlfn.RANK.AVG(Table2[[#This Row],[Sharpe Ratio Z-Score]],Table2[Sharpe Ratio Z-Score])</f>
        <v>6</v>
      </c>
      <c r="AV2">
        <f>(Table2[[#This Row],[Rank 1Y]]+Table2[[#This Row],[Rank 6M]]+Table2[[#This Row],[Rank Sharpe]])/3</f>
        <v>6</v>
      </c>
    </row>
    <row r="3" spans="1:48" x14ac:dyDescent="0.3">
      <c r="A3" t="s">
        <v>772</v>
      </c>
      <c r="B3" t="s">
        <v>773</v>
      </c>
      <c r="C3" t="s">
        <v>3147</v>
      </c>
      <c r="D3" t="s">
        <v>51</v>
      </c>
      <c r="E3">
        <v>21437.84642677</v>
      </c>
      <c r="F3">
        <v>16647.55</v>
      </c>
      <c r="G3">
        <v>194.737346922505</v>
      </c>
      <c r="H3">
        <f>(Table2[[#This Row],[1Y Return vs Nifty]]-AVERAGE(Table2[1Y Return vs Nifty]))/_xlfn.STDEV.P(Table2[1Y Return vs Nifty])</f>
        <v>3.5923640412114235</v>
      </c>
      <c r="I3">
        <v>14.7694475128697</v>
      </c>
      <c r="J3">
        <f>(Table2[[#This Row],[1M Return vs Nifty]]-AVERAGE(Table2[1M Return vs Nifty]))/_xlfn.STDEV.P(Table2[1M Return vs Nifty])</f>
        <v>1.715441446168998</v>
      </c>
      <c r="K3">
        <v>165.53129454254599</v>
      </c>
      <c r="L3">
        <f>(Table2[[#This Row],[6M Return vs Nifty]]-AVERAGE(Table2[6M Return vs Nifty]))/_xlfn.STDEV.P(Table2[6M Return vs Nifty])</f>
        <v>5.1316191143207703</v>
      </c>
      <c r="M3">
        <v>8.9868392978560703</v>
      </c>
      <c r="N3">
        <f>(Table2[[#This Row],[1W Return vs Nifty]]-AVERAGE(Table2[1W Return vs Nifty]))/_xlfn.STDEV.P(Table2[1W Return vs Nifty])</f>
        <v>1.3842538559544713</v>
      </c>
      <c r="O3">
        <v>15221.93</v>
      </c>
      <c r="P3">
        <v>14090.2873154516</v>
      </c>
      <c r="Q3">
        <v>10315.795817865001</v>
      </c>
      <c r="R3">
        <v>74.907625036951998</v>
      </c>
      <c r="S3" s="1">
        <f>(Table2[[#This Row],[Close Price]]-Table2[[#This Row],[20D EMA]])/Table2[[#This Row],[20D EMA]]</f>
        <v>9.3655666528488765E-2</v>
      </c>
      <c r="T3" s="1">
        <f>(Table2[[#This Row],[Close Price]]-Table2[[#This Row],[50D EMA]])/Table2[[#This Row],[50D EMA]]</f>
        <v>0.18149116673753488</v>
      </c>
      <c r="U3" s="1">
        <f>(Table2[[#This Row],[Close Price]]-Table2[[#This Row],[200D EMA]])/Table2[[#This Row],[200D EMA]]</f>
        <v>0.61379211976739612</v>
      </c>
      <c r="V3">
        <v>0.72467548887934097</v>
      </c>
      <c r="W3">
        <v>16501.05</v>
      </c>
      <c r="X3">
        <v>17234.900000000001</v>
      </c>
      <c r="Y3">
        <v>16501.05</v>
      </c>
      <c r="Z3">
        <v>17234.900000000001</v>
      </c>
      <c r="AA3">
        <v>16501.05</v>
      </c>
      <c r="AB3">
        <v>17234.900000000001</v>
      </c>
      <c r="AC3" s="1">
        <f>(Table2[[#This Row],[Close Price]]/Table2[[#This Row],[Day Low]])-1</f>
        <v>8.8782229009669589E-3</v>
      </c>
      <c r="AD3" s="1">
        <f>(Table2[[#This Row],[Day High]]/Table2[[#This Row],[Close Price]])-1</f>
        <v>3.5281467843616854E-2</v>
      </c>
      <c r="AE3" s="1">
        <f>(Table2[[#This Row],[Close Price]]/Table2[[#This Row],[Current Week Low]])-1</f>
        <v>8.8782229009669589E-3</v>
      </c>
      <c r="AF3" s="1">
        <f>(Table2[[#This Row],[Current Week High]]/Table2[[#This Row],[Close Price]])-1</f>
        <v>3.5281467843616854E-2</v>
      </c>
      <c r="AG3" s="1">
        <f>(Table2[[#This Row],[Close Price]]/Table2[[#This Row],[Current Month Low]])-1</f>
        <v>8.8782229009669589E-3</v>
      </c>
      <c r="AH3" s="1">
        <f>(Table2[[#This Row],[Current Month High]]/Table2[[#This Row],[Close Price]])-1</f>
        <v>3.5281467843616854E-2</v>
      </c>
      <c r="AI3">
        <v>3.5281467843616801</v>
      </c>
      <c r="AJ3">
        <v>237.949269698845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0.37</v>
      </c>
      <c r="AM3" t="s">
        <v>3189</v>
      </c>
      <c r="AN3">
        <v>8.6</v>
      </c>
      <c r="AO3" t="s">
        <v>3189</v>
      </c>
      <c r="AP3">
        <v>0.19455327185128701</v>
      </c>
      <c r="AQ3">
        <f>(Table2[[#This Row],[Sharpe Ratio]]-AVERAGE(Table2[Sharpe Ratio]))/_xlfn.STDEV.P(Table2[Sharpe Ratio])</f>
        <v>1.5591896837094052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13.382868141365067</v>
      </c>
      <c r="AS3">
        <f>_xlfn.RANK.AVG(Table2[[#This Row],[1Y Return vs Nifty Z-Score]],Table2[1Y Return vs Nifty Z-Score])</f>
        <v>7</v>
      </c>
      <c r="AT3">
        <f>_xlfn.RANK.AVG(Table2[[#This Row],[6M Return vs Nifty Z-Score]],Table2[6M Return vs Nifty Z-Score])</f>
        <v>3</v>
      </c>
      <c r="AU3">
        <f>_xlfn.RANK.AVG(Table2[[#This Row],[Sharpe Ratio Z-Score]],Table2[Sharpe Ratio Z-Score])</f>
        <v>42</v>
      </c>
      <c r="AV3">
        <f>(Table2[[#This Row],[Rank 1Y]]+Table2[[#This Row],[Rank 6M]]+Table2[[#This Row],[Rank Sharpe]])/3</f>
        <v>17.333333333333332</v>
      </c>
    </row>
    <row r="4" spans="1:48" x14ac:dyDescent="0.3">
      <c r="A4" t="s">
        <v>977</v>
      </c>
      <c r="B4" t="s">
        <v>978</v>
      </c>
      <c r="C4" t="s">
        <v>3149</v>
      </c>
      <c r="D4" t="s">
        <v>117</v>
      </c>
      <c r="E4">
        <v>15371.96158972</v>
      </c>
      <c r="F4">
        <v>1027.0999999999999</v>
      </c>
      <c r="G4">
        <v>147.986058323382</v>
      </c>
      <c r="H4">
        <f>(Table2[[#This Row],[1Y Return vs Nifty]]-AVERAGE(Table2[1Y Return vs Nifty]))/_xlfn.STDEV.P(Table2[1Y Return vs Nifty])</f>
        <v>2.6567660486772104</v>
      </c>
      <c r="I4">
        <v>7.6315362198666401</v>
      </c>
      <c r="J4">
        <f>(Table2[[#This Row],[1M Return vs Nifty]]-AVERAGE(Table2[1M Return vs Nifty]))/_xlfn.STDEV.P(Table2[1M Return vs Nifty])</f>
        <v>0.92878622767442309</v>
      </c>
      <c r="K4">
        <v>99.714537631185493</v>
      </c>
      <c r="L4">
        <f>(Table2[[#This Row],[6M Return vs Nifty]]-AVERAGE(Table2[6M Return vs Nifty]))/_xlfn.STDEV.P(Table2[6M Return vs Nifty])</f>
        <v>3.0465773686907052</v>
      </c>
      <c r="M4">
        <v>11.8822620860116</v>
      </c>
      <c r="N4">
        <f>(Table2[[#This Row],[1W Return vs Nifty]]-AVERAGE(Table2[1W Return vs Nifty]))/_xlfn.STDEV.P(Table2[1W Return vs Nifty])</f>
        <v>1.9890847465720405</v>
      </c>
      <c r="O4">
        <v>994.09</v>
      </c>
      <c r="P4">
        <v>986.696206803422</v>
      </c>
      <c r="Q4">
        <v>805.260245796851</v>
      </c>
      <c r="R4">
        <v>65.658562518291802</v>
      </c>
      <c r="S4" s="1">
        <f>(Table2[[#This Row],[Close Price]]-Table2[[#This Row],[20D EMA]])/Table2[[#This Row],[20D EMA]]</f>
        <v>3.3206248931183166E-2</v>
      </c>
      <c r="T4" s="1">
        <f>(Table2[[#This Row],[Close Price]]-Table2[[#This Row],[50D EMA]])/Table2[[#This Row],[50D EMA]]</f>
        <v>4.094856442944398E-2</v>
      </c>
      <c r="U4" s="1">
        <f>(Table2[[#This Row],[Close Price]]-Table2[[#This Row],[200D EMA]])/Table2[[#This Row],[200D EMA]]</f>
        <v>0.27548827271812704</v>
      </c>
      <c r="V4">
        <v>0.73698599105165197</v>
      </c>
      <c r="W4">
        <v>1016.75</v>
      </c>
      <c r="X4">
        <v>1064.95</v>
      </c>
      <c r="Y4">
        <v>1016.75</v>
      </c>
      <c r="Z4">
        <v>1064.95</v>
      </c>
      <c r="AA4">
        <v>1016.75</v>
      </c>
      <c r="AB4">
        <v>1064.95</v>
      </c>
      <c r="AC4" s="1">
        <f>(Table2[[#This Row],[Close Price]]/Table2[[#This Row],[Day Low]])-1</f>
        <v>1.01794934841406E-2</v>
      </c>
      <c r="AD4" s="1">
        <f>(Table2[[#This Row],[Day High]]/Table2[[#This Row],[Close Price]])-1</f>
        <v>3.6851328984519593E-2</v>
      </c>
      <c r="AE4" s="1">
        <f>(Table2[[#This Row],[Close Price]]/Table2[[#This Row],[Current Week Low]])-1</f>
        <v>1.01794934841406E-2</v>
      </c>
      <c r="AF4" s="1">
        <f>(Table2[[#This Row],[Current Week High]]/Table2[[#This Row],[Close Price]])-1</f>
        <v>3.6851328984519593E-2</v>
      </c>
      <c r="AG4" s="1">
        <f>(Table2[[#This Row],[Close Price]]/Table2[[#This Row],[Current Month Low]])-1</f>
        <v>1.01794934841406E-2</v>
      </c>
      <c r="AH4" s="1">
        <f>(Table2[[#This Row],[Current Month High]]/Table2[[#This Row],[Close Price]])-1</f>
        <v>3.6851328984519593E-2</v>
      </c>
      <c r="AI4">
        <v>31.223834095998399</v>
      </c>
      <c r="AJ4">
        <v>166.571502725149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0.15</v>
      </c>
      <c r="AM4" t="s">
        <v>3189</v>
      </c>
      <c r="AN4">
        <v>10.66</v>
      </c>
      <c r="AO4" t="s">
        <v>3189</v>
      </c>
      <c r="AP4">
        <v>0.20619809934597999</v>
      </c>
      <c r="AQ4">
        <f>(Table2[[#This Row],[Sharpe Ratio]]-AVERAGE(Table2[Sharpe Ratio]))/_xlfn.STDEV.P(Table2[Sharpe Ratio])</f>
        <v>1.6942352536255847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10.315449645239964</v>
      </c>
      <c r="AS4">
        <f>_xlfn.RANK.AVG(Table2[[#This Row],[1Y Return vs Nifty Z-Score]],Table2[1Y Return vs Nifty Z-Score])</f>
        <v>19</v>
      </c>
      <c r="AT4">
        <f>_xlfn.RANK.AVG(Table2[[#This Row],[6M Return vs Nifty Z-Score]],Table2[6M Return vs Nifty Z-Score])</f>
        <v>12</v>
      </c>
      <c r="AU4">
        <f>_xlfn.RANK.AVG(Table2[[#This Row],[Sharpe Ratio Z-Score]],Table2[Sharpe Ratio Z-Score])</f>
        <v>28</v>
      </c>
      <c r="AV4">
        <f>(Table2[[#This Row],[Rank 1Y]]+Table2[[#This Row],[Rank 6M]]+Table2[[#This Row],[Rank Sharpe]])/3</f>
        <v>19.666666666666668</v>
      </c>
    </row>
    <row r="5" spans="1:48" x14ac:dyDescent="0.3">
      <c r="A5" t="s">
        <v>890</v>
      </c>
      <c r="B5" t="s">
        <v>891</v>
      </c>
      <c r="C5" t="s">
        <v>3151</v>
      </c>
      <c r="D5" t="s">
        <v>120</v>
      </c>
      <c r="E5">
        <v>17051.5345870399</v>
      </c>
      <c r="F5">
        <v>1892.4</v>
      </c>
      <c r="G5">
        <v>125.25846063442</v>
      </c>
      <c r="H5">
        <f>(Table2[[#This Row],[1Y Return vs Nifty]]-AVERAGE(Table2[1Y Return vs Nifty]))/_xlfn.STDEV.P(Table2[1Y Return vs Nifty])</f>
        <v>2.2019359165016246</v>
      </c>
      <c r="I5">
        <v>-1.63885430016971</v>
      </c>
      <c r="J5">
        <f>(Table2[[#This Row],[1M Return vs Nifty]]-AVERAGE(Table2[1M Return vs Nifty]))/_xlfn.STDEV.P(Table2[1M Return vs Nifty])</f>
        <v>-9.2885348325380479E-2</v>
      </c>
      <c r="K5">
        <v>83.308481330046405</v>
      </c>
      <c r="L5">
        <f>(Table2[[#This Row],[6M Return vs Nifty]]-AVERAGE(Table2[6M Return vs Nifty]))/_xlfn.STDEV.P(Table2[6M Return vs Nifty])</f>
        <v>2.5268417591847361</v>
      </c>
      <c r="M5">
        <v>4.3163868837727604</v>
      </c>
      <c r="N5">
        <f>(Table2[[#This Row],[1W Return vs Nifty]]-AVERAGE(Table2[1W Return vs Nifty]))/_xlfn.STDEV.P(Table2[1W Return vs Nifty])</f>
        <v>0.408633333537955</v>
      </c>
      <c r="O5">
        <v>1831.11</v>
      </c>
      <c r="P5">
        <v>1772.50097241975</v>
      </c>
      <c r="Q5">
        <v>1410.09659576179</v>
      </c>
      <c r="R5">
        <v>66.721524114080395</v>
      </c>
      <c r="S5" s="1">
        <f>(Table2[[#This Row],[Close Price]]-Table2[[#This Row],[20D EMA]])/Table2[[#This Row],[20D EMA]]</f>
        <v>3.3471500892901136E-2</v>
      </c>
      <c r="T5" s="1">
        <f>(Table2[[#This Row],[Close Price]]-Table2[[#This Row],[50D EMA]])/Table2[[#This Row],[50D EMA]]</f>
        <v>6.7643984091342146E-2</v>
      </c>
      <c r="U5" s="1">
        <f>(Table2[[#This Row],[Close Price]]-Table2[[#This Row],[200D EMA]])/Table2[[#This Row],[200D EMA]]</f>
        <v>0.34203571988460174</v>
      </c>
      <c r="V5">
        <v>0.80088319197049795</v>
      </c>
      <c r="W5">
        <v>1883.55</v>
      </c>
      <c r="X5">
        <v>1975.95</v>
      </c>
      <c r="Y5">
        <v>1883.55</v>
      </c>
      <c r="Z5">
        <v>1975.95</v>
      </c>
      <c r="AA5">
        <v>1883.55</v>
      </c>
      <c r="AB5">
        <v>1975.95</v>
      </c>
      <c r="AC5" s="1">
        <f>(Table2[[#This Row],[Close Price]]/Table2[[#This Row],[Day Low]])-1</f>
        <v>4.6985745002787738E-3</v>
      </c>
      <c r="AD5" s="1">
        <f>(Table2[[#This Row],[Day High]]/Table2[[#This Row],[Close Price]])-1</f>
        <v>4.4150285351933993E-2</v>
      </c>
      <c r="AE5" s="1">
        <f>(Table2[[#This Row],[Close Price]]/Table2[[#This Row],[Current Week Low]])-1</f>
        <v>4.6985745002787738E-3</v>
      </c>
      <c r="AF5" s="1">
        <f>(Table2[[#This Row],[Current Week High]]/Table2[[#This Row],[Close Price]])-1</f>
        <v>4.4150285351933993E-2</v>
      </c>
      <c r="AG5" s="1">
        <f>(Table2[[#This Row],[Close Price]]/Table2[[#This Row],[Current Month Low]])-1</f>
        <v>4.6985745002787738E-3</v>
      </c>
      <c r="AH5" s="1">
        <f>(Table2[[#This Row],[Current Month High]]/Table2[[#This Row],[Close Price]])-1</f>
        <v>4.4150285351933993E-2</v>
      </c>
      <c r="AI5">
        <v>5.5643627140139396</v>
      </c>
      <c r="AJ5">
        <v>175.038151297144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0.16</v>
      </c>
      <c r="AM5" t="s">
        <v>3189</v>
      </c>
      <c r="AN5">
        <v>7.01</v>
      </c>
      <c r="AO5" t="s">
        <v>3189</v>
      </c>
      <c r="AP5">
        <v>0.21200223611219901</v>
      </c>
      <c r="AQ5">
        <f>(Table2[[#This Row],[Sharpe Ratio]]-AVERAGE(Table2[Sharpe Ratio]))/_xlfn.STDEV.P(Table2[Sharpe Ratio])</f>
        <v>1.7615460796402007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6.8060717405391351</v>
      </c>
      <c r="AS5">
        <f>_xlfn.RANK.AVG(Table2[[#This Row],[1Y Return vs Nifty Z-Score]],Table2[1Y Return vs Nifty Z-Score])</f>
        <v>30</v>
      </c>
      <c r="AT5">
        <f>_xlfn.RANK.AVG(Table2[[#This Row],[6M Return vs Nifty Z-Score]],Table2[6M Return vs Nifty Z-Score])</f>
        <v>19</v>
      </c>
      <c r="AU5">
        <f>_xlfn.RANK.AVG(Table2[[#This Row],[Sharpe Ratio Z-Score]],Table2[Sharpe Ratio Z-Score])</f>
        <v>25</v>
      </c>
      <c r="AV5">
        <f>(Table2[[#This Row],[Rank 1Y]]+Table2[[#This Row],[Rank 6M]]+Table2[[#This Row],[Rank Sharpe]])/3</f>
        <v>24.666666666666668</v>
      </c>
    </row>
    <row r="6" spans="1:48" x14ac:dyDescent="0.3">
      <c r="A6" t="s">
        <v>539</v>
      </c>
      <c r="B6" t="s">
        <v>540</v>
      </c>
      <c r="C6" t="s">
        <v>3151</v>
      </c>
      <c r="D6" t="s">
        <v>232</v>
      </c>
      <c r="E6">
        <v>38326.128483649998</v>
      </c>
      <c r="F6">
        <v>6319.05</v>
      </c>
      <c r="G6">
        <v>121.648715596716</v>
      </c>
      <c r="H6">
        <f>(Table2[[#This Row],[1Y Return vs Nifty]]-AVERAGE(Table2[1Y Return vs Nifty]))/_xlfn.STDEV.P(Table2[1Y Return vs Nifty])</f>
        <v>2.1296968336434987</v>
      </c>
      <c r="I6">
        <v>8.9138888645865109</v>
      </c>
      <c r="J6">
        <f>(Table2[[#This Row],[1M Return vs Nifty]]-AVERAGE(Table2[1M Return vs Nifty]))/_xlfn.STDEV.P(Table2[1M Return vs Nifty])</f>
        <v>1.070111800171808</v>
      </c>
      <c r="K6">
        <v>62.472364086883097</v>
      </c>
      <c r="L6">
        <f>(Table2[[#This Row],[6M Return vs Nifty]]-AVERAGE(Table2[6M Return vs Nifty]))/_xlfn.STDEV.P(Table2[6M Return vs Nifty])</f>
        <v>1.8667640478604473</v>
      </c>
      <c r="M6">
        <v>-0.10902101683223001</v>
      </c>
      <c r="N6">
        <f>(Table2[[#This Row],[1W Return vs Nifty]]-AVERAGE(Table2[1W Return vs Nifty]))/_xlfn.STDEV.P(Table2[1W Return vs Nifty])</f>
        <v>-0.51579933060296368</v>
      </c>
      <c r="O6">
        <v>5784.78</v>
      </c>
      <c r="P6">
        <v>5518.5890692671801</v>
      </c>
      <c r="Q6">
        <v>4325.2146344113598</v>
      </c>
      <c r="R6">
        <v>64.6187785300299</v>
      </c>
      <c r="S6" s="1">
        <f>(Table2[[#This Row],[Close Price]]-Table2[[#This Row],[20D EMA]])/Table2[[#This Row],[20D EMA]]</f>
        <v>9.2357877049775522E-2</v>
      </c>
      <c r="T6" s="1">
        <f>(Table2[[#This Row],[Close Price]]-Table2[[#This Row],[50D EMA]])/Table2[[#This Row],[50D EMA]]</f>
        <v>0.14504811296614883</v>
      </c>
      <c r="U6" s="1">
        <f>(Table2[[#This Row],[Close Price]]-Table2[[#This Row],[200D EMA]])/Table2[[#This Row],[200D EMA]]</f>
        <v>0.46097951988918845</v>
      </c>
      <c r="V6">
        <v>0.80005132199263396</v>
      </c>
      <c r="W6">
        <v>5995.35</v>
      </c>
      <c r="X6">
        <v>6356.95</v>
      </c>
      <c r="Y6">
        <v>5995.35</v>
      </c>
      <c r="Z6">
        <v>6356.95</v>
      </c>
      <c r="AA6">
        <v>5995.35</v>
      </c>
      <c r="AB6">
        <v>6356.95</v>
      </c>
      <c r="AC6" s="1">
        <f>(Table2[[#This Row],[Close Price]]/Table2[[#This Row],[Day Low]])-1</f>
        <v>5.3991843678851126E-2</v>
      </c>
      <c r="AD6" s="1">
        <f>(Table2[[#This Row],[Day High]]/Table2[[#This Row],[Close Price]])-1</f>
        <v>5.9977370016062181E-3</v>
      </c>
      <c r="AE6" s="1">
        <f>(Table2[[#This Row],[Close Price]]/Table2[[#This Row],[Current Week Low]])-1</f>
        <v>5.3991843678851126E-2</v>
      </c>
      <c r="AF6" s="1">
        <f>(Table2[[#This Row],[Current Week High]]/Table2[[#This Row],[Close Price]])-1</f>
        <v>5.9977370016062181E-3</v>
      </c>
      <c r="AG6" s="1">
        <f>(Table2[[#This Row],[Close Price]]/Table2[[#This Row],[Current Month Low]])-1</f>
        <v>5.3991843678851126E-2</v>
      </c>
      <c r="AH6" s="1">
        <f>(Table2[[#This Row],[Current Month High]]/Table2[[#This Row],[Close Price]])-1</f>
        <v>5.9977370016062181E-3</v>
      </c>
      <c r="AI6">
        <v>0.59977370016062104</v>
      </c>
      <c r="AJ6">
        <v>177.65669969461899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0.44</v>
      </c>
      <c r="AM6" t="s">
        <v>3189</v>
      </c>
      <c r="AN6">
        <v>10.3</v>
      </c>
      <c r="AO6" t="s">
        <v>3189</v>
      </c>
      <c r="AP6">
        <v>0.32857213522457601</v>
      </c>
      <c r="AQ6">
        <f>(Table2[[#This Row],[Sharpe Ratio]]-AVERAGE(Table2[Sharpe Ratio]))/_xlfn.STDEV.P(Table2[Sharpe Ratio])</f>
        <v>3.1134122595279541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7.664185610600744</v>
      </c>
      <c r="AS6">
        <f>_xlfn.RANK.AVG(Table2[[#This Row],[1Y Return vs Nifty Z-Score]],Table2[1Y Return vs Nifty Z-Score])</f>
        <v>34</v>
      </c>
      <c r="AT6">
        <f>_xlfn.RANK.AVG(Table2[[#This Row],[6M Return vs Nifty Z-Score]],Table2[6M Return vs Nifty Z-Score])</f>
        <v>38</v>
      </c>
      <c r="AU6">
        <f>_xlfn.RANK.AVG(Table2[[#This Row],[Sharpe Ratio Z-Score]],Table2[Sharpe Ratio Z-Score])</f>
        <v>2</v>
      </c>
      <c r="AV6">
        <f>(Table2[[#This Row],[Rank 1Y]]+Table2[[#This Row],[Rank 6M]]+Table2[[#This Row],[Rank Sharpe]])/3</f>
        <v>24.666666666666668</v>
      </c>
    </row>
    <row r="7" spans="1:48" x14ac:dyDescent="0.3">
      <c r="A7" t="s">
        <v>1103</v>
      </c>
      <c r="B7" t="s">
        <v>1104</v>
      </c>
      <c r="C7" t="s">
        <v>3151</v>
      </c>
      <c r="D7" t="s">
        <v>266</v>
      </c>
      <c r="E7">
        <v>11469.94907977</v>
      </c>
      <c r="F7">
        <v>5140.5</v>
      </c>
      <c r="G7">
        <v>224.97817149533</v>
      </c>
      <c r="H7">
        <f>(Table2[[#This Row],[1Y Return vs Nifty]]-AVERAGE(Table2[1Y Return vs Nifty]))/_xlfn.STDEV.P(Table2[1Y Return vs Nifty])</f>
        <v>4.1975506705152652</v>
      </c>
      <c r="I7">
        <v>22.838571830116798</v>
      </c>
      <c r="J7">
        <f>(Table2[[#This Row],[1M Return vs Nifty]]-AVERAGE(Table2[1M Return vs Nifty]))/_xlfn.STDEV.P(Table2[1M Return vs Nifty])</f>
        <v>2.6047238275662226</v>
      </c>
      <c r="K7">
        <v>166.32085064266801</v>
      </c>
      <c r="L7">
        <f>(Table2[[#This Row],[6M Return vs Nifty]]-AVERAGE(Table2[6M Return vs Nifty]))/_xlfn.STDEV.P(Table2[6M Return vs Nifty])</f>
        <v>5.1566318543360277</v>
      </c>
      <c r="M7">
        <v>1.57128734101623</v>
      </c>
      <c r="N7">
        <f>(Table2[[#This Row],[1W Return vs Nifty]]-AVERAGE(Table2[1W Return vs Nifty]))/_xlfn.STDEV.P(Table2[1W Return vs Nifty])</f>
        <v>-0.16479622157616627</v>
      </c>
      <c r="O7">
        <v>4509.74</v>
      </c>
      <c r="P7">
        <v>4056.64829630859</v>
      </c>
      <c r="Q7">
        <v>2907.7385115973698</v>
      </c>
      <c r="R7">
        <v>73.0231811707215</v>
      </c>
      <c r="S7" s="1">
        <f>(Table2[[#This Row],[Close Price]]-Table2[[#This Row],[20D EMA]])/Table2[[#This Row],[20D EMA]]</f>
        <v>0.13986615636378155</v>
      </c>
      <c r="T7" s="1">
        <f>(Table2[[#This Row],[Close Price]]-Table2[[#This Row],[50D EMA]])/Table2[[#This Row],[50D EMA]]</f>
        <v>0.26717911549731282</v>
      </c>
      <c r="U7" s="1">
        <f>(Table2[[#This Row],[Close Price]]-Table2[[#This Row],[200D EMA]])/Table2[[#This Row],[200D EMA]]</f>
        <v>0.76786873355268104</v>
      </c>
      <c r="V7">
        <v>1.23605344396127</v>
      </c>
      <c r="W7">
        <v>4872.75</v>
      </c>
      <c r="X7">
        <v>5149.95</v>
      </c>
      <c r="Y7">
        <v>4872.75</v>
      </c>
      <c r="Z7">
        <v>5149.95</v>
      </c>
      <c r="AA7">
        <v>4872.75</v>
      </c>
      <c r="AB7">
        <v>5149.95</v>
      </c>
      <c r="AC7" s="1">
        <f>(Table2[[#This Row],[Close Price]]/Table2[[#This Row],[Day Low]])-1</f>
        <v>5.4948437740495626E-2</v>
      </c>
      <c r="AD7" s="1">
        <f>(Table2[[#This Row],[Day High]]/Table2[[#This Row],[Close Price]])-1</f>
        <v>1.8383425736796521E-3</v>
      </c>
      <c r="AE7" s="1">
        <f>(Table2[[#This Row],[Close Price]]/Table2[[#This Row],[Current Week Low]])-1</f>
        <v>5.4948437740495626E-2</v>
      </c>
      <c r="AF7" s="1">
        <f>(Table2[[#This Row],[Current Week High]]/Table2[[#This Row],[Close Price]])-1</f>
        <v>1.8383425736796521E-3</v>
      </c>
      <c r="AG7" s="1">
        <f>(Table2[[#This Row],[Close Price]]/Table2[[#This Row],[Current Month Low]])-1</f>
        <v>5.4948437740495626E-2</v>
      </c>
      <c r="AH7" s="1">
        <f>(Table2[[#This Row],[Current Month High]]/Table2[[#This Row],[Close Price]])-1</f>
        <v>1.8383425736796521E-3</v>
      </c>
      <c r="AI7">
        <v>0.18383425736796499</v>
      </c>
      <c r="AJ7">
        <v>296.18497109826501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0.7</v>
      </c>
      <c r="AM7" t="s">
        <v>3189</v>
      </c>
      <c r="AN7">
        <v>29.8</v>
      </c>
      <c r="AO7" t="s">
        <v>3189</v>
      </c>
      <c r="AP7">
        <v>0.169348571576586</v>
      </c>
      <c r="AQ7">
        <f>(Table2[[#This Row],[Sharpe Ratio]]-AVERAGE(Table2[Sharpe Ratio]))/_xlfn.STDEV.P(Table2[Sharpe Ratio])</f>
        <v>1.2668896805779959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13.060999811419345</v>
      </c>
      <c r="AS7">
        <f>_xlfn.RANK.AVG(Table2[[#This Row],[1Y Return vs Nifty Z-Score]],Table2[1Y Return vs Nifty Z-Score])</f>
        <v>3</v>
      </c>
      <c r="AT7">
        <f>_xlfn.RANK.AVG(Table2[[#This Row],[6M Return vs Nifty Z-Score]],Table2[6M Return vs Nifty Z-Score])</f>
        <v>1</v>
      </c>
      <c r="AU7">
        <f>_xlfn.RANK.AVG(Table2[[#This Row],[Sharpe Ratio Z-Score]],Table2[Sharpe Ratio Z-Score])</f>
        <v>71</v>
      </c>
      <c r="AV7">
        <f>(Table2[[#This Row],[Rank 1Y]]+Table2[[#This Row],[Rank 6M]]+Table2[[#This Row],[Rank Sharpe]])/3</f>
        <v>25</v>
      </c>
    </row>
    <row r="8" spans="1:48" x14ac:dyDescent="0.3">
      <c r="A8" t="s">
        <v>753</v>
      </c>
      <c r="B8" t="s">
        <v>754</v>
      </c>
      <c r="C8" t="s">
        <v>3156</v>
      </c>
      <c r="D8" t="s">
        <v>139</v>
      </c>
      <c r="E8">
        <v>23024.632760785</v>
      </c>
      <c r="F8">
        <v>710.5</v>
      </c>
      <c r="G8">
        <v>131.37089376778101</v>
      </c>
      <c r="H8">
        <f>(Table2[[#This Row],[1Y Return vs Nifty]]-AVERAGE(Table2[1Y Return vs Nifty]))/_xlfn.STDEV.P(Table2[1Y Return vs Nifty])</f>
        <v>2.3242593933603874</v>
      </c>
      <c r="I8">
        <v>-9.8079898191502508</v>
      </c>
      <c r="J8">
        <f>(Table2[[#This Row],[1M Return vs Nifty]]-AVERAGE(Table2[1M Return vs Nifty]))/_xlfn.STDEV.P(Table2[1M Return vs Nifty])</f>
        <v>-0.99318976831653494</v>
      </c>
      <c r="K8">
        <v>61.080232241721902</v>
      </c>
      <c r="L8">
        <f>(Table2[[#This Row],[6M Return vs Nifty]]-AVERAGE(Table2[6M Return vs Nifty]))/_xlfn.STDEV.P(Table2[6M Return vs Nifty])</f>
        <v>1.8226620114065502</v>
      </c>
      <c r="M8">
        <v>-3.1776613413734598</v>
      </c>
      <c r="N8">
        <f>(Table2[[#This Row],[1W Return vs Nifty]]-AVERAGE(Table2[1W Return vs Nifty]))/_xlfn.STDEV.P(Table2[1W Return vs Nifty])</f>
        <v>-1.1568139928035022</v>
      </c>
      <c r="O8">
        <v>690.42</v>
      </c>
      <c r="P8">
        <v>684.77999256646206</v>
      </c>
      <c r="Q8">
        <v>535.94146497150405</v>
      </c>
      <c r="R8">
        <v>43.909330222572898</v>
      </c>
      <c r="S8" s="1">
        <f>(Table2[[#This Row],[Close Price]]-Table2[[#This Row],[20D EMA]])/Table2[[#This Row],[20D EMA]]</f>
        <v>2.908374612554683E-2</v>
      </c>
      <c r="T8" s="1">
        <f>(Table2[[#This Row],[Close Price]]-Table2[[#This Row],[50D EMA]])/Table2[[#This Row],[50D EMA]]</f>
        <v>3.7559519426294659E-2</v>
      </c>
      <c r="U8" s="1">
        <f>(Table2[[#This Row],[Close Price]]-Table2[[#This Row],[200D EMA]])/Table2[[#This Row],[200D EMA]]</f>
        <v>0.32570447789065399</v>
      </c>
      <c r="V8">
        <v>0.73894444829328298</v>
      </c>
      <c r="W8">
        <v>674.25</v>
      </c>
      <c r="X8">
        <v>714.65</v>
      </c>
      <c r="Y8">
        <v>674.25</v>
      </c>
      <c r="Z8">
        <v>714.65</v>
      </c>
      <c r="AA8">
        <v>674.25</v>
      </c>
      <c r="AB8">
        <v>714.65</v>
      </c>
      <c r="AC8" s="1">
        <f>(Table2[[#This Row],[Close Price]]/Table2[[#This Row],[Day Low]])-1</f>
        <v>5.3763440860215006E-2</v>
      </c>
      <c r="AD8" s="1">
        <f>(Table2[[#This Row],[Day High]]/Table2[[#This Row],[Close Price]])-1</f>
        <v>5.8409570724842208E-3</v>
      </c>
      <c r="AE8" s="1">
        <f>(Table2[[#This Row],[Close Price]]/Table2[[#This Row],[Current Week Low]])-1</f>
        <v>5.3763440860215006E-2</v>
      </c>
      <c r="AF8" s="1">
        <f>(Table2[[#This Row],[Current Week High]]/Table2[[#This Row],[Close Price]])-1</f>
        <v>5.8409570724842208E-3</v>
      </c>
      <c r="AG8" s="1">
        <f>(Table2[[#This Row],[Close Price]]/Table2[[#This Row],[Current Month Low]])-1</f>
        <v>5.3763440860215006E-2</v>
      </c>
      <c r="AH8" s="1">
        <f>(Table2[[#This Row],[Current Month High]]/Table2[[#This Row],[Close Price]])-1</f>
        <v>5.8409570724842208E-3</v>
      </c>
      <c r="AI8">
        <v>12.068965517241301</v>
      </c>
      <c r="AJ8">
        <v>170.254849752757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0.12</v>
      </c>
      <c r="AM8" t="s">
        <v>3189</v>
      </c>
      <c r="AN8">
        <v>-2.68</v>
      </c>
      <c r="AO8" t="s">
        <v>3190</v>
      </c>
      <c r="AP8">
        <v>0.250276503690048</v>
      </c>
      <c r="AQ8">
        <f>(Table2[[#This Row],[Sharpe Ratio]]-AVERAGE(Table2[Sharpe Ratio]))/_xlfn.STDEV.P(Table2[Sharpe Ratio])</f>
        <v>2.2054144220892908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4.2023320657361909</v>
      </c>
      <c r="AS8">
        <f>_xlfn.RANK.AVG(Table2[[#This Row],[1Y Return vs Nifty Z-Score]],Table2[1Y Return vs Nifty Z-Score])</f>
        <v>26</v>
      </c>
      <c r="AT8">
        <f>_xlfn.RANK.AVG(Table2[[#This Row],[6M Return vs Nifty Z-Score]],Table2[6M Return vs Nifty Z-Score])</f>
        <v>41</v>
      </c>
      <c r="AU8">
        <f>_xlfn.RANK.AVG(Table2[[#This Row],[Sharpe Ratio Z-Score]],Table2[Sharpe Ratio Z-Score])</f>
        <v>10</v>
      </c>
      <c r="AV8">
        <f>(Table2[[#This Row],[Rank 1Y]]+Table2[[#This Row],[Rank 6M]]+Table2[[#This Row],[Rank Sharpe]])/3</f>
        <v>25.666666666666668</v>
      </c>
    </row>
    <row r="9" spans="1:48" x14ac:dyDescent="0.3">
      <c r="A9" t="s">
        <v>339</v>
      </c>
      <c r="B9" t="s">
        <v>340</v>
      </c>
      <c r="C9" t="s">
        <v>3152</v>
      </c>
      <c r="D9" t="s">
        <v>85</v>
      </c>
      <c r="E9">
        <v>74722.335741874995</v>
      </c>
      <c r="F9">
        <v>722.1</v>
      </c>
      <c r="G9">
        <v>95.770116005420107</v>
      </c>
      <c r="H9">
        <f>(Table2[[#This Row],[1Y Return vs Nifty]]-AVERAGE(Table2[1Y Return vs Nifty]))/_xlfn.STDEV.P(Table2[1Y Return vs Nifty])</f>
        <v>1.6118080961838142</v>
      </c>
      <c r="I9">
        <v>9.6244137592744998</v>
      </c>
      <c r="J9">
        <f>(Table2[[#This Row],[1M Return vs Nifty]]-AVERAGE(Table2[1M Return vs Nifty]))/_xlfn.STDEV.P(Table2[1M Return vs Nifty])</f>
        <v>1.1484173567040827</v>
      </c>
      <c r="K9">
        <v>77.558484832432796</v>
      </c>
      <c r="L9">
        <f>(Table2[[#This Row],[6M Return vs Nifty]]-AVERAGE(Table2[6M Return vs Nifty]))/_xlfn.STDEV.P(Table2[6M Return vs Nifty])</f>
        <v>2.3446847630432011</v>
      </c>
      <c r="M9">
        <v>-1.46410058677734</v>
      </c>
      <c r="N9">
        <f>(Table2[[#This Row],[1W Return vs Nifty]]-AVERAGE(Table2[1W Return vs Nifty]))/_xlfn.STDEV.P(Table2[1W Return vs Nifty])</f>
        <v>-0.79886472143304654</v>
      </c>
      <c r="O9">
        <v>698.87</v>
      </c>
      <c r="P9">
        <v>685.27939902355297</v>
      </c>
      <c r="Q9">
        <v>550.73509356138504</v>
      </c>
      <c r="R9">
        <v>66.356831119014203</v>
      </c>
      <c r="S9" s="1">
        <f>(Table2[[#This Row],[Close Price]]-Table2[[#This Row],[20D EMA]])/Table2[[#This Row],[20D EMA]]</f>
        <v>3.323937212929446E-2</v>
      </c>
      <c r="T9" s="1">
        <f>(Table2[[#This Row],[Close Price]]-Table2[[#This Row],[50D EMA]])/Table2[[#This Row],[50D EMA]]</f>
        <v>5.3730786346287834E-2</v>
      </c>
      <c r="U9" s="1">
        <f>(Table2[[#This Row],[Close Price]]-Table2[[#This Row],[200D EMA]])/Table2[[#This Row],[200D EMA]]</f>
        <v>0.31115668574970629</v>
      </c>
      <c r="V9">
        <v>1.2169124011296599</v>
      </c>
      <c r="W9">
        <v>715.75</v>
      </c>
      <c r="X9">
        <v>741.55</v>
      </c>
      <c r="Y9">
        <v>715.75</v>
      </c>
      <c r="Z9">
        <v>741.55</v>
      </c>
      <c r="AA9">
        <v>715.75</v>
      </c>
      <c r="AB9">
        <v>741.55</v>
      </c>
      <c r="AC9" s="1">
        <f>(Table2[[#This Row],[Close Price]]/Table2[[#This Row],[Day Low]])-1</f>
        <v>8.8718127837932315E-3</v>
      </c>
      <c r="AD9" s="1">
        <f>(Table2[[#This Row],[Day High]]/Table2[[#This Row],[Close Price]])-1</f>
        <v>2.6935327516964369E-2</v>
      </c>
      <c r="AE9" s="1">
        <f>(Table2[[#This Row],[Close Price]]/Table2[[#This Row],[Current Week Low]])-1</f>
        <v>8.8718127837932315E-3</v>
      </c>
      <c r="AF9" s="1">
        <f>(Table2[[#This Row],[Current Week High]]/Table2[[#This Row],[Close Price]])-1</f>
        <v>2.6935327516964369E-2</v>
      </c>
      <c r="AG9" s="1">
        <f>(Table2[[#This Row],[Close Price]]/Table2[[#This Row],[Current Month Low]])-1</f>
        <v>8.8718127837932315E-3</v>
      </c>
      <c r="AH9" s="1">
        <f>(Table2[[#This Row],[Current Month High]]/Table2[[#This Row],[Close Price]])-1</f>
        <v>2.6935327516964369E-2</v>
      </c>
      <c r="AI9">
        <v>8.8838111064949405</v>
      </c>
      <c r="AJ9">
        <v>132.14917215881599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0.17</v>
      </c>
      <c r="AM9" t="s">
        <v>3189</v>
      </c>
      <c r="AN9">
        <v>2.5299999999999998</v>
      </c>
      <c r="AO9" t="s">
        <v>3189</v>
      </c>
      <c r="AP9">
        <v>0.25529556541135101</v>
      </c>
      <c r="AQ9">
        <f>(Table2[[#This Row],[Sharpe Ratio]]-AVERAGE(Table2[Sharpe Ratio]))/_xlfn.STDEV.P(Table2[Sharpe Ratio])</f>
        <v>2.2636206987307221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6.5696661932287732</v>
      </c>
      <c r="AS9">
        <f>_xlfn.RANK.AVG(Table2[[#This Row],[1Y Return vs Nifty Z-Score]],Table2[1Y Return vs Nifty Z-Score])</f>
        <v>52</v>
      </c>
      <c r="AT9">
        <f>_xlfn.RANK.AVG(Table2[[#This Row],[6M Return vs Nifty Z-Score]],Table2[6M Return vs Nifty Z-Score])</f>
        <v>23</v>
      </c>
      <c r="AU9">
        <f>_xlfn.RANK.AVG(Table2[[#This Row],[Sharpe Ratio Z-Score]],Table2[Sharpe Ratio Z-Score])</f>
        <v>8</v>
      </c>
      <c r="AV9">
        <f>(Table2[[#This Row],[Rank 1Y]]+Table2[[#This Row],[Rank 6M]]+Table2[[#This Row],[Rank Sharpe]])/3</f>
        <v>27.666666666666668</v>
      </c>
    </row>
    <row r="10" spans="1:48" x14ac:dyDescent="0.3">
      <c r="A10" t="s">
        <v>1128</v>
      </c>
      <c r="B10" t="s">
        <v>1129</v>
      </c>
      <c r="C10" t="s">
        <v>3161</v>
      </c>
      <c r="D10" t="s">
        <v>1082</v>
      </c>
      <c r="E10">
        <v>10981.37273895</v>
      </c>
      <c r="F10">
        <v>846.65</v>
      </c>
      <c r="G10">
        <v>118.650458950813</v>
      </c>
      <c r="H10">
        <f>(Table2[[#This Row],[1Y Return vs Nifty]]-AVERAGE(Table2[1Y Return vs Nifty]))/_xlfn.STDEV.P(Table2[1Y Return vs Nifty])</f>
        <v>2.0696950030402279</v>
      </c>
      <c r="I10">
        <v>-7.0484164796270496</v>
      </c>
      <c r="J10">
        <f>(Table2[[#This Row],[1M Return vs Nifty]]-AVERAGE(Table2[1M Return vs Nifty]))/_xlfn.STDEV.P(Table2[1M Return vs Nifty])</f>
        <v>-0.68906259732151465</v>
      </c>
      <c r="K10">
        <v>107.770267445154</v>
      </c>
      <c r="L10">
        <f>(Table2[[#This Row],[6M Return vs Nifty]]-AVERAGE(Table2[6M Return vs Nifty]))/_xlfn.STDEV.P(Table2[6M Return vs Nifty])</f>
        <v>3.3017788362480021</v>
      </c>
      <c r="M10">
        <v>-0.33402313608758599</v>
      </c>
      <c r="N10">
        <f>(Table2[[#This Row],[1W Return vs Nifty]]-AVERAGE(Table2[1W Return vs Nifty]))/_xlfn.STDEV.P(Table2[1W Return vs Nifty])</f>
        <v>-0.56280049144785349</v>
      </c>
      <c r="O10">
        <v>867.02</v>
      </c>
      <c r="P10">
        <v>820.03105356146295</v>
      </c>
      <c r="Q10">
        <v>631.46127094139695</v>
      </c>
      <c r="R10">
        <v>42.490239121781499</v>
      </c>
      <c r="S10" s="1">
        <f>(Table2[[#This Row],[Close Price]]-Table2[[#This Row],[20D EMA]])/Table2[[#This Row],[20D EMA]]</f>
        <v>-2.3494267721621193E-2</v>
      </c>
      <c r="T10" s="1">
        <f>(Table2[[#This Row],[Close Price]]-Table2[[#This Row],[50D EMA]])/Table2[[#This Row],[50D EMA]]</f>
        <v>3.2460900502400157E-2</v>
      </c>
      <c r="U10" s="1">
        <f>(Table2[[#This Row],[Close Price]]-Table2[[#This Row],[200D EMA]])/Table2[[#This Row],[200D EMA]]</f>
        <v>0.34077898196004125</v>
      </c>
      <c r="V10">
        <v>0.68701654265057799</v>
      </c>
      <c r="W10">
        <v>836</v>
      </c>
      <c r="X10">
        <v>865.5</v>
      </c>
      <c r="Y10">
        <v>836</v>
      </c>
      <c r="Z10">
        <v>865.5</v>
      </c>
      <c r="AA10">
        <v>836</v>
      </c>
      <c r="AB10">
        <v>865.5</v>
      </c>
      <c r="AC10" s="1">
        <f>(Table2[[#This Row],[Close Price]]/Table2[[#This Row],[Day Low]])-1</f>
        <v>1.2739234449760772E-2</v>
      </c>
      <c r="AD10" s="1">
        <f>(Table2[[#This Row],[Day High]]/Table2[[#This Row],[Close Price]])-1</f>
        <v>2.2264217799563113E-2</v>
      </c>
      <c r="AE10" s="1">
        <f>(Table2[[#This Row],[Close Price]]/Table2[[#This Row],[Current Week Low]])-1</f>
        <v>1.2739234449760772E-2</v>
      </c>
      <c r="AF10" s="1">
        <f>(Table2[[#This Row],[Current Week High]]/Table2[[#This Row],[Close Price]])-1</f>
        <v>2.2264217799563113E-2</v>
      </c>
      <c r="AG10" s="1">
        <f>(Table2[[#This Row],[Close Price]]/Table2[[#This Row],[Current Month Low]])-1</f>
        <v>1.2739234449760772E-2</v>
      </c>
      <c r="AH10" s="1">
        <f>(Table2[[#This Row],[Current Month High]]/Table2[[#This Row],[Close Price]])-1</f>
        <v>2.2264217799563113E-2</v>
      </c>
      <c r="AI10">
        <v>12.2069332073466</v>
      </c>
      <c r="AJ10">
        <v>152.01666914719399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0.25</v>
      </c>
      <c r="AM10" t="s">
        <v>3189</v>
      </c>
      <c r="AN10">
        <v>-4.45</v>
      </c>
      <c r="AO10" t="s">
        <v>3190</v>
      </c>
      <c r="AP10">
        <v>0.19755004900225401</v>
      </c>
      <c r="AQ10">
        <f>(Table2[[#This Row],[Sharpe Ratio]]-AVERAGE(Table2[Sharpe Ratio]))/_xlfn.STDEV.P(Table2[Sharpe Ratio])</f>
        <v>1.5939434384085247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5.7135541889273869</v>
      </c>
      <c r="AS10">
        <f>_xlfn.RANK.AVG(Table2[[#This Row],[1Y Return vs Nifty Z-Score]],Table2[1Y Return vs Nifty Z-Score])</f>
        <v>38</v>
      </c>
      <c r="AT10">
        <f>_xlfn.RANK.AVG(Table2[[#This Row],[6M Return vs Nifty Z-Score]],Table2[6M Return vs Nifty Z-Score])</f>
        <v>10</v>
      </c>
      <c r="AU10">
        <f>_xlfn.RANK.AVG(Table2[[#This Row],[Sharpe Ratio Z-Score]],Table2[Sharpe Ratio Z-Score])</f>
        <v>36</v>
      </c>
      <c r="AV10">
        <f>(Table2[[#This Row],[Rank 1Y]]+Table2[[#This Row],[Rank 6M]]+Table2[[#This Row],[Rank Sharpe]])/3</f>
        <v>28</v>
      </c>
    </row>
    <row r="11" spans="1:48" x14ac:dyDescent="0.3">
      <c r="A11" t="s">
        <v>1119</v>
      </c>
      <c r="B11" t="s">
        <v>1120</v>
      </c>
      <c r="C11" t="s">
        <v>3162</v>
      </c>
      <c r="D11" t="s">
        <v>1121</v>
      </c>
      <c r="E11">
        <v>11162.55992172</v>
      </c>
      <c r="F11">
        <v>1748.35</v>
      </c>
      <c r="G11">
        <v>163.51832237959201</v>
      </c>
      <c r="H11">
        <f>(Table2[[#This Row],[1Y Return vs Nifty]]-AVERAGE(Table2[1Y Return vs Nifty]))/_xlfn.STDEV.P(Table2[1Y Return vs Nifty])</f>
        <v>2.9676014396566583</v>
      </c>
      <c r="I11">
        <v>0.67106190988081604</v>
      </c>
      <c r="J11">
        <f>(Table2[[#This Row],[1M Return vs Nifty]]-AVERAGE(Table2[1M Return vs Nifty]))/_xlfn.STDEV.P(Table2[1M Return vs Nifty])</f>
        <v>0.16168599143092577</v>
      </c>
      <c r="K11">
        <v>68.214609983006298</v>
      </c>
      <c r="L11">
        <f>(Table2[[#This Row],[6M Return vs Nifty]]-AVERAGE(Table2[6M Return vs Nifty]))/_xlfn.STDEV.P(Table2[6M Return vs Nifty])</f>
        <v>2.048675508846201</v>
      </c>
      <c r="M11">
        <v>2.8960559064238298</v>
      </c>
      <c r="N11">
        <f>(Table2[[#This Row],[1W Return vs Nifty]]-AVERAGE(Table2[1W Return vs Nifty]))/_xlfn.STDEV.P(Table2[1W Return vs Nifty])</f>
        <v>0.11193744044908321</v>
      </c>
      <c r="O11">
        <v>1720.3</v>
      </c>
      <c r="P11">
        <v>1620.89792620822</v>
      </c>
      <c r="Q11">
        <v>1250.08523877735</v>
      </c>
      <c r="R11">
        <v>70.641786482198199</v>
      </c>
      <c r="S11" s="1">
        <f>(Table2[[#This Row],[Close Price]]-Table2[[#This Row],[20D EMA]])/Table2[[#This Row],[20D EMA]]</f>
        <v>1.6305295587978816E-2</v>
      </c>
      <c r="T11" s="1">
        <f>(Table2[[#This Row],[Close Price]]-Table2[[#This Row],[50D EMA]])/Table2[[#This Row],[50D EMA]]</f>
        <v>7.8630536649478944E-2</v>
      </c>
      <c r="U11" s="1">
        <f>(Table2[[#This Row],[Close Price]]-Table2[[#This Row],[200D EMA]])/Table2[[#This Row],[200D EMA]]</f>
        <v>0.39858462908495695</v>
      </c>
      <c r="V11">
        <v>0.50147532602028699</v>
      </c>
      <c r="W11">
        <v>1804.4</v>
      </c>
      <c r="X11">
        <v>1889.8</v>
      </c>
      <c r="Y11">
        <v>1804.4</v>
      </c>
      <c r="Z11">
        <v>1889.8</v>
      </c>
      <c r="AA11">
        <v>1804.4</v>
      </c>
      <c r="AB11">
        <v>1889.8</v>
      </c>
      <c r="AC11" s="1">
        <f>(Table2[[#This Row],[Close Price]]/Table2[[#This Row],[Day Low]])-1</f>
        <v>-3.1062957215695075E-2</v>
      </c>
      <c r="AD11" s="1">
        <f>(Table2[[#This Row],[Day High]]/Table2[[#This Row],[Close Price]])-1</f>
        <v>8.0904853147253153E-2</v>
      </c>
      <c r="AE11" s="1">
        <f>(Table2[[#This Row],[Close Price]]/Table2[[#This Row],[Current Week Low]])-1</f>
        <v>-3.1062957215695075E-2</v>
      </c>
      <c r="AF11" s="1">
        <f>(Table2[[#This Row],[Current Week High]]/Table2[[#This Row],[Close Price]])-1</f>
        <v>8.0904853147253153E-2</v>
      </c>
      <c r="AG11" s="1">
        <f>(Table2[[#This Row],[Close Price]]/Table2[[#This Row],[Current Month Low]])-1</f>
        <v>-3.1062957215695075E-2</v>
      </c>
      <c r="AH11" s="1">
        <f>(Table2[[#This Row],[Current Month High]]/Table2[[#This Row],[Close Price]])-1</f>
        <v>8.0904853147253153E-2</v>
      </c>
      <c r="AI11">
        <v>8.9970543655446704</v>
      </c>
      <c r="AJ11">
        <v>203.98157002521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</v>
      </c>
      <c r="AM11">
        <v>0</v>
      </c>
      <c r="AN11">
        <v>6.5</v>
      </c>
      <c r="AO11" t="s">
        <v>3189</v>
      </c>
      <c r="AP11">
        <v>0.19156880303103199</v>
      </c>
      <c r="AQ11">
        <f>(Table2[[#This Row],[Sharpe Ratio]]-AVERAGE(Table2[Sharpe Ratio]))/_xlfn.STDEV.P(Table2[Sharpe Ratio])</f>
        <v>1.5245786692558132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6.814479049638682</v>
      </c>
      <c r="AS11">
        <f>_xlfn.RANK.AVG(Table2[[#This Row],[1Y Return vs Nifty Z-Score]],Table2[1Y Return vs Nifty Z-Score])</f>
        <v>15</v>
      </c>
      <c r="AT11">
        <f>_xlfn.RANK.AVG(Table2[[#This Row],[6M Return vs Nifty Z-Score]],Table2[6M Return vs Nifty Z-Score])</f>
        <v>30</v>
      </c>
      <c r="AU11">
        <f>_xlfn.RANK.AVG(Table2[[#This Row],[Sharpe Ratio Z-Score]],Table2[Sharpe Ratio Z-Score])</f>
        <v>45</v>
      </c>
      <c r="AV11">
        <f>(Table2[[#This Row],[Rank 1Y]]+Table2[[#This Row],[Rank 6M]]+Table2[[#This Row],[Rank Sharpe]])/3</f>
        <v>30</v>
      </c>
    </row>
    <row r="12" spans="1:48" x14ac:dyDescent="0.3">
      <c r="A12" t="s">
        <v>964</v>
      </c>
      <c r="B12" t="s">
        <v>965</v>
      </c>
      <c r="C12" t="s">
        <v>3147</v>
      </c>
      <c r="D12" t="s">
        <v>51</v>
      </c>
      <c r="E12">
        <v>15532.18739415</v>
      </c>
      <c r="F12">
        <v>353.4</v>
      </c>
      <c r="G12">
        <v>81.073839896421603</v>
      </c>
      <c r="H12">
        <f>(Table2[[#This Row],[1Y Return vs Nifty]]-AVERAGE(Table2[1Y Return vs Nifty]))/_xlfn.STDEV.P(Table2[1Y Return vs Nifty])</f>
        <v>1.3177026963688998</v>
      </c>
      <c r="I12">
        <v>17.5770295059665</v>
      </c>
      <c r="J12">
        <f>(Table2[[#This Row],[1M Return vs Nifty]]-AVERAGE(Table2[1M Return vs Nifty]))/_xlfn.STDEV.P(Table2[1M Return vs Nifty])</f>
        <v>2.0248595568123702</v>
      </c>
      <c r="K12">
        <v>127.41640887153601</v>
      </c>
      <c r="L12">
        <f>(Table2[[#This Row],[6M Return vs Nifty]]-AVERAGE(Table2[6M Return vs Nifty]))/_xlfn.STDEV.P(Table2[6M Return vs Nifty])</f>
        <v>3.9241587123899713</v>
      </c>
      <c r="M12">
        <v>7.5764105287054004</v>
      </c>
      <c r="N12">
        <f>(Table2[[#This Row],[1W Return vs Nifty]]-AVERAGE(Table2[1W Return vs Nifty]))/_xlfn.STDEV.P(Table2[1W Return vs Nifty])</f>
        <v>1.0896264557392947</v>
      </c>
      <c r="O12">
        <v>316.5</v>
      </c>
      <c r="P12">
        <v>294.47941732109302</v>
      </c>
      <c r="Q12">
        <v>225.58406646570299</v>
      </c>
      <c r="R12">
        <v>74.597969035669905</v>
      </c>
      <c r="S12" s="1">
        <f>(Table2[[#This Row],[Close Price]]-Table2[[#This Row],[20D EMA]])/Table2[[#This Row],[20D EMA]]</f>
        <v>0.11658767772511841</v>
      </c>
      <c r="T12" s="1">
        <f>(Table2[[#This Row],[Close Price]]-Table2[[#This Row],[50D EMA]])/Table2[[#This Row],[50D EMA]]</f>
        <v>0.20008387416313519</v>
      </c>
      <c r="U12" s="1">
        <f>(Table2[[#This Row],[Close Price]]-Table2[[#This Row],[200D EMA]])/Table2[[#This Row],[200D EMA]]</f>
        <v>0.56660000653782738</v>
      </c>
      <c r="V12">
        <v>1.0262509818907899</v>
      </c>
      <c r="W12">
        <v>342.5</v>
      </c>
      <c r="X12">
        <v>358.7</v>
      </c>
      <c r="Y12">
        <v>342.5</v>
      </c>
      <c r="Z12">
        <v>358.7</v>
      </c>
      <c r="AA12">
        <v>342.5</v>
      </c>
      <c r="AB12">
        <v>358.7</v>
      </c>
      <c r="AC12" s="1">
        <f>(Table2[[#This Row],[Close Price]]/Table2[[#This Row],[Day Low]])-1</f>
        <v>3.1824817518248061E-2</v>
      </c>
      <c r="AD12" s="1">
        <f>(Table2[[#This Row],[Day High]]/Table2[[#This Row],[Close Price]])-1</f>
        <v>1.4997170345217858E-2</v>
      </c>
      <c r="AE12" s="1">
        <f>(Table2[[#This Row],[Close Price]]/Table2[[#This Row],[Current Week Low]])-1</f>
        <v>3.1824817518248061E-2</v>
      </c>
      <c r="AF12" s="1">
        <f>(Table2[[#This Row],[Current Week High]]/Table2[[#This Row],[Close Price]])-1</f>
        <v>1.4997170345217858E-2</v>
      </c>
      <c r="AG12" s="1">
        <f>(Table2[[#This Row],[Close Price]]/Table2[[#This Row],[Current Month Low]])-1</f>
        <v>3.1824817518248061E-2</v>
      </c>
      <c r="AH12" s="1">
        <f>(Table2[[#This Row],[Current Month High]]/Table2[[#This Row],[Close Price]])-1</f>
        <v>1.4997170345217858E-2</v>
      </c>
      <c r="AI12">
        <v>1.4997170345217801</v>
      </c>
      <c r="AJ12">
        <v>171.84615384615299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0.34</v>
      </c>
      <c r="AM12" t="s">
        <v>3189</v>
      </c>
      <c r="AN12">
        <v>17.600000000000001</v>
      </c>
      <c r="AO12" t="s">
        <v>3189</v>
      </c>
      <c r="AP12">
        <v>0.21314010480528001</v>
      </c>
      <c r="AQ12">
        <f>(Table2[[#This Row],[Sharpe Ratio]]-AVERAGE(Table2[Sharpe Ratio]))/_xlfn.STDEV.P(Table2[Sharpe Ratio])</f>
        <v>1.7747419922646628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10.131089413575198</v>
      </c>
      <c r="AS12">
        <f>_xlfn.RANK.AVG(Table2[[#This Row],[1Y Return vs Nifty Z-Score]],Table2[1Y Return vs Nifty Z-Score])</f>
        <v>63</v>
      </c>
      <c r="AT12">
        <f>_xlfn.RANK.AVG(Table2[[#This Row],[6M Return vs Nifty Z-Score]],Table2[6M Return vs Nifty Z-Score])</f>
        <v>8</v>
      </c>
      <c r="AU12">
        <f>_xlfn.RANK.AVG(Table2[[#This Row],[Sharpe Ratio Z-Score]],Table2[Sharpe Ratio Z-Score])</f>
        <v>23</v>
      </c>
      <c r="AV12">
        <f>(Table2[[#This Row],[Rank 1Y]]+Table2[[#This Row],[Rank 6M]]+Table2[[#This Row],[Rank Sharpe]])/3</f>
        <v>31.333333333333332</v>
      </c>
    </row>
    <row r="13" spans="1:48" x14ac:dyDescent="0.3">
      <c r="A13" t="s">
        <v>996</v>
      </c>
      <c r="B13" t="s">
        <v>997</v>
      </c>
      <c r="C13" t="s">
        <v>3153</v>
      </c>
      <c r="D13" t="s">
        <v>998</v>
      </c>
      <c r="E13">
        <v>14810.493119520001</v>
      </c>
      <c r="F13">
        <v>2143.5500000000002</v>
      </c>
      <c r="G13">
        <v>75.461602138029207</v>
      </c>
      <c r="H13">
        <f>(Table2[[#This Row],[1Y Return vs Nifty]]-AVERAGE(Table2[1Y Return vs Nifty]))/_xlfn.STDEV.P(Table2[1Y Return vs Nifty])</f>
        <v>1.2053892492380511</v>
      </c>
      <c r="I13">
        <v>-0.39089574031212898</v>
      </c>
      <c r="J13">
        <f>(Table2[[#This Row],[1M Return vs Nifty]]-AVERAGE(Table2[1M Return vs Nifty]))/_xlfn.STDEV.P(Table2[1M Return vs Nifty])</f>
        <v>4.4649719466687096E-2</v>
      </c>
      <c r="K13">
        <v>95.407914983821698</v>
      </c>
      <c r="L13">
        <f>(Table2[[#This Row],[6M Return vs Nifty]]-AVERAGE(Table2[6M Return vs Nifty]))/_xlfn.STDEV.P(Table2[6M Return vs Nifty])</f>
        <v>2.9101457299437126</v>
      </c>
      <c r="M13">
        <v>0.13605470494944999</v>
      </c>
      <c r="N13">
        <f>(Table2[[#This Row],[1W Return vs Nifty]]-AVERAGE(Table2[1W Return vs Nifty]))/_xlfn.STDEV.P(Table2[1W Return vs Nifty])</f>
        <v>-0.4646049531599431</v>
      </c>
      <c r="O13">
        <v>2164.39</v>
      </c>
      <c r="P13">
        <v>2182.41713505895</v>
      </c>
      <c r="Q13">
        <v>1730.88990322165</v>
      </c>
      <c r="R13">
        <v>54.027023431219597</v>
      </c>
      <c r="S13" s="1">
        <f>(Table2[[#This Row],[Close Price]]-Table2[[#This Row],[20D EMA]])/Table2[[#This Row],[20D EMA]]</f>
        <v>-9.6285789529612E-3</v>
      </c>
      <c r="T13" s="1">
        <f>(Table2[[#This Row],[Close Price]]-Table2[[#This Row],[50D EMA]])/Table2[[#This Row],[50D EMA]]</f>
        <v>-1.7809214578907676E-2</v>
      </c>
      <c r="U13" s="1">
        <f>(Table2[[#This Row],[Close Price]]-Table2[[#This Row],[200D EMA]])/Table2[[#This Row],[200D EMA]]</f>
        <v>0.23840921136016746</v>
      </c>
      <c r="V13">
        <v>0.56093672864585697</v>
      </c>
      <c r="W13">
        <v>2135.0500000000002</v>
      </c>
      <c r="X13">
        <v>2203.3000000000002</v>
      </c>
      <c r="Y13">
        <v>2135.0500000000002</v>
      </c>
      <c r="Z13">
        <v>2203.3000000000002</v>
      </c>
      <c r="AA13">
        <v>2135.0500000000002</v>
      </c>
      <c r="AB13">
        <v>2203.3000000000002</v>
      </c>
      <c r="AC13" s="1">
        <f>(Table2[[#This Row],[Close Price]]/Table2[[#This Row],[Day Low]])-1</f>
        <v>3.9811714011381838E-3</v>
      </c>
      <c r="AD13" s="1">
        <f>(Table2[[#This Row],[Day High]]/Table2[[#This Row],[Close Price]])-1</f>
        <v>2.7874320636327665E-2</v>
      </c>
      <c r="AE13" s="1">
        <f>(Table2[[#This Row],[Close Price]]/Table2[[#This Row],[Current Week Low]])-1</f>
        <v>3.9811714011381838E-3</v>
      </c>
      <c r="AF13" s="1">
        <f>(Table2[[#This Row],[Current Week High]]/Table2[[#This Row],[Close Price]])-1</f>
        <v>2.7874320636327665E-2</v>
      </c>
      <c r="AG13" s="1">
        <f>(Table2[[#This Row],[Close Price]]/Table2[[#This Row],[Current Month Low]])-1</f>
        <v>3.9811714011381838E-3</v>
      </c>
      <c r="AH13" s="1">
        <f>(Table2[[#This Row],[Current Month High]]/Table2[[#This Row],[Close Price]])-1</f>
        <v>2.7874320636327665E-2</v>
      </c>
      <c r="AI13">
        <v>25.9592731683422</v>
      </c>
      <c r="AJ13">
        <v>193.63698630136901</v>
      </c>
      <c r="AK13" t="str">
        <f>IF(AND(Table2[[#This Row],[20D EMA]]&gt;Table2[[#This Row],[50D EMA]],Table2[[#This Row],[50D EMA]]&gt;Table2[[#This Row],[200D EMA]]),"Uptrend","Downtrend/NoTrend")</f>
        <v>Downtrend/NoTrend</v>
      </c>
      <c r="AL13">
        <v>-0.05</v>
      </c>
      <c r="AM13" t="s">
        <v>3190</v>
      </c>
      <c r="AN13">
        <v>-1.52</v>
      </c>
      <c r="AO13" t="s">
        <v>3190</v>
      </c>
      <c r="AP13">
        <v>0.235488106557804</v>
      </c>
      <c r="AQ13">
        <f>(Table2[[#This Row],[Sharpe Ratio]]-AVERAGE(Table2[Sharpe Ratio]))/_xlfn.STDEV.P(Table2[Sharpe Ratio])</f>
        <v>2.0339127386353413</v>
      </c>
      <c r="AR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">
        <f>_xlfn.RANK.AVG(Table2[[#This Row],[1Y Return vs Nifty Z-Score]],Table2[1Y Return vs Nifty Z-Score])</f>
        <v>74</v>
      </c>
      <c r="AT13">
        <f>_xlfn.RANK.AVG(Table2[[#This Row],[6M Return vs Nifty Z-Score]],Table2[6M Return vs Nifty Z-Score])</f>
        <v>13</v>
      </c>
      <c r="AU13">
        <f>_xlfn.RANK.AVG(Table2[[#This Row],[Sharpe Ratio Z-Score]],Table2[Sharpe Ratio Z-Score])</f>
        <v>14</v>
      </c>
      <c r="AV13">
        <f>(Table2[[#This Row],[Rank 1Y]]+Table2[[#This Row],[Rank 6M]]+Table2[[#This Row],[Rank Sharpe]])/3</f>
        <v>33.666666666666664</v>
      </c>
    </row>
    <row r="14" spans="1:48" x14ac:dyDescent="0.3">
      <c r="A14" t="s">
        <v>1060</v>
      </c>
      <c r="B14" t="s">
        <v>1061</v>
      </c>
      <c r="C14" t="s">
        <v>3143</v>
      </c>
      <c r="D14" t="s">
        <v>208</v>
      </c>
      <c r="E14">
        <v>12605.642625799999</v>
      </c>
      <c r="F14">
        <v>3037.5</v>
      </c>
      <c r="G14">
        <v>119.54492018456401</v>
      </c>
      <c r="H14">
        <f>(Table2[[#This Row],[1Y Return vs Nifty]]-AVERAGE(Table2[1Y Return vs Nifty]))/_xlfn.STDEV.P(Table2[1Y Return vs Nifty])</f>
        <v>2.0875951756295414</v>
      </c>
      <c r="I14">
        <v>-16.1002596306244</v>
      </c>
      <c r="J14">
        <f>(Table2[[#This Row],[1M Return vs Nifty]]-AVERAGE(Table2[1M Return vs Nifty]))/_xlfn.STDEV.P(Table2[1M Return vs Nifty])</f>
        <v>-1.686648495973196</v>
      </c>
      <c r="K14">
        <v>72.237383836762902</v>
      </c>
      <c r="L14">
        <f>(Table2[[#This Row],[6M Return vs Nifty]]-AVERAGE(Table2[6M Return vs Nifty]))/_xlfn.STDEV.P(Table2[6M Return vs Nifty])</f>
        <v>2.1761149606199766</v>
      </c>
      <c r="M14">
        <v>-4.4591667017839702</v>
      </c>
      <c r="N14">
        <f>(Table2[[#This Row],[1W Return vs Nifty]]-AVERAGE(Table2[1W Return vs Nifty]))/_xlfn.STDEV.P(Table2[1W Return vs Nifty])</f>
        <v>-1.4245103139207493</v>
      </c>
      <c r="O14">
        <v>2964.75</v>
      </c>
      <c r="P14">
        <v>2774.9897931749301</v>
      </c>
      <c r="Q14">
        <v>2159.65417539284</v>
      </c>
      <c r="R14">
        <v>56.793168873667803</v>
      </c>
      <c r="S14" s="1">
        <f>(Table2[[#This Row],[Close Price]]-Table2[[#This Row],[20D EMA]])/Table2[[#This Row],[20D EMA]]</f>
        <v>2.4538325322539842E-2</v>
      </c>
      <c r="T14" s="1">
        <f>(Table2[[#This Row],[Close Price]]-Table2[[#This Row],[50D EMA]])/Table2[[#This Row],[50D EMA]]</f>
        <v>9.4598620676267731E-2</v>
      </c>
      <c r="U14" s="1">
        <f>(Table2[[#This Row],[Close Price]]-Table2[[#This Row],[200D EMA]])/Table2[[#This Row],[200D EMA]]</f>
        <v>0.40647518228120033</v>
      </c>
      <c r="V14">
        <v>0.81141981322868895</v>
      </c>
      <c r="W14">
        <v>3003.1</v>
      </c>
      <c r="X14">
        <v>3098.95</v>
      </c>
      <c r="Y14">
        <v>3003.1</v>
      </c>
      <c r="Z14">
        <v>3098.95</v>
      </c>
      <c r="AA14">
        <v>3003.1</v>
      </c>
      <c r="AB14">
        <v>3098.95</v>
      </c>
      <c r="AC14" s="1">
        <f>(Table2[[#This Row],[Close Price]]/Table2[[#This Row],[Day Low]])-1</f>
        <v>1.1454830008990724E-2</v>
      </c>
      <c r="AD14" s="1">
        <f>(Table2[[#This Row],[Day High]]/Table2[[#This Row],[Close Price]])-1</f>
        <v>2.0230452674897093E-2</v>
      </c>
      <c r="AE14" s="1">
        <f>(Table2[[#This Row],[Close Price]]/Table2[[#This Row],[Current Week Low]])-1</f>
        <v>1.1454830008990724E-2</v>
      </c>
      <c r="AF14" s="1">
        <f>(Table2[[#This Row],[Current Week High]]/Table2[[#This Row],[Close Price]])-1</f>
        <v>2.0230452674897093E-2</v>
      </c>
      <c r="AG14" s="1">
        <f>(Table2[[#This Row],[Close Price]]/Table2[[#This Row],[Current Month Low]])-1</f>
        <v>1.1454830008990724E-2</v>
      </c>
      <c r="AH14" s="1">
        <f>(Table2[[#This Row],[Current Month High]]/Table2[[#This Row],[Close Price]])-1</f>
        <v>2.0230452674897093E-2</v>
      </c>
      <c r="AI14">
        <v>22.969547325102798</v>
      </c>
      <c r="AJ14">
        <v>167.62114537444899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0.27</v>
      </c>
      <c r="AM14" t="s">
        <v>3189</v>
      </c>
      <c r="AN14">
        <v>1.89</v>
      </c>
      <c r="AO14" t="s">
        <v>3189</v>
      </c>
      <c r="AP14">
        <v>0.18113714926019001</v>
      </c>
      <c r="AQ14">
        <f>(Table2[[#This Row],[Sharpe Ratio]]-AVERAGE(Table2[Sharpe Ratio]))/_xlfn.STDEV.P(Table2[Sharpe Ratio])</f>
        <v>1.403602327674657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2.5561536540302292</v>
      </c>
      <c r="AS14">
        <f>_xlfn.RANK.AVG(Table2[[#This Row],[1Y Return vs Nifty Z-Score]],Table2[1Y Return vs Nifty Z-Score])</f>
        <v>37</v>
      </c>
      <c r="AT14">
        <f>_xlfn.RANK.AVG(Table2[[#This Row],[6M Return vs Nifty Z-Score]],Table2[6M Return vs Nifty Z-Score])</f>
        <v>27</v>
      </c>
      <c r="AU14">
        <f>_xlfn.RANK.AVG(Table2[[#This Row],[Sharpe Ratio Z-Score]],Table2[Sharpe Ratio Z-Score])</f>
        <v>54</v>
      </c>
      <c r="AV14">
        <f>(Table2[[#This Row],[Rank 1Y]]+Table2[[#This Row],[Rank 6M]]+Table2[[#This Row],[Rank Sharpe]])/3</f>
        <v>39.333333333333336</v>
      </c>
    </row>
    <row r="15" spans="1:48" x14ac:dyDescent="0.3">
      <c r="A15" t="s">
        <v>1365</v>
      </c>
      <c r="B15" t="s">
        <v>1366</v>
      </c>
      <c r="C15" t="s">
        <v>3148</v>
      </c>
      <c r="D15" t="s">
        <v>213</v>
      </c>
      <c r="E15">
        <v>8274.707805</v>
      </c>
      <c r="F15">
        <v>1147.2</v>
      </c>
      <c r="G15">
        <v>89.749681770382196</v>
      </c>
      <c r="H15">
        <f>(Table2[[#This Row],[1Y Return vs Nifty]]-AVERAGE(Table2[1Y Return vs Nifty]))/_xlfn.STDEV.P(Table2[1Y Return vs Nifty])</f>
        <v>1.4913257233280768</v>
      </c>
      <c r="I15">
        <v>57.5528259639852</v>
      </c>
      <c r="J15">
        <f>(Table2[[#This Row],[1M Return vs Nifty]]-AVERAGE(Table2[1M Return vs Nifty]))/_xlfn.STDEV.P(Table2[1M Return vs Nifty])</f>
        <v>6.4305137610056136</v>
      </c>
      <c r="K15">
        <v>84.032009915423203</v>
      </c>
      <c r="L15">
        <f>(Table2[[#This Row],[6M Return vs Nifty]]-AVERAGE(Table2[6M Return vs Nifty]))/_xlfn.STDEV.P(Table2[6M Return vs Nifty])</f>
        <v>2.5497627807522223</v>
      </c>
      <c r="M15">
        <v>-0.986916798434473</v>
      </c>
      <c r="N15">
        <f>(Table2[[#This Row],[1W Return vs Nifty]]-AVERAGE(Table2[1W Return vs Nifty]))/_xlfn.STDEV.P(Table2[1W Return vs Nifty])</f>
        <v>-0.69918480702733787</v>
      </c>
      <c r="O15">
        <v>974.39</v>
      </c>
      <c r="P15">
        <v>841.10196463819398</v>
      </c>
      <c r="Q15">
        <v>693.022281088623</v>
      </c>
      <c r="R15">
        <v>86.889346479298297</v>
      </c>
      <c r="S15" s="1">
        <f>(Table2[[#This Row],[Close Price]]-Table2[[#This Row],[20D EMA]])/Table2[[#This Row],[20D EMA]]</f>
        <v>0.17735198431839413</v>
      </c>
      <c r="T15" s="1">
        <f>(Table2[[#This Row],[Close Price]]-Table2[[#This Row],[50D EMA]])/Table2[[#This Row],[50D EMA]]</f>
        <v>0.36392500342509165</v>
      </c>
      <c r="U15" s="1">
        <f>(Table2[[#This Row],[Close Price]]-Table2[[#This Row],[200D EMA]])/Table2[[#This Row],[200D EMA]]</f>
        <v>0.65535803293068617</v>
      </c>
      <c r="V15">
        <v>3.6892184433638802</v>
      </c>
      <c r="W15">
        <v>1140</v>
      </c>
      <c r="X15">
        <v>1163</v>
      </c>
      <c r="Y15">
        <v>1140</v>
      </c>
      <c r="Z15">
        <v>1163</v>
      </c>
      <c r="AA15">
        <v>1140</v>
      </c>
      <c r="AB15">
        <v>1163</v>
      </c>
      <c r="AC15" s="1">
        <f>(Table2[[#This Row],[Close Price]]/Table2[[#This Row],[Day Low]])-1</f>
        <v>6.3157894736842746E-3</v>
      </c>
      <c r="AD15" s="1">
        <f>(Table2[[#This Row],[Day High]]/Table2[[#This Row],[Close Price]])-1</f>
        <v>1.3772663877266389E-2</v>
      </c>
      <c r="AE15" s="1">
        <f>(Table2[[#This Row],[Close Price]]/Table2[[#This Row],[Current Week Low]])-1</f>
        <v>6.3157894736842746E-3</v>
      </c>
      <c r="AF15" s="1">
        <f>(Table2[[#This Row],[Current Week High]]/Table2[[#This Row],[Close Price]])-1</f>
        <v>1.3772663877266389E-2</v>
      </c>
      <c r="AG15" s="1">
        <f>(Table2[[#This Row],[Close Price]]/Table2[[#This Row],[Current Month Low]])-1</f>
        <v>6.3157894736842746E-3</v>
      </c>
      <c r="AH15" s="1">
        <f>(Table2[[#This Row],[Current Month High]]/Table2[[#This Row],[Close Price]])-1</f>
        <v>1.3772663877266389E-2</v>
      </c>
      <c r="AI15">
        <v>3.6305788005578599</v>
      </c>
      <c r="AJ15">
        <v>124.0625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0.83</v>
      </c>
      <c r="AM15" t="s">
        <v>3189</v>
      </c>
      <c r="AN15">
        <v>56.07</v>
      </c>
      <c r="AO15" t="s">
        <v>3189</v>
      </c>
      <c r="AP15">
        <v>0.18908644072309</v>
      </c>
      <c r="AQ15">
        <f>(Table2[[#This Row],[Sharpe Ratio]]-AVERAGE(Table2[Sharpe Ratio]))/_xlfn.STDEV.P(Table2[Sharpe Ratio])</f>
        <v>1.4957906058201591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11.268208063878733</v>
      </c>
      <c r="AS15">
        <f>_xlfn.RANK.AVG(Table2[[#This Row],[1Y Return vs Nifty Z-Score]],Table2[1Y Return vs Nifty Z-Score])</f>
        <v>55</v>
      </c>
      <c r="AT15">
        <f>_xlfn.RANK.AVG(Table2[[#This Row],[6M Return vs Nifty Z-Score]],Table2[6M Return vs Nifty Z-Score])</f>
        <v>17</v>
      </c>
      <c r="AU15">
        <f>_xlfn.RANK.AVG(Table2[[#This Row],[Sharpe Ratio Z-Score]],Table2[Sharpe Ratio Z-Score])</f>
        <v>47</v>
      </c>
      <c r="AV15">
        <f>(Table2[[#This Row],[Rank 1Y]]+Table2[[#This Row],[Rank 6M]]+Table2[[#This Row],[Rank Sharpe]])/3</f>
        <v>39.666666666666664</v>
      </c>
    </row>
    <row r="16" spans="1:48" x14ac:dyDescent="0.3">
      <c r="A16" t="s">
        <v>1158</v>
      </c>
      <c r="B16" t="s">
        <v>1159</v>
      </c>
      <c r="C16" t="s">
        <v>3143</v>
      </c>
      <c r="D16" t="s">
        <v>500</v>
      </c>
      <c r="E16">
        <v>10573.068370000001</v>
      </c>
      <c r="F16">
        <v>533.5</v>
      </c>
      <c r="G16">
        <v>120.832133024596</v>
      </c>
      <c r="H16">
        <f>(Table2[[#This Row],[1Y Return vs Nifty]]-AVERAGE(Table2[1Y Return vs Nifty]))/_xlfn.STDEV.P(Table2[1Y Return vs Nifty])</f>
        <v>2.1133551874962686</v>
      </c>
      <c r="I16">
        <v>0.83818744955536095</v>
      </c>
      <c r="J16">
        <f>(Table2[[#This Row],[1M Return vs Nifty]]-AVERAGE(Table2[1M Return vs Nifty]))/_xlfn.STDEV.P(Table2[1M Return vs Nifty])</f>
        <v>0.1801045697141242</v>
      </c>
      <c r="K16">
        <v>37.342377902891997</v>
      </c>
      <c r="L16">
        <f>(Table2[[#This Row],[6M Return vs Nifty]]-AVERAGE(Table2[6M Return vs Nifty]))/_xlfn.STDEV.P(Table2[6M Return vs Nifty])</f>
        <v>1.0706587287956597</v>
      </c>
      <c r="M16">
        <v>-3.8053762016267001</v>
      </c>
      <c r="N16">
        <f>(Table2[[#This Row],[1W Return vs Nifty]]-AVERAGE(Table2[1W Return vs Nifty]))/_xlfn.STDEV.P(Table2[1W Return vs Nifty])</f>
        <v>-1.2879386560250368</v>
      </c>
      <c r="O16">
        <v>520.91999999999996</v>
      </c>
      <c r="P16">
        <v>496.79708879936902</v>
      </c>
      <c r="Q16">
        <v>400.98195191522001</v>
      </c>
      <c r="R16">
        <v>56.403672136477397</v>
      </c>
      <c r="S16" s="1">
        <f>(Table2[[#This Row],[Close Price]]-Table2[[#This Row],[20D EMA]])/Table2[[#This Row],[20D EMA]]</f>
        <v>2.4149581509636878E-2</v>
      </c>
      <c r="T16" s="1">
        <f>(Table2[[#This Row],[Close Price]]-Table2[[#This Row],[50D EMA]])/Table2[[#This Row],[50D EMA]]</f>
        <v>7.3879078658315986E-2</v>
      </c>
      <c r="U16" s="1">
        <f>(Table2[[#This Row],[Close Price]]-Table2[[#This Row],[200D EMA]])/Table2[[#This Row],[200D EMA]]</f>
        <v>0.33048382215666006</v>
      </c>
      <c r="V16">
        <v>0.750636206066985</v>
      </c>
      <c r="W16">
        <v>525.29999999999995</v>
      </c>
      <c r="X16">
        <v>535</v>
      </c>
      <c r="Y16">
        <v>525.29999999999995</v>
      </c>
      <c r="Z16">
        <v>535</v>
      </c>
      <c r="AA16">
        <v>525.29999999999995</v>
      </c>
      <c r="AB16">
        <v>535</v>
      </c>
      <c r="AC16" s="1">
        <f>(Table2[[#This Row],[Close Price]]/Table2[[#This Row],[Day Low]])-1</f>
        <v>1.5610127546164199E-2</v>
      </c>
      <c r="AD16" s="1">
        <f>(Table2[[#This Row],[Day High]]/Table2[[#This Row],[Close Price]])-1</f>
        <v>2.81162136832247E-3</v>
      </c>
      <c r="AE16" s="1">
        <f>(Table2[[#This Row],[Close Price]]/Table2[[#This Row],[Current Week Low]])-1</f>
        <v>1.5610127546164199E-2</v>
      </c>
      <c r="AF16" s="1">
        <f>(Table2[[#This Row],[Current Week High]]/Table2[[#This Row],[Close Price]])-1</f>
        <v>2.81162136832247E-3</v>
      </c>
      <c r="AG16" s="1">
        <f>(Table2[[#This Row],[Close Price]]/Table2[[#This Row],[Current Month Low]])-1</f>
        <v>1.5610127546164199E-2</v>
      </c>
      <c r="AH16" s="1">
        <f>(Table2[[#This Row],[Current Month High]]/Table2[[#This Row],[Close Price]])-1</f>
        <v>2.81162136832247E-3</v>
      </c>
      <c r="AI16">
        <v>4.0299906279287701</v>
      </c>
      <c r="AJ16">
        <v>148.255002326663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0.15</v>
      </c>
      <c r="AM16" t="s">
        <v>3189</v>
      </c>
      <c r="AN16">
        <v>1.9</v>
      </c>
      <c r="AO16" t="s">
        <v>3189</v>
      </c>
      <c r="AP16">
        <v>0.34343997659220299</v>
      </c>
      <c r="AQ16">
        <f>(Table2[[#This Row],[Sharpe Ratio]]-AVERAGE(Table2[Sharpe Ratio]))/_xlfn.STDEV.P(Table2[Sharpe Ratio])</f>
        <v>3.2858352612280295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5.3620150912090443</v>
      </c>
      <c r="AS16">
        <f>_xlfn.RANK.AVG(Table2[[#This Row],[1Y Return vs Nifty Z-Score]],Table2[1Y Return vs Nifty Z-Score])</f>
        <v>36</v>
      </c>
      <c r="AT16">
        <f>_xlfn.RANK.AVG(Table2[[#This Row],[6M Return vs Nifty Z-Score]],Table2[6M Return vs Nifty Z-Score])</f>
        <v>84</v>
      </c>
      <c r="AU16">
        <f>_xlfn.RANK.AVG(Table2[[#This Row],[Sharpe Ratio Z-Score]],Table2[Sharpe Ratio Z-Score])</f>
        <v>1</v>
      </c>
      <c r="AV16">
        <f>(Table2[[#This Row],[Rank 1Y]]+Table2[[#This Row],[Rank 6M]]+Table2[[#This Row],[Rank Sharpe]])/3</f>
        <v>40.333333333333336</v>
      </c>
    </row>
    <row r="17" spans="1:48" x14ac:dyDescent="0.3">
      <c r="A17" t="s">
        <v>106</v>
      </c>
      <c r="B17" t="s">
        <v>107</v>
      </c>
      <c r="C17" t="s">
        <v>3155</v>
      </c>
      <c r="D17" t="s">
        <v>108</v>
      </c>
      <c r="E17">
        <v>241567.94924793899</v>
      </c>
      <c r="F17">
        <v>6795.4</v>
      </c>
      <c r="G17">
        <v>121.465250193776</v>
      </c>
      <c r="H17">
        <f>(Table2[[#This Row],[1Y Return vs Nifty]]-AVERAGE(Table2[1Y Return vs Nifty]))/_xlfn.STDEV.P(Table2[1Y Return vs Nifty])</f>
        <v>2.1260252800278971</v>
      </c>
      <c r="I17">
        <v>-3.9778369835273701</v>
      </c>
      <c r="J17">
        <f>(Table2[[#This Row],[1M Return vs Nifty]]-AVERAGE(Table2[1M Return vs Nifty]))/_xlfn.STDEV.P(Table2[1M Return vs Nifty])</f>
        <v>-0.35066004715574861</v>
      </c>
      <c r="K17">
        <v>38.008681470408597</v>
      </c>
      <c r="L17">
        <f>(Table2[[#This Row],[6M Return vs Nifty]]-AVERAGE(Table2[6M Return vs Nifty]))/_xlfn.STDEV.P(Table2[6M Return vs Nifty])</f>
        <v>1.0917668905880338</v>
      </c>
      <c r="M17">
        <v>-0.75563252487676402</v>
      </c>
      <c r="N17">
        <f>(Table2[[#This Row],[1W Return vs Nifty]]-AVERAGE(Table2[1W Return vs Nifty]))/_xlfn.STDEV.P(Table2[1W Return vs Nifty])</f>
        <v>-0.65087135389918194</v>
      </c>
      <c r="O17">
        <v>6786.55</v>
      </c>
      <c r="P17">
        <v>6942.2240369663896</v>
      </c>
      <c r="Q17">
        <v>5731.0753636660902</v>
      </c>
      <c r="R17">
        <v>55.209962982486601</v>
      </c>
      <c r="S17" s="1">
        <f>(Table2[[#This Row],[Close Price]]-Table2[[#This Row],[20D EMA]])/Table2[[#This Row],[20D EMA]]</f>
        <v>1.3040499222726502E-3</v>
      </c>
      <c r="T17" s="1">
        <f>(Table2[[#This Row],[Close Price]]-Table2[[#This Row],[50D EMA]])/Table2[[#This Row],[50D EMA]]</f>
        <v>-2.114942361188174E-2</v>
      </c>
      <c r="U17" s="1">
        <f>(Table2[[#This Row],[Close Price]]-Table2[[#This Row],[200D EMA]])/Table2[[#This Row],[200D EMA]]</f>
        <v>0.18571115694648196</v>
      </c>
      <c r="V17">
        <v>0.88815695638800296</v>
      </c>
      <c r="W17">
        <v>6753.6</v>
      </c>
      <c r="X17">
        <v>6898</v>
      </c>
      <c r="Y17">
        <v>6753.6</v>
      </c>
      <c r="Z17">
        <v>6898</v>
      </c>
      <c r="AA17">
        <v>6753.6</v>
      </c>
      <c r="AB17">
        <v>6898</v>
      </c>
      <c r="AC17" s="1">
        <f>(Table2[[#This Row],[Close Price]]/Table2[[#This Row],[Day Low]])-1</f>
        <v>6.1892916370527296E-3</v>
      </c>
      <c r="AD17" s="1">
        <f>(Table2[[#This Row],[Day High]]/Table2[[#This Row],[Close Price]])-1</f>
        <v>1.5098448950760845E-2</v>
      </c>
      <c r="AE17" s="1">
        <f>(Table2[[#This Row],[Close Price]]/Table2[[#This Row],[Current Week Low]])-1</f>
        <v>6.1892916370527296E-3</v>
      </c>
      <c r="AF17" s="1">
        <f>(Table2[[#This Row],[Current Week High]]/Table2[[#This Row],[Close Price]])-1</f>
        <v>1.5098448950760845E-2</v>
      </c>
      <c r="AG17" s="1">
        <f>(Table2[[#This Row],[Close Price]]/Table2[[#This Row],[Current Month Low]])-1</f>
        <v>6.1892916370527296E-3</v>
      </c>
      <c r="AH17" s="1">
        <f>(Table2[[#This Row],[Current Month High]]/Table2[[#This Row],[Close Price]])-1</f>
        <v>1.5098448950760845E-2</v>
      </c>
      <c r="AI17">
        <v>22.803661300291299</v>
      </c>
      <c r="AJ17">
        <v>145.122193164397</v>
      </c>
      <c r="AK17" t="str">
        <f>IF(AND(Table2[[#This Row],[20D EMA]]&gt;Table2[[#This Row],[50D EMA]],Table2[[#This Row],[50D EMA]]&gt;Table2[[#This Row],[200D EMA]]),"Uptrend","Downtrend/NoTrend")</f>
        <v>Downtrend/NoTrend</v>
      </c>
      <c r="AL17">
        <v>0.01</v>
      </c>
      <c r="AM17" t="s">
        <v>3189</v>
      </c>
      <c r="AN17">
        <v>4.24</v>
      </c>
      <c r="AO17" t="s">
        <v>3189</v>
      </c>
      <c r="AP17">
        <v>0.26486683614772599</v>
      </c>
      <c r="AQ17">
        <f>(Table2[[#This Row],[Sharpe Ratio]]-AVERAGE(Table2[Sharpe Ratio]))/_xlfn.STDEV.P(Table2[Sharpe Ratio])</f>
        <v>2.3746191409150206</v>
      </c>
      <c r="AR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">
        <f>_xlfn.RANK.AVG(Table2[[#This Row],[1Y Return vs Nifty Z-Score]],Table2[1Y Return vs Nifty Z-Score])</f>
        <v>35</v>
      </c>
      <c r="AT17">
        <f>_xlfn.RANK.AVG(Table2[[#This Row],[6M Return vs Nifty Z-Score]],Table2[6M Return vs Nifty Z-Score])</f>
        <v>82</v>
      </c>
      <c r="AU17">
        <f>_xlfn.RANK.AVG(Table2[[#This Row],[Sharpe Ratio Z-Score]],Table2[Sharpe Ratio Z-Score])</f>
        <v>5</v>
      </c>
      <c r="AV17">
        <f>(Table2[[#This Row],[Rank 1Y]]+Table2[[#This Row],[Rank 6M]]+Table2[[#This Row],[Rank Sharpe]])/3</f>
        <v>40.666666666666664</v>
      </c>
    </row>
    <row r="18" spans="1:48" x14ac:dyDescent="0.3">
      <c r="A18" t="s">
        <v>989</v>
      </c>
      <c r="B18" t="s">
        <v>990</v>
      </c>
      <c r="C18" t="s">
        <v>3147</v>
      </c>
      <c r="D18" t="s">
        <v>51</v>
      </c>
      <c r="E18">
        <v>15071.8294339899</v>
      </c>
      <c r="F18">
        <v>1592.8</v>
      </c>
      <c r="G18">
        <v>209.76570925649901</v>
      </c>
      <c r="H18">
        <f>(Table2[[#This Row],[1Y Return vs Nifty]]-AVERAGE(Table2[1Y Return vs Nifty]))/_xlfn.STDEV.P(Table2[1Y Return vs Nifty])</f>
        <v>3.8931152301535255</v>
      </c>
      <c r="I18">
        <v>4.6116477288729296</v>
      </c>
      <c r="J18">
        <f>(Table2[[#This Row],[1M Return vs Nifty]]-AVERAGE(Table2[1M Return vs Nifty]))/_xlfn.STDEV.P(Table2[1M Return vs Nifty])</f>
        <v>0.59597023386393633</v>
      </c>
      <c r="K18">
        <v>82.642887568201701</v>
      </c>
      <c r="L18">
        <f>(Table2[[#This Row],[6M Return vs Nifty]]-AVERAGE(Table2[6M Return vs Nifty]))/_xlfn.STDEV.P(Table2[6M Return vs Nifty])</f>
        <v>2.5057560836789348</v>
      </c>
      <c r="M18">
        <v>7.34756515072264</v>
      </c>
      <c r="N18">
        <f>(Table2[[#This Row],[1W Return vs Nifty]]-AVERAGE(Table2[1W Return vs Nifty]))/_xlfn.STDEV.P(Table2[1W Return vs Nifty])</f>
        <v>1.0418224685823103</v>
      </c>
      <c r="O18">
        <v>1512.3</v>
      </c>
      <c r="P18">
        <v>1465.94470231585</v>
      </c>
      <c r="Q18">
        <v>1146.7795372022999</v>
      </c>
      <c r="R18">
        <v>70.263430410230995</v>
      </c>
      <c r="S18" s="1">
        <f>(Table2[[#This Row],[Close Price]]-Table2[[#This Row],[20D EMA]])/Table2[[#This Row],[20D EMA]]</f>
        <v>5.3230179197249226E-2</v>
      </c>
      <c r="T18" s="1">
        <f>(Table2[[#This Row],[Close Price]]-Table2[[#This Row],[50D EMA]])/Table2[[#This Row],[50D EMA]]</f>
        <v>8.6534845061855492E-2</v>
      </c>
      <c r="U18" s="1">
        <f>(Table2[[#This Row],[Close Price]]-Table2[[#This Row],[200D EMA]])/Table2[[#This Row],[200D EMA]]</f>
        <v>0.38893304975236831</v>
      </c>
      <c r="V18">
        <v>1.0902124677568601</v>
      </c>
      <c r="W18">
        <v>1566</v>
      </c>
      <c r="X18">
        <v>1655</v>
      </c>
      <c r="Y18">
        <v>1566</v>
      </c>
      <c r="Z18">
        <v>1655</v>
      </c>
      <c r="AA18">
        <v>1566</v>
      </c>
      <c r="AB18">
        <v>1655</v>
      </c>
      <c r="AC18" s="1">
        <f>(Table2[[#This Row],[Close Price]]/Table2[[#This Row],[Day Low]])-1</f>
        <v>1.711366538952741E-2</v>
      </c>
      <c r="AD18" s="1">
        <f>(Table2[[#This Row],[Day High]]/Table2[[#This Row],[Close Price]])-1</f>
        <v>3.9050728277247648E-2</v>
      </c>
      <c r="AE18" s="1">
        <f>(Table2[[#This Row],[Close Price]]/Table2[[#This Row],[Current Week Low]])-1</f>
        <v>1.711366538952741E-2</v>
      </c>
      <c r="AF18" s="1">
        <f>(Table2[[#This Row],[Current Week High]]/Table2[[#This Row],[Close Price]])-1</f>
        <v>3.9050728277247648E-2</v>
      </c>
      <c r="AG18" s="1">
        <f>(Table2[[#This Row],[Close Price]]/Table2[[#This Row],[Current Month Low]])-1</f>
        <v>1.711366538952741E-2</v>
      </c>
      <c r="AH18" s="1">
        <f>(Table2[[#This Row],[Current Month High]]/Table2[[#This Row],[Close Price]])-1</f>
        <v>3.9050728277247648E-2</v>
      </c>
      <c r="AI18">
        <v>5.1607232546459096</v>
      </c>
      <c r="AJ18">
        <v>230.45643153526899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0.22</v>
      </c>
      <c r="AM18" t="s">
        <v>3189</v>
      </c>
      <c r="AN18">
        <v>8.5299999999999994</v>
      </c>
      <c r="AO18" t="s">
        <v>3189</v>
      </c>
      <c r="AP18">
        <v>0.146211039828994</v>
      </c>
      <c r="AQ18">
        <f>(Table2[[#This Row],[Sharpe Ratio]]-AVERAGE(Table2[Sharpe Ratio]))/_xlfn.STDEV.P(Table2[Sharpe Ratio])</f>
        <v>0.99856272058384643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9.035226736862553</v>
      </c>
      <c r="AS18">
        <f>_xlfn.RANK.AVG(Table2[[#This Row],[1Y Return vs Nifty Z-Score]],Table2[1Y Return vs Nifty Z-Score])</f>
        <v>4</v>
      </c>
      <c r="AT18">
        <f>_xlfn.RANK.AVG(Table2[[#This Row],[6M Return vs Nifty Z-Score]],Table2[6M Return vs Nifty Z-Score])</f>
        <v>20</v>
      </c>
      <c r="AU18">
        <f>_xlfn.RANK.AVG(Table2[[#This Row],[Sharpe Ratio Z-Score]],Table2[Sharpe Ratio Z-Score])</f>
        <v>118</v>
      </c>
      <c r="AV18">
        <f>(Table2[[#This Row],[Rank 1Y]]+Table2[[#This Row],[Rank 6M]]+Table2[[#This Row],[Rank Sharpe]])/3</f>
        <v>47.333333333333336</v>
      </c>
    </row>
    <row r="19" spans="1:48" x14ac:dyDescent="0.3">
      <c r="A19" t="s">
        <v>1164</v>
      </c>
      <c r="B19" t="s">
        <v>1165</v>
      </c>
      <c r="C19" t="s">
        <v>3156</v>
      </c>
      <c r="D19" t="s">
        <v>139</v>
      </c>
      <c r="E19">
        <v>10567.22898025</v>
      </c>
      <c r="F19">
        <v>1292.2</v>
      </c>
      <c r="G19">
        <v>204.03914690483799</v>
      </c>
      <c r="H19">
        <f>(Table2[[#This Row],[1Y Return vs Nifty]]-AVERAGE(Table2[1Y Return vs Nifty]))/_xlfn.STDEV.P(Table2[1Y Return vs Nifty])</f>
        <v>3.7785138918615035</v>
      </c>
      <c r="I19">
        <v>16.5916238846707</v>
      </c>
      <c r="J19">
        <f>(Table2[[#This Row],[1M Return vs Nifty]]-AVERAGE(Table2[1M Return vs Nifty]))/_xlfn.STDEV.P(Table2[1M Return vs Nifty])</f>
        <v>1.9162599339666655</v>
      </c>
      <c r="K19">
        <v>47.877921342970403</v>
      </c>
      <c r="L19">
        <f>(Table2[[#This Row],[6M Return vs Nifty]]-AVERAGE(Table2[6M Return vs Nifty]))/_xlfn.STDEV.P(Table2[6M Return vs Nifty])</f>
        <v>1.4044194443995421</v>
      </c>
      <c r="M19">
        <v>4.2488245028625498</v>
      </c>
      <c r="N19">
        <f>(Table2[[#This Row],[1W Return vs Nifty]]-AVERAGE(Table2[1W Return vs Nifty]))/_xlfn.STDEV.P(Table2[1W Return vs Nifty])</f>
        <v>0.39452008721505871</v>
      </c>
      <c r="O19">
        <v>1153.97</v>
      </c>
      <c r="P19">
        <v>1052.2113855268501</v>
      </c>
      <c r="Q19">
        <v>868.82904367070398</v>
      </c>
      <c r="R19">
        <v>81.577187424408194</v>
      </c>
      <c r="S19" s="1">
        <f>(Table2[[#This Row],[Close Price]]-Table2[[#This Row],[20D EMA]])/Table2[[#This Row],[20D EMA]]</f>
        <v>0.11978647625154901</v>
      </c>
      <c r="T19" s="1">
        <f>(Table2[[#This Row],[Close Price]]-Table2[[#This Row],[50D EMA]])/Table2[[#This Row],[50D EMA]]</f>
        <v>0.2280802296707575</v>
      </c>
      <c r="U19" s="1">
        <f>(Table2[[#This Row],[Close Price]]-Table2[[#This Row],[200D EMA]])/Table2[[#This Row],[200D EMA]]</f>
        <v>0.48728913865563456</v>
      </c>
      <c r="V19">
        <v>1.20192044271819</v>
      </c>
      <c r="W19">
        <v>1225</v>
      </c>
      <c r="X19">
        <v>1295</v>
      </c>
      <c r="Y19">
        <v>1225</v>
      </c>
      <c r="Z19">
        <v>1295</v>
      </c>
      <c r="AA19">
        <v>1225</v>
      </c>
      <c r="AB19">
        <v>1295</v>
      </c>
      <c r="AC19" s="1">
        <f>(Table2[[#This Row],[Close Price]]/Table2[[#This Row],[Day Low]])-1</f>
        <v>5.4857142857142938E-2</v>
      </c>
      <c r="AD19" s="1">
        <f>(Table2[[#This Row],[Day High]]/Table2[[#This Row],[Close Price]])-1</f>
        <v>2.1668472372697867E-3</v>
      </c>
      <c r="AE19" s="1">
        <f>(Table2[[#This Row],[Close Price]]/Table2[[#This Row],[Current Week Low]])-1</f>
        <v>5.4857142857142938E-2</v>
      </c>
      <c r="AF19" s="1">
        <f>(Table2[[#This Row],[Current Week High]]/Table2[[#This Row],[Close Price]])-1</f>
        <v>2.1668472372697867E-3</v>
      </c>
      <c r="AG19" s="1">
        <f>(Table2[[#This Row],[Close Price]]/Table2[[#This Row],[Current Month Low]])-1</f>
        <v>5.4857142857142938E-2</v>
      </c>
      <c r="AH19" s="1">
        <f>(Table2[[#This Row],[Current Month High]]/Table2[[#This Row],[Close Price]])-1</f>
        <v>2.1668472372697867E-3</v>
      </c>
      <c r="AI19">
        <v>0.216684723726978</v>
      </c>
      <c r="AJ19">
        <v>246.38788366170701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0.54</v>
      </c>
      <c r="AM19" t="s">
        <v>3189</v>
      </c>
      <c r="AN19">
        <v>19.5</v>
      </c>
      <c r="AO19" t="s">
        <v>3189</v>
      </c>
      <c r="AP19">
        <v>0.167594341747271</v>
      </c>
      <c r="AQ19">
        <f>(Table2[[#This Row],[Sharpe Ratio]]-AVERAGE(Table2[Sharpe Ratio]))/_xlfn.STDEV.P(Table2[Sharpe Ratio])</f>
        <v>1.2465458011026003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8.7402591585453688</v>
      </c>
      <c r="AS19">
        <f>_xlfn.RANK.AVG(Table2[[#This Row],[1Y Return vs Nifty Z-Score]],Table2[1Y Return vs Nifty Z-Score])</f>
        <v>5</v>
      </c>
      <c r="AT19">
        <f>_xlfn.RANK.AVG(Table2[[#This Row],[6M Return vs Nifty Z-Score]],Table2[6M Return vs Nifty Z-Score])</f>
        <v>63</v>
      </c>
      <c r="AU19">
        <f>_xlfn.RANK.AVG(Table2[[#This Row],[Sharpe Ratio Z-Score]],Table2[Sharpe Ratio Z-Score])</f>
        <v>75</v>
      </c>
      <c r="AV19">
        <f>(Table2[[#This Row],[Rank 1Y]]+Table2[[#This Row],[Rank 6M]]+Table2[[#This Row],[Rank Sharpe]])/3</f>
        <v>47.666666666666664</v>
      </c>
    </row>
    <row r="20" spans="1:48" x14ac:dyDescent="0.3">
      <c r="A20" t="s">
        <v>1191</v>
      </c>
      <c r="B20" t="s">
        <v>1192</v>
      </c>
      <c r="C20" t="s">
        <v>3151</v>
      </c>
      <c r="D20" t="s">
        <v>393</v>
      </c>
      <c r="E20">
        <v>10199.32687137</v>
      </c>
      <c r="F20">
        <v>449.75</v>
      </c>
      <c r="G20">
        <v>131.66470698421199</v>
      </c>
      <c r="H20">
        <f>(Table2[[#This Row],[1Y Return vs Nifty]]-AVERAGE(Table2[1Y Return vs Nifty]))/_xlfn.STDEV.P(Table2[1Y Return vs Nifty])</f>
        <v>2.3301392538671202</v>
      </c>
      <c r="I20">
        <v>5.1281223041319599</v>
      </c>
      <c r="J20">
        <f>(Table2[[#This Row],[1M Return vs Nifty]]-AVERAGE(Table2[1M Return vs Nifty]))/_xlfn.STDEV.P(Table2[1M Return vs Nifty])</f>
        <v>0.65288988488923672</v>
      </c>
      <c r="K20">
        <v>48.5023722245366</v>
      </c>
      <c r="L20">
        <f>(Table2[[#This Row],[6M Return vs Nifty]]-AVERAGE(Table2[6M Return vs Nifty]))/_xlfn.STDEV.P(Table2[6M Return vs Nifty])</f>
        <v>1.4242017341576734</v>
      </c>
      <c r="M20">
        <v>9.3850262991769693</v>
      </c>
      <c r="N20">
        <f>(Table2[[#This Row],[1W Return vs Nifty]]-AVERAGE(Table2[1W Return vs Nifty]))/_xlfn.STDEV.P(Table2[1W Return vs Nifty])</f>
        <v>1.4674319671534501</v>
      </c>
      <c r="O20">
        <v>413.12</v>
      </c>
      <c r="P20">
        <v>404.91151301323799</v>
      </c>
      <c r="Q20">
        <v>333.27260987604097</v>
      </c>
      <c r="R20">
        <v>74.491180060768798</v>
      </c>
      <c r="S20" s="1">
        <f>(Table2[[#This Row],[Close Price]]-Table2[[#This Row],[20D EMA]])/Table2[[#This Row],[20D EMA]]</f>
        <v>8.866673121611153E-2</v>
      </c>
      <c r="T20" s="1">
        <f>(Table2[[#This Row],[Close Price]]-Table2[[#This Row],[50D EMA]])/Table2[[#This Row],[50D EMA]]</f>
        <v>0.11073650796710262</v>
      </c>
      <c r="U20" s="1">
        <f>(Table2[[#This Row],[Close Price]]-Table2[[#This Row],[200D EMA]])/Table2[[#This Row],[200D EMA]]</f>
        <v>0.34949583815868396</v>
      </c>
      <c r="V20">
        <v>0.95615387835028298</v>
      </c>
      <c r="W20">
        <v>443.45</v>
      </c>
      <c r="X20">
        <v>463.9</v>
      </c>
      <c r="Y20">
        <v>443.45</v>
      </c>
      <c r="Z20">
        <v>463.9</v>
      </c>
      <c r="AA20">
        <v>443.45</v>
      </c>
      <c r="AB20">
        <v>463.9</v>
      </c>
      <c r="AC20" s="1">
        <f>(Table2[[#This Row],[Close Price]]/Table2[[#This Row],[Day Low]])-1</f>
        <v>1.4206787687450761E-2</v>
      </c>
      <c r="AD20" s="1">
        <f>(Table2[[#This Row],[Day High]]/Table2[[#This Row],[Close Price]])-1</f>
        <v>3.1461923290716953E-2</v>
      </c>
      <c r="AE20" s="1">
        <f>(Table2[[#This Row],[Close Price]]/Table2[[#This Row],[Current Week Low]])-1</f>
        <v>1.4206787687450761E-2</v>
      </c>
      <c r="AF20" s="1">
        <f>(Table2[[#This Row],[Current Week High]]/Table2[[#This Row],[Close Price]])-1</f>
        <v>3.1461923290716953E-2</v>
      </c>
      <c r="AG20" s="1">
        <f>(Table2[[#This Row],[Close Price]]/Table2[[#This Row],[Current Month Low]])-1</f>
        <v>1.4206787687450761E-2</v>
      </c>
      <c r="AH20" s="1">
        <f>(Table2[[#This Row],[Current Month High]]/Table2[[#This Row],[Close Price]])-1</f>
        <v>3.1461923290716953E-2</v>
      </c>
      <c r="AI20">
        <v>5.3918843802112297</v>
      </c>
      <c r="AJ20">
        <v>178.05255023183901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0.18</v>
      </c>
      <c r="AM20" t="s">
        <v>3189</v>
      </c>
      <c r="AN20">
        <v>14.01</v>
      </c>
      <c r="AO20" t="s">
        <v>3189</v>
      </c>
      <c r="AP20">
        <v>0.17607074402839501</v>
      </c>
      <c r="AQ20">
        <f>(Table2[[#This Row],[Sharpe Ratio]]-AVERAGE(Table2[Sharpe Ratio]))/_xlfn.STDEV.P(Table2[Sharpe Ratio])</f>
        <v>1.3448470062870379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7.2195098463545184</v>
      </c>
      <c r="AS20">
        <f>_xlfn.RANK.AVG(Table2[[#This Row],[1Y Return vs Nifty Z-Score]],Table2[1Y Return vs Nifty Z-Score])</f>
        <v>25</v>
      </c>
      <c r="AT20">
        <f>_xlfn.RANK.AVG(Table2[[#This Row],[6M Return vs Nifty Z-Score]],Table2[6M Return vs Nifty Z-Score])</f>
        <v>62</v>
      </c>
      <c r="AU20">
        <f>_xlfn.RANK.AVG(Table2[[#This Row],[Sharpe Ratio Z-Score]],Table2[Sharpe Ratio Z-Score])</f>
        <v>60</v>
      </c>
      <c r="AV20">
        <f>(Table2[[#This Row],[Rank 1Y]]+Table2[[#This Row],[Rank 6M]]+Table2[[#This Row],[Rank Sharpe]])/3</f>
        <v>49</v>
      </c>
    </row>
    <row r="21" spans="1:48" x14ac:dyDescent="0.3">
      <c r="A21" t="s">
        <v>288</v>
      </c>
      <c r="B21" t="s">
        <v>289</v>
      </c>
      <c r="C21" t="s">
        <v>3151</v>
      </c>
      <c r="D21" t="s">
        <v>290</v>
      </c>
      <c r="E21">
        <v>92659.411349999995</v>
      </c>
      <c r="F21">
        <v>4545.25</v>
      </c>
      <c r="G21">
        <v>107.651686465956</v>
      </c>
      <c r="H21">
        <f>(Table2[[#This Row],[1Y Return vs Nifty]]-AVERAGE(Table2[1Y Return vs Nifty]))/_xlfn.STDEV.P(Table2[1Y Return vs Nifty])</f>
        <v>1.8495849319487159</v>
      </c>
      <c r="I21">
        <v>12.4689424761276</v>
      </c>
      <c r="J21">
        <f>(Table2[[#This Row],[1M Return vs Nifty]]-AVERAGE(Table2[1M Return vs Nifty]))/_xlfn.STDEV.P(Table2[1M Return vs Nifty])</f>
        <v>1.4619072933839683</v>
      </c>
      <c r="K21">
        <v>33.2821300287846</v>
      </c>
      <c r="L21">
        <f>(Table2[[#This Row],[6M Return vs Nifty]]-AVERAGE(Table2[6M Return vs Nifty]))/_xlfn.STDEV.P(Table2[6M Return vs Nifty])</f>
        <v>0.94203211891086958</v>
      </c>
      <c r="M21">
        <v>10.8267199594034</v>
      </c>
      <c r="N21">
        <f>(Table2[[#This Row],[1W Return vs Nifty]]-AVERAGE(Table2[1W Return vs Nifty]))/_xlfn.STDEV.P(Table2[1W Return vs Nifty])</f>
        <v>1.768590355517152</v>
      </c>
      <c r="O21">
        <v>4248.37</v>
      </c>
      <c r="P21">
        <v>4237.37883937688</v>
      </c>
      <c r="Q21">
        <v>3702.4416525552401</v>
      </c>
      <c r="R21">
        <v>78.845600402183294</v>
      </c>
      <c r="S21" s="1">
        <f>(Table2[[#This Row],[Close Price]]-Table2[[#This Row],[20D EMA]])/Table2[[#This Row],[20D EMA]]</f>
        <v>6.9880919034829861E-2</v>
      </c>
      <c r="T21" s="1">
        <f>(Table2[[#This Row],[Close Price]]-Table2[[#This Row],[50D EMA]])/Table2[[#This Row],[50D EMA]]</f>
        <v>7.2656038625140584E-2</v>
      </c>
      <c r="U21" s="1">
        <f>(Table2[[#This Row],[Close Price]]-Table2[[#This Row],[200D EMA]])/Table2[[#This Row],[200D EMA]]</f>
        <v>0.22763582158360166</v>
      </c>
      <c r="V21">
        <v>0.86144208891964202</v>
      </c>
      <c r="W21">
        <v>4520.05</v>
      </c>
      <c r="X21">
        <v>4707</v>
      </c>
      <c r="Y21">
        <v>4520.05</v>
      </c>
      <c r="Z21">
        <v>4707</v>
      </c>
      <c r="AA21">
        <v>4520.05</v>
      </c>
      <c r="AB21">
        <v>4707</v>
      </c>
      <c r="AC21" s="1">
        <f>(Table2[[#This Row],[Close Price]]/Table2[[#This Row],[Day Low]])-1</f>
        <v>5.5751595668189768E-3</v>
      </c>
      <c r="AD21" s="1">
        <f>(Table2[[#This Row],[Day High]]/Table2[[#This Row],[Close Price]])-1</f>
        <v>3.5586601397062934E-2</v>
      </c>
      <c r="AE21" s="1">
        <f>(Table2[[#This Row],[Close Price]]/Table2[[#This Row],[Current Week Low]])-1</f>
        <v>5.5751595668189768E-3</v>
      </c>
      <c r="AF21" s="1">
        <f>(Table2[[#This Row],[Current Week High]]/Table2[[#This Row],[Close Price]])-1</f>
        <v>3.5586601397062934E-2</v>
      </c>
      <c r="AG21" s="1">
        <f>(Table2[[#This Row],[Close Price]]/Table2[[#This Row],[Current Month Low]])-1</f>
        <v>5.5751595668189768E-3</v>
      </c>
      <c r="AH21" s="1">
        <f>(Table2[[#This Row],[Current Month High]]/Table2[[#This Row],[Close Price]])-1</f>
        <v>3.5586601397062934E-2</v>
      </c>
      <c r="AI21">
        <v>28.925801661074701</v>
      </c>
      <c r="AJ21">
        <v>153.160855519661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0.09</v>
      </c>
      <c r="AM21" t="s">
        <v>3189</v>
      </c>
      <c r="AN21">
        <v>12.15</v>
      </c>
      <c r="AO21" t="s">
        <v>3189</v>
      </c>
      <c r="AP21">
        <v>0.25723479748081701</v>
      </c>
      <c r="AQ21">
        <f>(Table2[[#This Row],[Sharpe Ratio]]-AVERAGE(Table2[Sharpe Ratio]))/_xlfn.STDEV.P(Table2[Sharpe Ratio])</f>
        <v>2.2861100572154331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8.3082247569761378</v>
      </c>
      <c r="AS21">
        <f>_xlfn.RANK.AVG(Table2[[#This Row],[1Y Return vs Nifty Z-Score]],Table2[1Y Return vs Nifty Z-Score])</f>
        <v>41</v>
      </c>
      <c r="AT21">
        <f>_xlfn.RANK.AVG(Table2[[#This Row],[6M Return vs Nifty Z-Score]],Table2[6M Return vs Nifty Z-Score])</f>
        <v>102</v>
      </c>
      <c r="AU21">
        <f>_xlfn.RANK.AVG(Table2[[#This Row],[Sharpe Ratio Z-Score]],Table2[Sharpe Ratio Z-Score])</f>
        <v>7</v>
      </c>
      <c r="AV21">
        <f>(Table2[[#This Row],[Rank 1Y]]+Table2[[#This Row],[Rank 6M]]+Table2[[#This Row],[Rank Sharpe]])/3</f>
        <v>50</v>
      </c>
    </row>
    <row r="22" spans="1:48" x14ac:dyDescent="0.3">
      <c r="A22" t="s">
        <v>687</v>
      </c>
      <c r="B22" t="s">
        <v>688</v>
      </c>
      <c r="C22" t="s">
        <v>3157</v>
      </c>
      <c r="D22" t="s">
        <v>266</v>
      </c>
      <c r="E22">
        <v>26020.619567040001</v>
      </c>
      <c r="F22">
        <v>534.29999999999995</v>
      </c>
      <c r="G22">
        <v>74.224883649652</v>
      </c>
      <c r="H22">
        <f>(Table2[[#This Row],[1Y Return vs Nifty]]-AVERAGE(Table2[1Y Return vs Nifty]))/_xlfn.STDEV.P(Table2[1Y Return vs Nifty])</f>
        <v>1.1806397424388446</v>
      </c>
      <c r="I22">
        <v>-8.1980494152893595</v>
      </c>
      <c r="J22">
        <f>(Table2[[#This Row],[1M Return vs Nifty]]-AVERAGE(Table2[1M Return vs Nifty]))/_xlfn.STDEV.P(Table2[1M Return vs Nifty])</f>
        <v>-0.8157613907176301</v>
      </c>
      <c r="K22">
        <v>46.850906920449603</v>
      </c>
      <c r="L22">
        <f>(Table2[[#This Row],[6M Return vs Nifty]]-AVERAGE(Table2[6M Return vs Nifty]))/_xlfn.STDEV.P(Table2[6M Return vs Nifty])</f>
        <v>1.3718841441992613</v>
      </c>
      <c r="M22">
        <v>3.9464024544997902</v>
      </c>
      <c r="N22">
        <f>(Table2[[#This Row],[1W Return vs Nifty]]-AVERAGE(Table2[1W Return vs Nifty]))/_xlfn.STDEV.P(Table2[1W Return vs Nifty])</f>
        <v>0.33134651629412276</v>
      </c>
      <c r="O22">
        <v>530.24</v>
      </c>
      <c r="P22">
        <v>548.23891346904497</v>
      </c>
      <c r="Q22">
        <v>460.64444008939</v>
      </c>
      <c r="R22">
        <v>54.528625155656201</v>
      </c>
      <c r="S22" s="1">
        <f>(Table2[[#This Row],[Close Price]]-Table2[[#This Row],[20D EMA]])/Table2[[#This Row],[20D EMA]]</f>
        <v>7.6569100784549364E-3</v>
      </c>
      <c r="T22" s="1">
        <f>(Table2[[#This Row],[Close Price]]-Table2[[#This Row],[50D EMA]])/Table2[[#This Row],[50D EMA]]</f>
        <v>-2.542488890627069E-2</v>
      </c>
      <c r="U22" s="1">
        <f>(Table2[[#This Row],[Close Price]]-Table2[[#This Row],[200D EMA]])/Table2[[#This Row],[200D EMA]]</f>
        <v>0.15989677395502</v>
      </c>
      <c r="V22">
        <v>0.49624343572491703</v>
      </c>
      <c r="W22">
        <v>519.20000000000005</v>
      </c>
      <c r="X22">
        <v>540.6</v>
      </c>
      <c r="Y22">
        <v>519.20000000000005</v>
      </c>
      <c r="Z22">
        <v>540.6</v>
      </c>
      <c r="AA22">
        <v>519.20000000000005</v>
      </c>
      <c r="AB22">
        <v>540.6</v>
      </c>
      <c r="AC22" s="1">
        <f>(Table2[[#This Row],[Close Price]]/Table2[[#This Row],[Day Low]])-1</f>
        <v>2.908320493066241E-2</v>
      </c>
      <c r="AD22" s="1">
        <f>(Table2[[#This Row],[Day High]]/Table2[[#This Row],[Close Price]])-1</f>
        <v>1.1791128579449861E-2</v>
      </c>
      <c r="AE22" s="1">
        <f>(Table2[[#This Row],[Close Price]]/Table2[[#This Row],[Current Week Low]])-1</f>
        <v>2.908320493066241E-2</v>
      </c>
      <c r="AF22" s="1">
        <f>(Table2[[#This Row],[Current Week High]]/Table2[[#This Row],[Close Price]])-1</f>
        <v>1.1791128579449861E-2</v>
      </c>
      <c r="AG22" s="1">
        <f>(Table2[[#This Row],[Close Price]]/Table2[[#This Row],[Current Month Low]])-1</f>
        <v>2.908320493066241E-2</v>
      </c>
      <c r="AH22" s="1">
        <f>(Table2[[#This Row],[Current Month High]]/Table2[[#This Row],[Close Price]])-1</f>
        <v>1.1791128579449861E-2</v>
      </c>
      <c r="AI22">
        <v>28.897623058207</v>
      </c>
      <c r="AJ22">
        <v>100.713749060856</v>
      </c>
      <c r="AK22" t="str">
        <f>IF(AND(Table2[[#This Row],[20D EMA]]&gt;Table2[[#This Row],[50D EMA]],Table2[[#This Row],[50D EMA]]&gt;Table2[[#This Row],[200D EMA]]),"Uptrend","Downtrend/NoTrend")</f>
        <v>Downtrend/NoTrend</v>
      </c>
      <c r="AL22">
        <v>0.01</v>
      </c>
      <c r="AM22" t="s">
        <v>3189</v>
      </c>
      <c r="AN22">
        <v>0.35</v>
      </c>
      <c r="AO22" t="s">
        <v>3189</v>
      </c>
      <c r="AP22">
        <v>0.237936997277298</v>
      </c>
      <c r="AQ22">
        <f>(Table2[[#This Row],[Sharpe Ratio]]-AVERAGE(Table2[Sharpe Ratio]))/_xlfn.STDEV.P(Table2[Sharpe Ratio])</f>
        <v>2.0623126306068822</v>
      </c>
      <c r="AR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">
        <f>_xlfn.RANK.AVG(Table2[[#This Row],[1Y Return vs Nifty Z-Score]],Table2[1Y Return vs Nifty Z-Score])</f>
        <v>78</v>
      </c>
      <c r="AT22">
        <f>_xlfn.RANK.AVG(Table2[[#This Row],[6M Return vs Nifty Z-Score]],Table2[6M Return vs Nifty Z-Score])</f>
        <v>67</v>
      </c>
      <c r="AU22">
        <f>_xlfn.RANK.AVG(Table2[[#This Row],[Sharpe Ratio Z-Score]],Table2[Sharpe Ratio Z-Score])</f>
        <v>12</v>
      </c>
      <c r="AV22">
        <f>(Table2[[#This Row],[Rank 1Y]]+Table2[[#This Row],[Rank 6M]]+Table2[[#This Row],[Rank Sharpe]])/3</f>
        <v>52.333333333333336</v>
      </c>
    </row>
    <row r="23" spans="1:48" x14ac:dyDescent="0.3">
      <c r="A23" t="s">
        <v>1018</v>
      </c>
      <c r="B23" t="s">
        <v>1019</v>
      </c>
      <c r="C23" t="s">
        <v>3145</v>
      </c>
      <c r="D23" t="s">
        <v>370</v>
      </c>
      <c r="E23">
        <v>13789.414406239999</v>
      </c>
      <c r="F23">
        <v>401.8</v>
      </c>
      <c r="G23">
        <v>60.355696647758002</v>
      </c>
      <c r="H23">
        <f>(Table2[[#This Row],[1Y Return vs Nifty]]-AVERAGE(Table2[1Y Return vs Nifty]))/_xlfn.STDEV.P(Table2[1Y Return vs Nifty])</f>
        <v>0.90308624806741788</v>
      </c>
      <c r="I23">
        <v>-0.58373498261961299</v>
      </c>
      <c r="J23">
        <f>(Table2[[#This Row],[1M Return vs Nifty]]-AVERAGE(Table2[1M Return vs Nifty]))/_xlfn.STDEV.P(Table2[1M Return vs Nifty])</f>
        <v>2.3397284396441245E-2</v>
      </c>
      <c r="K23">
        <v>81.574078399705201</v>
      </c>
      <c r="L23">
        <f>(Table2[[#This Row],[6M Return vs Nifty]]-AVERAGE(Table2[6M Return vs Nifty]))/_xlfn.STDEV.P(Table2[6M Return vs Nifty])</f>
        <v>2.471896746953659</v>
      </c>
      <c r="M23">
        <v>12.2852959255095</v>
      </c>
      <c r="N23">
        <f>(Table2[[#This Row],[1W Return vs Nifty]]-AVERAGE(Table2[1W Return vs Nifty]))/_xlfn.STDEV.P(Table2[1W Return vs Nifty])</f>
        <v>2.0732753238824508</v>
      </c>
      <c r="O23">
        <v>376.35</v>
      </c>
      <c r="P23">
        <v>377.136419482262</v>
      </c>
      <c r="Q23">
        <v>308.989030003435</v>
      </c>
      <c r="R23">
        <v>70.895855430146696</v>
      </c>
      <c r="S23" s="1">
        <f>(Table2[[#This Row],[Close Price]]-Table2[[#This Row],[20D EMA]])/Table2[[#This Row],[20D EMA]]</f>
        <v>6.7623223063637536E-2</v>
      </c>
      <c r="T23" s="1">
        <f>(Table2[[#This Row],[Close Price]]-Table2[[#This Row],[50D EMA]])/Table2[[#This Row],[50D EMA]]</f>
        <v>6.5396973730610555E-2</v>
      </c>
      <c r="U23" s="1">
        <f>(Table2[[#This Row],[Close Price]]-Table2[[#This Row],[200D EMA]])/Table2[[#This Row],[200D EMA]]</f>
        <v>0.30036978981271029</v>
      </c>
      <c r="V23">
        <v>0.66279806966445598</v>
      </c>
      <c r="W23">
        <v>391.1</v>
      </c>
      <c r="X23">
        <v>407.25</v>
      </c>
      <c r="Y23">
        <v>391.1</v>
      </c>
      <c r="Z23">
        <v>407.25</v>
      </c>
      <c r="AA23">
        <v>391.1</v>
      </c>
      <c r="AB23">
        <v>407.25</v>
      </c>
      <c r="AC23" s="1">
        <f>(Table2[[#This Row],[Close Price]]/Table2[[#This Row],[Day Low]])-1</f>
        <v>2.7358731782152867E-2</v>
      </c>
      <c r="AD23" s="1">
        <f>(Table2[[#This Row],[Day High]]/Table2[[#This Row],[Close Price]])-1</f>
        <v>1.3563962170233923E-2</v>
      </c>
      <c r="AE23" s="1">
        <f>(Table2[[#This Row],[Close Price]]/Table2[[#This Row],[Current Week Low]])-1</f>
        <v>2.7358731782152867E-2</v>
      </c>
      <c r="AF23" s="1">
        <f>(Table2[[#This Row],[Current Week High]]/Table2[[#This Row],[Close Price]])-1</f>
        <v>1.3563962170233923E-2</v>
      </c>
      <c r="AG23" s="1">
        <f>(Table2[[#This Row],[Close Price]]/Table2[[#This Row],[Current Month Low]])-1</f>
        <v>2.7358731782152867E-2</v>
      </c>
      <c r="AH23" s="1">
        <f>(Table2[[#This Row],[Current Month High]]/Table2[[#This Row],[Close Price]])-1</f>
        <v>1.3563962170233923E-2</v>
      </c>
      <c r="AI23">
        <v>11.4858138377302</v>
      </c>
      <c r="AJ23">
        <v>151.125</v>
      </c>
      <c r="AK23" t="str">
        <f>IF(AND(Table2[[#This Row],[20D EMA]]&gt;Table2[[#This Row],[50D EMA]],Table2[[#This Row],[50D EMA]]&gt;Table2[[#This Row],[200D EMA]]),"Uptrend","Downtrend/NoTrend")</f>
        <v>Downtrend/NoTrend</v>
      </c>
      <c r="AL23">
        <v>0.09</v>
      </c>
      <c r="AM23" t="s">
        <v>3189</v>
      </c>
      <c r="AN23">
        <v>12.16</v>
      </c>
      <c r="AO23" t="s">
        <v>3189</v>
      </c>
      <c r="AP23">
        <v>0.19229216005744099</v>
      </c>
      <c r="AQ23">
        <f>(Table2[[#This Row],[Sharpe Ratio]]-AVERAGE(Table2[Sharpe Ratio]))/_xlfn.STDEV.P(Table2[Sharpe Ratio])</f>
        <v>1.5329674720894142</v>
      </c>
      <c r="AR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">
        <f>_xlfn.RANK.AVG(Table2[[#This Row],[1Y Return vs Nifty Z-Score]],Table2[1Y Return vs Nifty Z-Score])</f>
        <v>103</v>
      </c>
      <c r="AT23">
        <f>_xlfn.RANK.AVG(Table2[[#This Row],[6M Return vs Nifty Z-Score]],Table2[6M Return vs Nifty Z-Score])</f>
        <v>21</v>
      </c>
      <c r="AU23">
        <f>_xlfn.RANK.AVG(Table2[[#This Row],[Sharpe Ratio Z-Score]],Table2[Sharpe Ratio Z-Score])</f>
        <v>43</v>
      </c>
      <c r="AV23">
        <f>(Table2[[#This Row],[Rank 1Y]]+Table2[[#This Row],[Rank 6M]]+Table2[[#This Row],[Rank Sharpe]])/3</f>
        <v>55.666666666666664</v>
      </c>
    </row>
    <row r="24" spans="1:48" x14ac:dyDescent="0.3">
      <c r="A24" t="s">
        <v>757</v>
      </c>
      <c r="B24" t="s">
        <v>758</v>
      </c>
      <c r="C24" t="s">
        <v>3147</v>
      </c>
      <c r="D24" t="s">
        <v>51</v>
      </c>
      <c r="E24">
        <v>22815.175395574999</v>
      </c>
      <c r="F24">
        <v>1356.05</v>
      </c>
      <c r="G24">
        <v>259.751155660081</v>
      </c>
      <c r="H24">
        <f>(Table2[[#This Row],[1Y Return vs Nifty]]-AVERAGE(Table2[1Y Return vs Nifty]))/_xlfn.STDEV.P(Table2[1Y Return vs Nifty])</f>
        <v>4.8934359638155085</v>
      </c>
      <c r="I24">
        <v>12.663526700557799</v>
      </c>
      <c r="J24">
        <f>(Table2[[#This Row],[1M Return vs Nifty]]-AVERAGE(Table2[1M Return vs Nifty]))/_xlfn.STDEV.P(Table2[1M Return vs Nifty])</f>
        <v>1.4833520395150646</v>
      </c>
      <c r="K24">
        <v>142.886486985006</v>
      </c>
      <c r="L24">
        <f>(Table2[[#This Row],[6M Return vs Nifty]]-AVERAGE(Table2[6M Return vs Nifty]))/_xlfn.STDEV.P(Table2[6M Return vs Nifty])</f>
        <v>4.414243003814172</v>
      </c>
      <c r="M24">
        <v>8.2085488486521694</v>
      </c>
      <c r="N24">
        <f>(Table2[[#This Row],[1W Return vs Nifty]]-AVERAGE(Table2[1W Return vs Nifty]))/_xlfn.STDEV.P(Table2[1W Return vs Nifty])</f>
        <v>1.2216751446599403</v>
      </c>
      <c r="O24">
        <v>1260.42</v>
      </c>
      <c r="P24">
        <v>1134.0478036254101</v>
      </c>
      <c r="Q24">
        <v>844.42731982066505</v>
      </c>
      <c r="R24">
        <v>80.264969262422397</v>
      </c>
      <c r="S24" s="1">
        <f>(Table2[[#This Row],[Close Price]]-Table2[[#This Row],[20D EMA]])/Table2[[#This Row],[20D EMA]]</f>
        <v>7.5871534885196906E-2</v>
      </c>
      <c r="T24" s="1">
        <f>(Table2[[#This Row],[Close Price]]-Table2[[#This Row],[50D EMA]])/Table2[[#This Row],[50D EMA]]</f>
        <v>0.19576088033050845</v>
      </c>
      <c r="U24" s="1">
        <f>(Table2[[#This Row],[Close Price]]-Table2[[#This Row],[200D EMA]])/Table2[[#This Row],[200D EMA]]</f>
        <v>0.60588125013291916</v>
      </c>
      <c r="V24">
        <v>1.0554442074850401</v>
      </c>
      <c r="W24">
        <v>1384.9</v>
      </c>
      <c r="X24">
        <v>1466.8</v>
      </c>
      <c r="Y24">
        <v>1384.9</v>
      </c>
      <c r="Z24">
        <v>1466.8</v>
      </c>
      <c r="AA24">
        <v>1384.9</v>
      </c>
      <c r="AB24">
        <v>1466.8</v>
      </c>
      <c r="AC24" s="1">
        <f>(Table2[[#This Row],[Close Price]]/Table2[[#This Row],[Day Low]])-1</f>
        <v>-2.083182901292524E-2</v>
      </c>
      <c r="AD24" s="1">
        <f>(Table2[[#This Row],[Day High]]/Table2[[#This Row],[Close Price]])-1</f>
        <v>8.1671029829283537E-2</v>
      </c>
      <c r="AE24" s="1">
        <f>(Table2[[#This Row],[Close Price]]/Table2[[#This Row],[Current Week Low]])-1</f>
        <v>-2.083182901292524E-2</v>
      </c>
      <c r="AF24" s="1">
        <f>(Table2[[#This Row],[Current Week High]]/Table2[[#This Row],[Close Price]])-1</f>
        <v>8.1671029829283537E-2</v>
      </c>
      <c r="AG24" s="1">
        <f>(Table2[[#This Row],[Close Price]]/Table2[[#This Row],[Current Month Low]])-1</f>
        <v>-2.083182901292524E-2</v>
      </c>
      <c r="AH24" s="1">
        <f>(Table2[[#This Row],[Current Month High]]/Table2[[#This Row],[Close Price]])-1</f>
        <v>8.1671029829283537E-2</v>
      </c>
      <c r="AI24">
        <v>2.5035950001843501</v>
      </c>
      <c r="AJ24">
        <v>315.52014708135403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0.48</v>
      </c>
      <c r="AM24" t="s">
        <v>3189</v>
      </c>
      <c r="AN24">
        <v>20.91</v>
      </c>
      <c r="AO24" t="s">
        <v>3189</v>
      </c>
      <c r="AP24">
        <v>0.120285394699489</v>
      </c>
      <c r="AQ24">
        <f>(Table2[[#This Row],[Sharpe Ratio]]-AVERAGE(Table2[Sharpe Ratio]))/_xlfn.STDEV.P(Table2[Sharpe Ratio])</f>
        <v>0.69790188867764302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12.710608040482327</v>
      </c>
      <c r="AS24">
        <f>_xlfn.RANK.AVG(Table2[[#This Row],[1Y Return vs Nifty Z-Score]],Table2[1Y Return vs Nifty Z-Score])</f>
        <v>2</v>
      </c>
      <c r="AT24">
        <f>_xlfn.RANK.AVG(Table2[[#This Row],[6M Return vs Nifty Z-Score]],Table2[6M Return vs Nifty Z-Score])</f>
        <v>5</v>
      </c>
      <c r="AU24">
        <f>_xlfn.RANK.AVG(Table2[[#This Row],[Sharpe Ratio Z-Score]],Table2[Sharpe Ratio Z-Score])</f>
        <v>168</v>
      </c>
      <c r="AV24">
        <f>(Table2[[#This Row],[Rank 1Y]]+Table2[[#This Row],[Rank 6M]]+Table2[[#This Row],[Rank Sharpe]])/3</f>
        <v>58.333333333333336</v>
      </c>
    </row>
    <row r="25" spans="1:48" x14ac:dyDescent="0.3">
      <c r="A25" t="s">
        <v>378</v>
      </c>
      <c r="B25" t="s">
        <v>379</v>
      </c>
      <c r="C25" t="s">
        <v>3143</v>
      </c>
      <c r="D25" t="s">
        <v>380</v>
      </c>
      <c r="E25">
        <v>63230.912879925003</v>
      </c>
      <c r="F25">
        <v>4563.8500000000004</v>
      </c>
      <c r="G25">
        <v>66.169049808870298</v>
      </c>
      <c r="H25">
        <f>(Table2[[#This Row],[1Y Return vs Nifty]]-AVERAGE(Table2[1Y Return vs Nifty]))/_xlfn.STDEV.P(Table2[1Y Return vs Nifty])</f>
        <v>1.019424464839717</v>
      </c>
      <c r="I25">
        <v>5.9091920430212701</v>
      </c>
      <c r="J25">
        <f>(Table2[[#This Row],[1M Return vs Nifty]]-AVERAGE(Table2[1M Return vs Nifty]))/_xlfn.STDEV.P(Table2[1M Return vs Nifty])</f>
        <v>0.73897005048442543</v>
      </c>
      <c r="K25">
        <v>64.739517922197095</v>
      </c>
      <c r="L25">
        <f>(Table2[[#This Row],[6M Return vs Nifty]]-AVERAGE(Table2[6M Return vs Nifty]))/_xlfn.STDEV.P(Table2[6M Return vs Nifty])</f>
        <v>1.9385863407267045</v>
      </c>
      <c r="M25">
        <v>-3.7214557687987102</v>
      </c>
      <c r="N25">
        <f>(Table2[[#This Row],[1W Return vs Nifty]]-AVERAGE(Table2[1W Return vs Nifty]))/_xlfn.STDEV.P(Table2[1W Return vs Nifty])</f>
        <v>-1.2704083422014383</v>
      </c>
      <c r="O25">
        <v>4554.71</v>
      </c>
      <c r="P25">
        <v>4236.7355035020601</v>
      </c>
      <c r="Q25">
        <v>3182.2462048293501</v>
      </c>
      <c r="R25">
        <v>56.446889981768898</v>
      </c>
      <c r="S25" s="1">
        <f>(Table2[[#This Row],[Close Price]]-Table2[[#This Row],[20D EMA]])/Table2[[#This Row],[20D EMA]]</f>
        <v>2.0067139290976433E-3</v>
      </c>
      <c r="T25" s="1">
        <f>(Table2[[#This Row],[Close Price]]-Table2[[#This Row],[50D EMA]])/Table2[[#This Row],[50D EMA]]</f>
        <v>7.7209090873751607E-2</v>
      </c>
      <c r="U25" s="1">
        <f>(Table2[[#This Row],[Close Price]]-Table2[[#This Row],[200D EMA]])/Table2[[#This Row],[200D EMA]]</f>
        <v>0.43415993177207346</v>
      </c>
      <c r="V25">
        <v>0.93105394667794406</v>
      </c>
      <c r="W25">
        <v>4531.6000000000004</v>
      </c>
      <c r="X25">
        <v>4687.8999999999996</v>
      </c>
      <c r="Y25">
        <v>4531.6000000000004</v>
      </c>
      <c r="Z25">
        <v>4687.8999999999996</v>
      </c>
      <c r="AA25">
        <v>4531.6000000000004</v>
      </c>
      <c r="AB25">
        <v>4687.8999999999996</v>
      </c>
      <c r="AC25" s="1">
        <f>(Table2[[#This Row],[Close Price]]/Table2[[#This Row],[Day Low]])-1</f>
        <v>7.1166916762290811E-3</v>
      </c>
      <c r="AD25" s="1">
        <f>(Table2[[#This Row],[Day High]]/Table2[[#This Row],[Close Price]])-1</f>
        <v>2.7180998499074072E-2</v>
      </c>
      <c r="AE25" s="1">
        <f>(Table2[[#This Row],[Close Price]]/Table2[[#This Row],[Current Week Low]])-1</f>
        <v>7.1166916762290811E-3</v>
      </c>
      <c r="AF25" s="1">
        <f>(Table2[[#This Row],[Current Week High]]/Table2[[#This Row],[Close Price]])-1</f>
        <v>2.7180998499074072E-2</v>
      </c>
      <c r="AG25" s="1">
        <f>(Table2[[#This Row],[Close Price]]/Table2[[#This Row],[Current Month Low]])-1</f>
        <v>7.1166916762290811E-3</v>
      </c>
      <c r="AH25" s="1">
        <f>(Table2[[#This Row],[Current Month High]]/Table2[[#This Row],[Close Price]])-1</f>
        <v>2.7180998499074072E-2</v>
      </c>
      <c r="AI25">
        <v>9.3331288276345497</v>
      </c>
      <c r="AJ25">
        <v>135.12274284536699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0.55000000000000004</v>
      </c>
      <c r="AM25" t="s">
        <v>3189</v>
      </c>
      <c r="AN25">
        <v>-2.44</v>
      </c>
      <c r="AO25" t="s">
        <v>3190</v>
      </c>
      <c r="AP25">
        <v>0.18501006194824399</v>
      </c>
      <c r="AQ25">
        <f>(Table2[[#This Row],[Sharpe Ratio]]-AVERAGE(Table2[Sharpe Ratio]))/_xlfn.STDEV.P(Table2[Sharpe Ratio])</f>
        <v>1.4485166642272775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3.8750891780766858</v>
      </c>
      <c r="AS25">
        <f>_xlfn.RANK.AVG(Table2[[#This Row],[1Y Return vs Nifty Z-Score]],Table2[1Y Return vs Nifty Z-Score])</f>
        <v>93</v>
      </c>
      <c r="AT25">
        <f>_xlfn.RANK.AVG(Table2[[#This Row],[6M Return vs Nifty Z-Score]],Table2[6M Return vs Nifty Z-Score])</f>
        <v>33</v>
      </c>
      <c r="AU25">
        <f>_xlfn.RANK.AVG(Table2[[#This Row],[Sharpe Ratio Z-Score]],Table2[Sharpe Ratio Z-Score])</f>
        <v>49</v>
      </c>
      <c r="AV25">
        <f>(Table2[[#This Row],[Rank 1Y]]+Table2[[#This Row],[Rank 6M]]+Table2[[#This Row],[Rank Sharpe]])/3</f>
        <v>58.333333333333336</v>
      </c>
    </row>
    <row r="26" spans="1:48" x14ac:dyDescent="0.3">
      <c r="A26" t="s">
        <v>950</v>
      </c>
      <c r="B26" t="s">
        <v>951</v>
      </c>
      <c r="C26" t="s">
        <v>3153</v>
      </c>
      <c r="D26" t="s">
        <v>117</v>
      </c>
      <c r="E26">
        <v>15751.442768999999</v>
      </c>
      <c r="F26">
        <v>457.35</v>
      </c>
      <c r="G26">
        <v>57.534738578956201</v>
      </c>
      <c r="H26">
        <f>(Table2[[#This Row],[1Y Return vs Nifty]]-AVERAGE(Table2[1Y Return vs Nifty]))/_xlfn.STDEV.P(Table2[1Y Return vs Nifty])</f>
        <v>0.84663255908303203</v>
      </c>
      <c r="I26">
        <v>-0.73750249181421801</v>
      </c>
      <c r="J26">
        <f>(Table2[[#This Row],[1M Return vs Nifty]]-AVERAGE(Table2[1M Return vs Nifty]))/_xlfn.STDEV.P(Table2[1M Return vs Nifty])</f>
        <v>6.4508684804264818E-3</v>
      </c>
      <c r="K26">
        <v>87.279636624717497</v>
      </c>
      <c r="L26">
        <f>(Table2[[#This Row],[6M Return vs Nifty]]-AVERAGE(Table2[6M Return vs Nifty]))/_xlfn.STDEV.P(Table2[6M Return vs Nifty])</f>
        <v>2.6526459609766948</v>
      </c>
      <c r="M26">
        <v>4.3990282879738096</v>
      </c>
      <c r="N26">
        <f>(Table2[[#This Row],[1W Return vs Nifty]]-AVERAGE(Table2[1W Return vs Nifty]))/_xlfn.STDEV.P(Table2[1W Return vs Nifty])</f>
        <v>0.42589646841044398</v>
      </c>
      <c r="O26">
        <v>441.06</v>
      </c>
      <c r="P26">
        <v>433.23966802652001</v>
      </c>
      <c r="Q26">
        <v>337.332441317617</v>
      </c>
      <c r="R26">
        <v>58.943636884274099</v>
      </c>
      <c r="S26" s="1">
        <f>(Table2[[#This Row],[Close Price]]-Table2[[#This Row],[20D EMA]])/Table2[[#This Row],[20D EMA]]</f>
        <v>3.693375051013472E-2</v>
      </c>
      <c r="T26" s="1">
        <f>(Table2[[#This Row],[Close Price]]-Table2[[#This Row],[50D EMA]])/Table2[[#This Row],[50D EMA]]</f>
        <v>5.5651256689643998E-2</v>
      </c>
      <c r="U26" s="1">
        <f>(Table2[[#This Row],[Close Price]]-Table2[[#This Row],[200D EMA]])/Table2[[#This Row],[200D EMA]]</f>
        <v>0.35578421753210482</v>
      </c>
      <c r="V26">
        <v>0.53591995644217805</v>
      </c>
      <c r="W26">
        <v>438.95</v>
      </c>
      <c r="X26">
        <v>460</v>
      </c>
      <c r="Y26">
        <v>438.95</v>
      </c>
      <c r="Z26">
        <v>460</v>
      </c>
      <c r="AA26">
        <v>438.95</v>
      </c>
      <c r="AB26">
        <v>460</v>
      </c>
      <c r="AC26" s="1">
        <f>(Table2[[#This Row],[Close Price]]/Table2[[#This Row],[Day Low]])-1</f>
        <v>4.1918213919580838E-2</v>
      </c>
      <c r="AD26" s="1">
        <f>(Table2[[#This Row],[Day High]]/Table2[[#This Row],[Close Price]])-1</f>
        <v>5.7942494807039502E-3</v>
      </c>
      <c r="AE26" s="1">
        <f>(Table2[[#This Row],[Close Price]]/Table2[[#This Row],[Current Week Low]])-1</f>
        <v>4.1918213919580838E-2</v>
      </c>
      <c r="AF26" s="1">
        <f>(Table2[[#This Row],[Current Week High]]/Table2[[#This Row],[Close Price]])-1</f>
        <v>5.7942494807039502E-3</v>
      </c>
      <c r="AG26" s="1">
        <f>(Table2[[#This Row],[Close Price]]/Table2[[#This Row],[Current Month Low]])-1</f>
        <v>4.1918213919580838E-2</v>
      </c>
      <c r="AH26" s="1">
        <f>(Table2[[#This Row],[Current Month High]]/Table2[[#This Row],[Close Price]])-1</f>
        <v>5.7942494807039502E-3</v>
      </c>
      <c r="AI26">
        <v>14.791734995080301</v>
      </c>
      <c r="AJ26">
        <v>153.73092926490901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0.23</v>
      </c>
      <c r="AM26" t="s">
        <v>3189</v>
      </c>
      <c r="AN26">
        <v>2.4900000000000002</v>
      </c>
      <c r="AO26" t="s">
        <v>3189</v>
      </c>
      <c r="AP26">
        <v>0.18257927634596199</v>
      </c>
      <c r="AQ26">
        <f>(Table2[[#This Row],[Sharpe Ratio]]-AVERAGE(Table2[Sharpe Ratio]))/_xlfn.STDEV.P(Table2[Sharpe Ratio])</f>
        <v>1.4203267380859226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5.3519525950365194</v>
      </c>
      <c r="AS26">
        <f>_xlfn.RANK.AVG(Table2[[#This Row],[1Y Return vs Nifty Z-Score]],Table2[1Y Return vs Nifty Z-Score])</f>
        <v>112</v>
      </c>
      <c r="AT26">
        <f>_xlfn.RANK.AVG(Table2[[#This Row],[6M Return vs Nifty Z-Score]],Table2[6M Return vs Nifty Z-Score])</f>
        <v>15</v>
      </c>
      <c r="AU26">
        <f>_xlfn.RANK.AVG(Table2[[#This Row],[Sharpe Ratio Z-Score]],Table2[Sharpe Ratio Z-Score])</f>
        <v>51</v>
      </c>
      <c r="AV26">
        <f>(Table2[[#This Row],[Rank 1Y]]+Table2[[#This Row],[Rank 6M]]+Table2[[#This Row],[Rank Sharpe]])/3</f>
        <v>59.333333333333336</v>
      </c>
    </row>
    <row r="27" spans="1:48" x14ac:dyDescent="0.3">
      <c r="A27" t="s">
        <v>1354</v>
      </c>
      <c r="B27" t="s">
        <v>1355</v>
      </c>
      <c r="C27" t="s">
        <v>3147</v>
      </c>
      <c r="D27" t="s">
        <v>51</v>
      </c>
      <c r="E27">
        <v>8502.8043577249991</v>
      </c>
      <c r="F27">
        <v>1725.3</v>
      </c>
      <c r="G27">
        <v>169.71646320588701</v>
      </c>
      <c r="H27">
        <f>(Table2[[#This Row],[1Y Return vs Nifty]]-AVERAGE(Table2[1Y Return vs Nifty]))/_xlfn.STDEV.P(Table2[1Y Return vs Nifty])</f>
        <v>3.0916401194083587</v>
      </c>
      <c r="I27">
        <v>14.5498871601174</v>
      </c>
      <c r="J27">
        <f>(Table2[[#This Row],[1M Return vs Nifty]]-AVERAGE(Table2[1M Return vs Nifty]))/_xlfn.STDEV.P(Table2[1M Return vs Nifty])</f>
        <v>1.6912441298705434</v>
      </c>
      <c r="K27">
        <v>60.3860431092819</v>
      </c>
      <c r="L27">
        <f>(Table2[[#This Row],[6M Return vs Nifty]]-AVERAGE(Table2[6M Return vs Nifty]))/_xlfn.STDEV.P(Table2[6M Return vs Nifty])</f>
        <v>1.8006704489470167</v>
      </c>
      <c r="M27">
        <v>13.7857588559778</v>
      </c>
      <c r="N27">
        <f>(Table2[[#This Row],[1W Return vs Nifty]]-AVERAGE(Table2[1W Return vs Nifty]))/_xlfn.STDEV.P(Table2[1W Return vs Nifty])</f>
        <v>2.386710147386037</v>
      </c>
      <c r="O27">
        <v>1517.75</v>
      </c>
      <c r="P27">
        <v>1443.8664024470399</v>
      </c>
      <c r="Q27">
        <v>1223.1043935718001</v>
      </c>
      <c r="R27">
        <v>82.417125555645796</v>
      </c>
      <c r="S27" s="1">
        <f>(Table2[[#This Row],[Close Price]]-Table2[[#This Row],[20D EMA]])/Table2[[#This Row],[20D EMA]]</f>
        <v>0.13674847636303736</v>
      </c>
      <c r="T27" s="1">
        <f>(Table2[[#This Row],[Close Price]]-Table2[[#This Row],[50D EMA]])/Table2[[#This Row],[50D EMA]]</f>
        <v>0.19491664677285322</v>
      </c>
      <c r="U27" s="1">
        <f>(Table2[[#This Row],[Close Price]]-Table2[[#This Row],[200D EMA]])/Table2[[#This Row],[200D EMA]]</f>
        <v>0.41059095942060275</v>
      </c>
      <c r="V27">
        <v>1.42878196907846</v>
      </c>
      <c r="W27">
        <v>1680.1</v>
      </c>
      <c r="X27">
        <v>1741</v>
      </c>
      <c r="Y27">
        <v>1680.1</v>
      </c>
      <c r="Z27">
        <v>1741</v>
      </c>
      <c r="AA27">
        <v>1680.1</v>
      </c>
      <c r="AB27">
        <v>1741</v>
      </c>
      <c r="AC27" s="1">
        <f>(Table2[[#This Row],[Close Price]]/Table2[[#This Row],[Day Low]])-1</f>
        <v>2.6903160526159153E-2</v>
      </c>
      <c r="AD27" s="1">
        <f>(Table2[[#This Row],[Day High]]/Table2[[#This Row],[Close Price]])-1</f>
        <v>9.0998666898509661E-3</v>
      </c>
      <c r="AE27" s="1">
        <f>(Table2[[#This Row],[Close Price]]/Table2[[#This Row],[Current Week Low]])-1</f>
        <v>2.6903160526159153E-2</v>
      </c>
      <c r="AF27" s="1">
        <f>(Table2[[#This Row],[Current Week High]]/Table2[[#This Row],[Close Price]])-1</f>
        <v>9.0998666898509661E-3</v>
      </c>
      <c r="AG27" s="1">
        <f>(Table2[[#This Row],[Close Price]]/Table2[[#This Row],[Current Month Low]])-1</f>
        <v>2.6903160526159153E-2</v>
      </c>
      <c r="AH27" s="1">
        <f>(Table2[[#This Row],[Current Month High]]/Table2[[#This Row],[Close Price]])-1</f>
        <v>9.0998666898509661E-3</v>
      </c>
      <c r="AI27">
        <v>0.90998666898509595</v>
      </c>
      <c r="AJ27">
        <v>209.83209122744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0.18</v>
      </c>
      <c r="AM27" t="s">
        <v>3189</v>
      </c>
      <c r="AN27">
        <v>16.440000000000001</v>
      </c>
      <c r="AO27" t="s">
        <v>3189</v>
      </c>
      <c r="AP27">
        <v>0.14036418858990299</v>
      </c>
      <c r="AQ27">
        <f>(Table2[[#This Row],[Sharpe Ratio]]-AVERAGE(Table2[Sharpe Ratio]))/_xlfn.STDEV.P(Table2[Sharpe Ratio])</f>
        <v>0.93075653297325167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9.9010213785852077</v>
      </c>
      <c r="AS27">
        <f>_xlfn.RANK.AVG(Table2[[#This Row],[1Y Return vs Nifty Z-Score]],Table2[1Y Return vs Nifty Z-Score])</f>
        <v>12</v>
      </c>
      <c r="AT27">
        <f>_xlfn.RANK.AVG(Table2[[#This Row],[6M Return vs Nifty Z-Score]],Table2[6M Return vs Nifty Z-Score])</f>
        <v>42</v>
      </c>
      <c r="AU27">
        <f>_xlfn.RANK.AVG(Table2[[#This Row],[Sharpe Ratio Z-Score]],Table2[Sharpe Ratio Z-Score])</f>
        <v>127</v>
      </c>
      <c r="AV27">
        <f>(Table2[[#This Row],[Rank 1Y]]+Table2[[#This Row],[Rank 6M]]+Table2[[#This Row],[Rank Sharpe]])/3</f>
        <v>60.333333333333336</v>
      </c>
    </row>
    <row r="28" spans="1:48" x14ac:dyDescent="0.3">
      <c r="A28" t="s">
        <v>617</v>
      </c>
      <c r="B28" t="s">
        <v>618</v>
      </c>
      <c r="C28" t="s">
        <v>3143</v>
      </c>
      <c r="D28" t="s">
        <v>380</v>
      </c>
      <c r="E28">
        <v>31485.17453163</v>
      </c>
      <c r="F28">
        <v>6323</v>
      </c>
      <c r="G28">
        <v>80.387570031234205</v>
      </c>
      <c r="H28">
        <f>(Table2[[#This Row],[1Y Return vs Nifty]]-AVERAGE(Table2[1Y Return vs Nifty]))/_xlfn.STDEV.P(Table2[1Y Return vs Nifty])</f>
        <v>1.303968899345429</v>
      </c>
      <c r="I28">
        <v>-3.8079153287313101</v>
      </c>
      <c r="J28">
        <f>(Table2[[#This Row],[1M Return vs Nifty]]-AVERAGE(Table2[1M Return vs Nifty]))/_xlfn.STDEV.P(Table2[1M Return vs Nifty])</f>
        <v>-0.33193331450335711</v>
      </c>
      <c r="K28">
        <v>61.840550435593599</v>
      </c>
      <c r="L28">
        <f>(Table2[[#This Row],[6M Return vs Nifty]]-AVERAGE(Table2[6M Return vs Nifty]))/_xlfn.STDEV.P(Table2[6M Return vs Nifty])</f>
        <v>1.8467485092617932</v>
      </c>
      <c r="M28">
        <v>-1.8466454645392301</v>
      </c>
      <c r="N28">
        <f>(Table2[[#This Row],[1W Return vs Nifty]]-AVERAGE(Table2[1W Return vs Nifty]))/_xlfn.STDEV.P(Table2[1W Return vs Nifty])</f>
        <v>-0.87877531689579269</v>
      </c>
      <c r="O28">
        <v>6201.2</v>
      </c>
      <c r="P28">
        <v>6035.5452005987499</v>
      </c>
      <c r="Q28">
        <v>4764.9116207811303</v>
      </c>
      <c r="R28">
        <v>52.093893341786597</v>
      </c>
      <c r="S28" s="1">
        <f>(Table2[[#This Row],[Close Price]]-Table2[[#This Row],[20D EMA]])/Table2[[#This Row],[20D EMA]]</f>
        <v>1.9641359736825161E-2</v>
      </c>
      <c r="T28" s="1">
        <f>(Table2[[#This Row],[Close Price]]-Table2[[#This Row],[50D EMA]])/Table2[[#This Row],[50D EMA]]</f>
        <v>4.7626981465192807E-2</v>
      </c>
      <c r="U28" s="1">
        <f>(Table2[[#This Row],[Close Price]]-Table2[[#This Row],[200D EMA]])/Table2[[#This Row],[200D EMA]]</f>
        <v>0.32699208363563442</v>
      </c>
      <c r="V28">
        <v>0.59666751982996802</v>
      </c>
      <c r="W28">
        <v>6205</v>
      </c>
      <c r="X28">
        <v>6381.95</v>
      </c>
      <c r="Y28">
        <v>6205</v>
      </c>
      <c r="Z28">
        <v>6381.95</v>
      </c>
      <c r="AA28">
        <v>6205</v>
      </c>
      <c r="AB28">
        <v>6381.95</v>
      </c>
      <c r="AC28" s="1">
        <f>(Table2[[#This Row],[Close Price]]/Table2[[#This Row],[Day Low]])-1</f>
        <v>1.9016921837228029E-2</v>
      </c>
      <c r="AD28" s="1">
        <f>(Table2[[#This Row],[Day High]]/Table2[[#This Row],[Close Price]])-1</f>
        <v>9.3231061205123478E-3</v>
      </c>
      <c r="AE28" s="1">
        <f>(Table2[[#This Row],[Close Price]]/Table2[[#This Row],[Current Week Low]])-1</f>
        <v>1.9016921837228029E-2</v>
      </c>
      <c r="AF28" s="1">
        <f>(Table2[[#This Row],[Current Week High]]/Table2[[#This Row],[Close Price]])-1</f>
        <v>9.3231061205123478E-3</v>
      </c>
      <c r="AG28" s="1">
        <f>(Table2[[#This Row],[Close Price]]/Table2[[#This Row],[Current Month Low]])-1</f>
        <v>1.9016921837228029E-2</v>
      </c>
      <c r="AH28" s="1">
        <f>(Table2[[#This Row],[Current Month High]]/Table2[[#This Row],[Close Price]])-1</f>
        <v>9.3231061205123478E-3</v>
      </c>
      <c r="AI28">
        <v>8.6509568242922601</v>
      </c>
      <c r="AJ28">
        <v>116.700652877975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0.17</v>
      </c>
      <c r="AM28" t="s">
        <v>3189</v>
      </c>
      <c r="AN28">
        <v>3.58</v>
      </c>
      <c r="AO28" t="s">
        <v>3189</v>
      </c>
      <c r="AP28">
        <v>0.161013067757037</v>
      </c>
      <c r="AQ28">
        <f>(Table2[[#This Row],[Sharpe Ratio]]-AVERAGE(Table2[Sharpe Ratio]))/_xlfn.STDEV.P(Table2[Sharpe Ratio])</f>
        <v>1.1702224809683408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3.1102312581764138</v>
      </c>
      <c r="AS28">
        <f>_xlfn.RANK.AVG(Table2[[#This Row],[1Y Return vs Nifty Z-Score]],Table2[1Y Return vs Nifty Z-Score])</f>
        <v>65</v>
      </c>
      <c r="AT28">
        <f>_xlfn.RANK.AVG(Table2[[#This Row],[6M Return vs Nifty Z-Score]],Table2[6M Return vs Nifty Z-Score])</f>
        <v>40</v>
      </c>
      <c r="AU28">
        <f>_xlfn.RANK.AVG(Table2[[#This Row],[Sharpe Ratio Z-Score]],Table2[Sharpe Ratio Z-Score])</f>
        <v>87</v>
      </c>
      <c r="AV28">
        <f>(Table2[[#This Row],[Rank 1Y]]+Table2[[#This Row],[Rank 6M]]+Table2[[#This Row],[Rank Sharpe]])/3</f>
        <v>64</v>
      </c>
    </row>
    <row r="29" spans="1:48" x14ac:dyDescent="0.3">
      <c r="A29" t="s">
        <v>480</v>
      </c>
      <c r="B29" t="s">
        <v>481</v>
      </c>
      <c r="C29" t="s">
        <v>3151</v>
      </c>
      <c r="D29" t="s">
        <v>166</v>
      </c>
      <c r="E29">
        <v>44966.892476699999</v>
      </c>
      <c r="F29">
        <v>1768.65</v>
      </c>
      <c r="G29">
        <v>298.61604748409297</v>
      </c>
      <c r="H29">
        <f>(Table2[[#This Row],[1Y Return vs Nifty]]-AVERAGE(Table2[1Y Return vs Nifty]))/_xlfn.STDEV.P(Table2[1Y Return vs Nifty])</f>
        <v>5.6712094939185285</v>
      </c>
      <c r="I29">
        <v>-2.6652588510898498</v>
      </c>
      <c r="J29">
        <f>(Table2[[#This Row],[1M Return vs Nifty]]-AVERAGE(Table2[1M Return vs Nifty]))/_xlfn.STDEV.P(Table2[1M Return vs Nifty])</f>
        <v>-0.20600338287694303</v>
      </c>
      <c r="K29">
        <v>16.047206191168002</v>
      </c>
      <c r="L29">
        <f>(Table2[[#This Row],[6M Return vs Nifty]]-AVERAGE(Table2[6M Return vs Nifty]))/_xlfn.STDEV.P(Table2[6M Return vs Nifty])</f>
        <v>0.39603840286402864</v>
      </c>
      <c r="M29">
        <v>-8.6594287184529293</v>
      </c>
      <c r="N29">
        <f>(Table2[[#This Row],[1W Return vs Nifty]]-AVERAGE(Table2[1W Return vs Nifty]))/_xlfn.STDEV.P(Table2[1W Return vs Nifty])</f>
        <v>-2.3019117859135059</v>
      </c>
      <c r="O29">
        <v>1797.12</v>
      </c>
      <c r="P29">
        <v>1753.41349036825</v>
      </c>
      <c r="Q29">
        <v>1418.4953043918799</v>
      </c>
      <c r="R29">
        <v>40.311662127207498</v>
      </c>
      <c r="S29" s="1">
        <f>(Table2[[#This Row],[Close Price]]-Table2[[#This Row],[20D EMA]])/Table2[[#This Row],[20D EMA]]</f>
        <v>-1.5842013888888777E-2</v>
      </c>
      <c r="T29" s="1">
        <f>(Table2[[#This Row],[Close Price]]-Table2[[#This Row],[50D EMA]])/Table2[[#This Row],[50D EMA]]</f>
        <v>8.689627241632629E-3</v>
      </c>
      <c r="U29" s="1">
        <f>(Table2[[#This Row],[Close Price]]-Table2[[#This Row],[200D EMA]])/Table2[[#This Row],[200D EMA]]</f>
        <v>0.24684938647592791</v>
      </c>
      <c r="V29">
        <v>1.7301160022513999</v>
      </c>
      <c r="W29">
        <v>1717.25</v>
      </c>
      <c r="X29">
        <v>1784.4</v>
      </c>
      <c r="Y29">
        <v>1717.25</v>
      </c>
      <c r="Z29">
        <v>1784.4</v>
      </c>
      <c r="AA29">
        <v>1717.25</v>
      </c>
      <c r="AB29">
        <v>1784.4</v>
      </c>
      <c r="AC29" s="1">
        <f>(Table2[[#This Row],[Close Price]]/Table2[[#This Row],[Day Low]])-1</f>
        <v>2.99315766487116E-2</v>
      </c>
      <c r="AD29" s="1">
        <f>(Table2[[#This Row],[Day High]]/Table2[[#This Row],[Close Price]])-1</f>
        <v>8.905097107963611E-3</v>
      </c>
      <c r="AE29" s="1">
        <f>(Table2[[#This Row],[Close Price]]/Table2[[#This Row],[Current Week Low]])-1</f>
        <v>2.99315766487116E-2</v>
      </c>
      <c r="AF29" s="1">
        <f>(Table2[[#This Row],[Current Week High]]/Table2[[#This Row],[Close Price]])-1</f>
        <v>8.905097107963611E-3</v>
      </c>
      <c r="AG29" s="1">
        <f>(Table2[[#This Row],[Close Price]]/Table2[[#This Row],[Current Month Low]])-1</f>
        <v>2.99315766487116E-2</v>
      </c>
      <c r="AH29" s="1">
        <f>(Table2[[#This Row],[Current Month High]]/Table2[[#This Row],[Close Price]])-1</f>
        <v>8.905097107963611E-3</v>
      </c>
      <c r="AI29">
        <v>11.327848924320699</v>
      </c>
      <c r="AJ29">
        <v>340.785046728971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7.0000000000000007E-2</v>
      </c>
      <c r="AM29" t="s">
        <v>3189</v>
      </c>
      <c r="AN29">
        <v>-5.22</v>
      </c>
      <c r="AO29" t="s">
        <v>3190</v>
      </c>
      <c r="AP29">
        <v>0.246864063920256</v>
      </c>
      <c r="AQ29">
        <f>(Table2[[#This Row],[Sharpe Ratio]]-AVERAGE(Table2[Sharpe Ratio]))/_xlfn.STDEV.P(Table2[Sharpe Ratio])</f>
        <v>2.1658402099572331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5.7251729379493419</v>
      </c>
      <c r="AS29">
        <f>_xlfn.RANK.AVG(Table2[[#This Row],[1Y Return vs Nifty Z-Score]],Table2[1Y Return vs Nifty Z-Score])</f>
        <v>1</v>
      </c>
      <c r="AT29">
        <f>_xlfn.RANK.AVG(Table2[[#This Row],[6M Return vs Nifty Z-Score]],Table2[6M Return vs Nifty Z-Score])</f>
        <v>191</v>
      </c>
      <c r="AU29">
        <f>_xlfn.RANK.AVG(Table2[[#This Row],[Sharpe Ratio Z-Score]],Table2[Sharpe Ratio Z-Score])</f>
        <v>11</v>
      </c>
      <c r="AV29">
        <f>(Table2[[#This Row],[Rank 1Y]]+Table2[[#This Row],[Rank 6M]]+Table2[[#This Row],[Rank Sharpe]])/3</f>
        <v>67.666666666666671</v>
      </c>
    </row>
    <row r="30" spans="1:48" x14ac:dyDescent="0.3">
      <c r="A30" t="s">
        <v>634</v>
      </c>
      <c r="B30" t="s">
        <v>635</v>
      </c>
      <c r="C30" t="s">
        <v>3145</v>
      </c>
      <c r="D30" t="s">
        <v>40</v>
      </c>
      <c r="E30">
        <v>29500.38</v>
      </c>
      <c r="F30">
        <v>5757.15</v>
      </c>
      <c r="G30">
        <v>150.14278870836799</v>
      </c>
      <c r="H30">
        <f>(Table2[[#This Row],[1Y Return vs Nifty]]-AVERAGE(Table2[1Y Return vs Nifty]))/_xlfn.STDEV.P(Table2[1Y Return vs Nifty])</f>
        <v>2.6999270540546809</v>
      </c>
      <c r="I30">
        <v>-15.3969370061051</v>
      </c>
      <c r="J30">
        <f>(Table2[[#This Row],[1M Return vs Nifty]]-AVERAGE(Table2[1M Return vs Nifty]))/_xlfn.STDEV.P(Table2[1M Return vs Nifty])</f>
        <v>-1.6091366875250086</v>
      </c>
      <c r="K30">
        <v>43.804187897785297</v>
      </c>
      <c r="L30">
        <f>(Table2[[#This Row],[6M Return vs Nifty]]-AVERAGE(Table2[6M Return vs Nifty]))/_xlfn.STDEV.P(Table2[6M Return vs Nifty])</f>
        <v>1.2753656184077877</v>
      </c>
      <c r="M30">
        <v>-2.2061423768291899</v>
      </c>
      <c r="N30">
        <f>(Table2[[#This Row],[1W Return vs Nifty]]-AVERAGE(Table2[1W Return vs Nifty]))/_xlfn.STDEV.P(Table2[1W Return vs Nifty])</f>
        <v>-0.95387137489605278</v>
      </c>
      <c r="O30">
        <v>6099.84</v>
      </c>
      <c r="P30">
        <v>6269.5913934377504</v>
      </c>
      <c r="Q30">
        <v>4978.7591512666404</v>
      </c>
      <c r="R30">
        <v>28.622545047441001</v>
      </c>
      <c r="S30" s="1">
        <f>(Table2[[#This Row],[Close Price]]-Table2[[#This Row],[20D EMA]])/Table2[[#This Row],[20D EMA]]</f>
        <v>-5.6180162102612612E-2</v>
      </c>
      <c r="T30" s="1">
        <f>(Table2[[#This Row],[Close Price]]-Table2[[#This Row],[50D EMA]])/Table2[[#This Row],[50D EMA]]</f>
        <v>-8.1734416372670218E-2</v>
      </c>
      <c r="U30" s="1">
        <f>(Table2[[#This Row],[Close Price]]-Table2[[#This Row],[200D EMA]])/Table2[[#This Row],[200D EMA]]</f>
        <v>0.15634233853937879</v>
      </c>
      <c r="V30">
        <v>0.30910751222879501</v>
      </c>
      <c r="W30">
        <v>5633</v>
      </c>
      <c r="X30">
        <v>5815</v>
      </c>
      <c r="Y30">
        <v>5633</v>
      </c>
      <c r="Z30">
        <v>5815</v>
      </c>
      <c r="AA30">
        <v>5633</v>
      </c>
      <c r="AB30">
        <v>5815</v>
      </c>
      <c r="AC30" s="1">
        <f>(Table2[[#This Row],[Close Price]]/Table2[[#This Row],[Day Low]])-1</f>
        <v>2.2039765666607369E-2</v>
      </c>
      <c r="AD30" s="1">
        <f>(Table2[[#This Row],[Day High]]/Table2[[#This Row],[Close Price]])-1</f>
        <v>1.0048374629808121E-2</v>
      </c>
      <c r="AE30" s="1">
        <f>(Table2[[#This Row],[Close Price]]/Table2[[#This Row],[Current Week Low]])-1</f>
        <v>2.2039765666607369E-2</v>
      </c>
      <c r="AF30" s="1">
        <f>(Table2[[#This Row],[Current Week High]]/Table2[[#This Row],[Close Price]])-1</f>
        <v>1.0048374629808121E-2</v>
      </c>
      <c r="AG30" s="1">
        <f>(Table2[[#This Row],[Close Price]]/Table2[[#This Row],[Current Month Low]])-1</f>
        <v>2.2039765666607369E-2</v>
      </c>
      <c r="AH30" s="1">
        <f>(Table2[[#This Row],[Current Month High]]/Table2[[#This Row],[Close Price]])-1</f>
        <v>1.0048374629808121E-2</v>
      </c>
      <c r="AI30">
        <v>47.295102611535199</v>
      </c>
      <c r="AJ30">
        <v>182.213235294117</v>
      </c>
      <c r="AK30" t="str">
        <f>IF(AND(Table2[[#This Row],[20D EMA]]&gt;Table2[[#This Row],[50D EMA]],Table2[[#This Row],[50D EMA]]&gt;Table2[[#This Row],[200D EMA]]),"Uptrend","Downtrend/NoTrend")</f>
        <v>Downtrend/NoTrend</v>
      </c>
      <c r="AL30">
        <v>-0.03</v>
      </c>
      <c r="AM30" t="s">
        <v>3190</v>
      </c>
      <c r="AN30">
        <v>-12.55</v>
      </c>
      <c r="AO30" t="s">
        <v>3190</v>
      </c>
      <c r="AP30">
        <v>0.14951729030411801</v>
      </c>
      <c r="AQ30">
        <f>(Table2[[#This Row],[Sharpe Ratio]]-AVERAGE(Table2[Sharpe Ratio]))/_xlfn.STDEV.P(Table2[Sharpe Ratio])</f>
        <v>1.0369054508563427</v>
      </c>
      <c r="AR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">
        <f>_xlfn.RANK.AVG(Table2[[#This Row],[1Y Return vs Nifty Z-Score]],Table2[1Y Return vs Nifty Z-Score])</f>
        <v>18</v>
      </c>
      <c r="AT30">
        <f>_xlfn.RANK.AVG(Table2[[#This Row],[6M Return vs Nifty Z-Score]],Table2[6M Return vs Nifty Z-Score])</f>
        <v>71</v>
      </c>
      <c r="AU30">
        <f>_xlfn.RANK.AVG(Table2[[#This Row],[Sharpe Ratio Z-Score]],Table2[Sharpe Ratio Z-Score])</f>
        <v>114</v>
      </c>
      <c r="AV30">
        <f>(Table2[[#This Row],[Rank 1Y]]+Table2[[#This Row],[Rank 6M]]+Table2[[#This Row],[Rank Sharpe]])/3</f>
        <v>67.666666666666671</v>
      </c>
    </row>
    <row r="31" spans="1:48" x14ac:dyDescent="0.3">
      <c r="A31" t="s">
        <v>874</v>
      </c>
      <c r="B31" t="s">
        <v>875</v>
      </c>
      <c r="C31" t="s">
        <v>3157</v>
      </c>
      <c r="D31" t="s">
        <v>375</v>
      </c>
      <c r="E31">
        <v>17357.069748375001</v>
      </c>
      <c r="F31">
        <v>1368.25</v>
      </c>
      <c r="G31">
        <v>93.361645605968704</v>
      </c>
      <c r="H31">
        <f>(Table2[[#This Row],[1Y Return vs Nifty]]-AVERAGE(Table2[1Y Return vs Nifty]))/_xlfn.STDEV.P(Table2[1Y Return vs Nifty])</f>
        <v>1.5636092093012164</v>
      </c>
      <c r="I31">
        <v>10.3770655623442</v>
      </c>
      <c r="J31">
        <f>(Table2[[#This Row],[1M Return vs Nifty]]-AVERAGE(Table2[1M Return vs Nifty]))/_xlfn.STDEV.P(Table2[1M Return vs Nifty])</f>
        <v>1.2313656372710484</v>
      </c>
      <c r="K31">
        <v>135.62897857176401</v>
      </c>
      <c r="L31">
        <f>(Table2[[#This Row],[6M Return vs Nifty]]-AVERAGE(Table2[6M Return vs Nifty]))/_xlfn.STDEV.P(Table2[6M Return vs Nifty])</f>
        <v>4.1843287886356508</v>
      </c>
      <c r="M31">
        <v>4.3512822600819696</v>
      </c>
      <c r="N31">
        <f>(Table2[[#This Row],[1W Return vs Nifty]]-AVERAGE(Table2[1W Return vs Nifty]))/_xlfn.STDEV.P(Table2[1W Return vs Nifty])</f>
        <v>0.41592270130071246</v>
      </c>
      <c r="O31">
        <v>1289.68</v>
      </c>
      <c r="P31">
        <v>1192.77453963673</v>
      </c>
      <c r="Q31">
        <v>916.57753711356702</v>
      </c>
      <c r="R31">
        <v>74.724607236709204</v>
      </c>
      <c r="S31" s="1">
        <f>(Table2[[#This Row],[Close Price]]-Table2[[#This Row],[20D EMA]])/Table2[[#This Row],[20D EMA]]</f>
        <v>6.0922089200421754E-2</v>
      </c>
      <c r="T31" s="1">
        <f>(Table2[[#This Row],[Close Price]]-Table2[[#This Row],[50D EMA]])/Table2[[#This Row],[50D EMA]]</f>
        <v>0.14711536382786358</v>
      </c>
      <c r="U31" s="1">
        <f>(Table2[[#This Row],[Close Price]]-Table2[[#This Row],[200D EMA]])/Table2[[#This Row],[200D EMA]]</f>
        <v>0.49278151012604321</v>
      </c>
      <c r="V31">
        <v>0.81492000549215904</v>
      </c>
      <c r="W31">
        <v>1351.85</v>
      </c>
      <c r="X31">
        <v>1388</v>
      </c>
      <c r="Y31">
        <v>1351.85</v>
      </c>
      <c r="Z31">
        <v>1388</v>
      </c>
      <c r="AA31">
        <v>1351.85</v>
      </c>
      <c r="AB31">
        <v>1388</v>
      </c>
      <c r="AC31" s="1">
        <f>(Table2[[#This Row],[Close Price]]/Table2[[#This Row],[Day Low]])-1</f>
        <v>1.2131523467840521E-2</v>
      </c>
      <c r="AD31" s="1">
        <f>(Table2[[#This Row],[Day High]]/Table2[[#This Row],[Close Price]])-1</f>
        <v>1.443449661976981E-2</v>
      </c>
      <c r="AE31" s="1">
        <f>(Table2[[#This Row],[Close Price]]/Table2[[#This Row],[Current Week Low]])-1</f>
        <v>1.2131523467840521E-2</v>
      </c>
      <c r="AF31" s="1">
        <f>(Table2[[#This Row],[Current Week High]]/Table2[[#This Row],[Close Price]])-1</f>
        <v>1.443449661976981E-2</v>
      </c>
      <c r="AG31" s="1">
        <f>(Table2[[#This Row],[Close Price]]/Table2[[#This Row],[Current Month Low]])-1</f>
        <v>1.2131523467840521E-2</v>
      </c>
      <c r="AH31" s="1">
        <f>(Table2[[#This Row],[Current Month High]]/Table2[[#This Row],[Close Price]])-1</f>
        <v>1.443449661976981E-2</v>
      </c>
      <c r="AI31">
        <v>2.60917230038371</v>
      </c>
      <c r="AJ31">
        <v>204.055555555555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0.42</v>
      </c>
      <c r="AM31" t="s">
        <v>3189</v>
      </c>
      <c r="AN31">
        <v>5.0999999999999996</v>
      </c>
      <c r="AO31" t="s">
        <v>3189</v>
      </c>
      <c r="AP31">
        <v>0.13043704742690301</v>
      </c>
      <c r="AQ31">
        <f>(Table2[[#This Row],[Sharpe Ratio]]-AVERAGE(Table2[Sharpe Ratio]))/_xlfn.STDEV.P(Table2[Sharpe Ratio])</f>
        <v>0.81563104600432323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8.2108573825129518</v>
      </c>
      <c r="AS31">
        <f>_xlfn.RANK.AVG(Table2[[#This Row],[1Y Return vs Nifty Z-Score]],Table2[1Y Return vs Nifty Z-Score])</f>
        <v>54</v>
      </c>
      <c r="AT31">
        <f>_xlfn.RANK.AVG(Table2[[#This Row],[6M Return vs Nifty Z-Score]],Table2[6M Return vs Nifty Z-Score])</f>
        <v>7</v>
      </c>
      <c r="AU31">
        <f>_xlfn.RANK.AVG(Table2[[#This Row],[Sharpe Ratio Z-Score]],Table2[Sharpe Ratio Z-Score])</f>
        <v>144</v>
      </c>
      <c r="AV31">
        <f>(Table2[[#This Row],[Rank 1Y]]+Table2[[#This Row],[Rank 6M]]+Table2[[#This Row],[Rank Sharpe]])/3</f>
        <v>68.333333333333329</v>
      </c>
    </row>
    <row r="32" spans="1:48" x14ac:dyDescent="0.3">
      <c r="A32" t="s">
        <v>419</v>
      </c>
      <c r="B32" t="s">
        <v>420</v>
      </c>
      <c r="C32" t="s">
        <v>3143</v>
      </c>
      <c r="D32" t="s">
        <v>421</v>
      </c>
      <c r="E32">
        <v>55088.686040400004</v>
      </c>
      <c r="F32">
        <v>946.1</v>
      </c>
      <c r="G32">
        <v>189.670812807696</v>
      </c>
      <c r="H32">
        <f>(Table2[[#This Row],[1Y Return vs Nifty]]-AVERAGE(Table2[1Y Return vs Nifty]))/_xlfn.STDEV.P(Table2[1Y Return vs Nifty])</f>
        <v>3.4909713461871772</v>
      </c>
      <c r="I32">
        <v>-4.60474567683546</v>
      </c>
      <c r="J32">
        <f>(Table2[[#This Row],[1M Return vs Nifty]]-AVERAGE(Table2[1M Return vs Nifty]))/_xlfn.STDEV.P(Table2[1M Return vs Nifty])</f>
        <v>-0.41975042596079837</v>
      </c>
      <c r="K32">
        <v>47.139726516520902</v>
      </c>
      <c r="L32">
        <f>(Table2[[#This Row],[6M Return vs Nifty]]-AVERAGE(Table2[6M Return vs Nifty]))/_xlfn.STDEV.P(Table2[6M Return vs Nifty])</f>
        <v>1.3810338036936618</v>
      </c>
      <c r="M32">
        <v>-2.7472842273266602</v>
      </c>
      <c r="N32">
        <f>(Table2[[#This Row],[1W Return vs Nifty]]-AVERAGE(Table2[1W Return vs Nifty]))/_xlfn.STDEV.P(Table2[1W Return vs Nifty])</f>
        <v>-1.0669116219804256</v>
      </c>
      <c r="O32">
        <v>916.17</v>
      </c>
      <c r="P32">
        <v>873.02710183561499</v>
      </c>
      <c r="Q32">
        <v>669.99074445994404</v>
      </c>
      <c r="R32">
        <v>52.383781393181003</v>
      </c>
      <c r="S32" s="1">
        <f>(Table2[[#This Row],[Close Price]]-Table2[[#This Row],[20D EMA]])/Table2[[#This Row],[20D EMA]]</f>
        <v>3.2668609537531312E-2</v>
      </c>
      <c r="T32" s="1">
        <f>(Table2[[#This Row],[Close Price]]-Table2[[#This Row],[50D EMA]])/Table2[[#This Row],[50D EMA]]</f>
        <v>8.3700606786138651E-2</v>
      </c>
      <c r="U32" s="1">
        <f>(Table2[[#This Row],[Close Price]]-Table2[[#This Row],[200D EMA]])/Table2[[#This Row],[200D EMA]]</f>
        <v>0.41210905945069126</v>
      </c>
      <c r="V32">
        <v>0.64361070943495602</v>
      </c>
      <c r="W32">
        <v>909.1</v>
      </c>
      <c r="X32">
        <v>950</v>
      </c>
      <c r="Y32">
        <v>909.1</v>
      </c>
      <c r="Z32">
        <v>950</v>
      </c>
      <c r="AA32">
        <v>909.1</v>
      </c>
      <c r="AB32">
        <v>950</v>
      </c>
      <c r="AC32" s="1">
        <f>(Table2[[#This Row],[Close Price]]/Table2[[#This Row],[Day Low]])-1</f>
        <v>4.0699593004069889E-2</v>
      </c>
      <c r="AD32" s="1">
        <f>(Table2[[#This Row],[Day High]]/Table2[[#This Row],[Close Price]])-1</f>
        <v>4.1221858154529833E-3</v>
      </c>
      <c r="AE32" s="1">
        <f>(Table2[[#This Row],[Close Price]]/Table2[[#This Row],[Current Week Low]])-1</f>
        <v>4.0699593004069889E-2</v>
      </c>
      <c r="AF32" s="1">
        <f>(Table2[[#This Row],[Current Week High]]/Table2[[#This Row],[Close Price]])-1</f>
        <v>4.1221858154529833E-3</v>
      </c>
      <c r="AG32" s="1">
        <f>(Table2[[#This Row],[Close Price]]/Table2[[#This Row],[Current Month Low]])-1</f>
        <v>4.0699593004069889E-2</v>
      </c>
      <c r="AH32" s="1">
        <f>(Table2[[#This Row],[Current Month High]]/Table2[[#This Row],[Close Price]])-1</f>
        <v>4.1221858154529833E-3</v>
      </c>
      <c r="AI32">
        <v>12.4616848113307</v>
      </c>
      <c r="AJ32">
        <v>223.452991452991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0.23</v>
      </c>
      <c r="AM32" t="s">
        <v>3189</v>
      </c>
      <c r="AN32">
        <v>-2.36</v>
      </c>
      <c r="AO32" t="s">
        <v>3190</v>
      </c>
      <c r="AP32">
        <v>0.13709741905574399</v>
      </c>
      <c r="AQ32">
        <f>(Table2[[#This Row],[Sharpe Ratio]]-AVERAGE(Table2[Sharpe Ratio]))/_xlfn.STDEV.P(Table2[Sharpe Ratio])</f>
        <v>0.89287166488685277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4.2782147668264683</v>
      </c>
      <c r="AS32">
        <f>_xlfn.RANK.AVG(Table2[[#This Row],[1Y Return vs Nifty Z-Score]],Table2[1Y Return vs Nifty Z-Score])</f>
        <v>9</v>
      </c>
      <c r="AT32">
        <f>_xlfn.RANK.AVG(Table2[[#This Row],[6M Return vs Nifty Z-Score]],Table2[6M Return vs Nifty Z-Score])</f>
        <v>65</v>
      </c>
      <c r="AU32">
        <f>_xlfn.RANK.AVG(Table2[[#This Row],[Sharpe Ratio Z-Score]],Table2[Sharpe Ratio Z-Score])</f>
        <v>131</v>
      </c>
      <c r="AV32">
        <f>(Table2[[#This Row],[Rank 1Y]]+Table2[[#This Row],[Rank 6M]]+Table2[[#This Row],[Rank Sharpe]])/3</f>
        <v>68.333333333333329</v>
      </c>
    </row>
    <row r="33" spans="1:48" x14ac:dyDescent="0.3">
      <c r="A33" t="s">
        <v>274</v>
      </c>
      <c r="B33" t="s">
        <v>275</v>
      </c>
      <c r="C33" t="s">
        <v>3152</v>
      </c>
      <c r="D33" t="s">
        <v>276</v>
      </c>
      <c r="E33">
        <v>94950.032950499997</v>
      </c>
      <c r="F33">
        <v>16763.900000000001</v>
      </c>
      <c r="G33">
        <v>143.58424883984401</v>
      </c>
      <c r="H33">
        <f>(Table2[[#This Row],[1Y Return vs Nifty]]-AVERAGE(Table2[1Y Return vs Nifty]))/_xlfn.STDEV.P(Table2[1Y Return vs Nifty])</f>
        <v>2.5686759822914582</v>
      </c>
      <c r="I33">
        <v>13.219927813403199</v>
      </c>
      <c r="J33">
        <f>(Table2[[#This Row],[1M Return vs Nifty]]-AVERAGE(Table2[1M Return vs Nifty]))/_xlfn.STDEV.P(Table2[1M Return vs Nifty])</f>
        <v>1.5446719160208253</v>
      </c>
      <c r="K33">
        <v>52.1502824054662</v>
      </c>
      <c r="L33">
        <f>(Table2[[#This Row],[6M Return vs Nifty]]-AVERAGE(Table2[6M Return vs Nifty]))/_xlfn.STDEV.P(Table2[6M Return vs Nifty])</f>
        <v>1.5397656933753947</v>
      </c>
      <c r="M33">
        <v>0.84483580895436605</v>
      </c>
      <c r="N33">
        <f>(Table2[[#This Row],[1W Return vs Nifty]]-AVERAGE(Table2[1W Return vs Nifty]))/_xlfn.STDEV.P(Table2[1W Return vs Nifty])</f>
        <v>-0.31654619360956771</v>
      </c>
      <c r="O33">
        <v>15351.36</v>
      </c>
      <c r="P33">
        <v>14695.7256218824</v>
      </c>
      <c r="Q33">
        <v>11624.5545030461</v>
      </c>
      <c r="R33">
        <v>68.391539845904902</v>
      </c>
      <c r="S33" s="1">
        <f>(Table2[[#This Row],[Close Price]]-Table2[[#This Row],[20D EMA]])/Table2[[#This Row],[20D EMA]]</f>
        <v>9.2013997456902891E-2</v>
      </c>
      <c r="T33" s="1">
        <f>(Table2[[#This Row],[Close Price]]-Table2[[#This Row],[50D EMA]])/Table2[[#This Row],[50D EMA]]</f>
        <v>0.14073305608251313</v>
      </c>
      <c r="U33" s="1">
        <f>(Table2[[#This Row],[Close Price]]-Table2[[#This Row],[200D EMA]])/Table2[[#This Row],[200D EMA]]</f>
        <v>0.44211117902257557</v>
      </c>
      <c r="V33">
        <v>0.88951087692873998</v>
      </c>
      <c r="W33">
        <v>16020</v>
      </c>
      <c r="X33">
        <v>16842.7</v>
      </c>
      <c r="Y33">
        <v>16020</v>
      </c>
      <c r="Z33">
        <v>16842.7</v>
      </c>
      <c r="AA33">
        <v>16020</v>
      </c>
      <c r="AB33">
        <v>16842.7</v>
      </c>
      <c r="AC33" s="1">
        <f>(Table2[[#This Row],[Close Price]]/Table2[[#This Row],[Day Low]])-1</f>
        <v>4.6435705368289781E-2</v>
      </c>
      <c r="AD33" s="1">
        <f>(Table2[[#This Row],[Day High]]/Table2[[#This Row],[Close Price]])-1</f>
        <v>4.7005768347461174E-3</v>
      </c>
      <c r="AE33" s="1">
        <f>(Table2[[#This Row],[Close Price]]/Table2[[#This Row],[Current Week Low]])-1</f>
        <v>4.6435705368289781E-2</v>
      </c>
      <c r="AF33" s="1">
        <f>(Table2[[#This Row],[Current Week High]]/Table2[[#This Row],[Close Price]])-1</f>
        <v>4.7005768347461174E-3</v>
      </c>
      <c r="AG33" s="1">
        <f>(Table2[[#This Row],[Close Price]]/Table2[[#This Row],[Current Month Low]])-1</f>
        <v>4.6435705368289781E-2</v>
      </c>
      <c r="AH33" s="1">
        <f>(Table2[[#This Row],[Current Month High]]/Table2[[#This Row],[Close Price]])-1</f>
        <v>4.7005768347461174E-3</v>
      </c>
      <c r="AI33">
        <v>0.47005768347461102</v>
      </c>
      <c r="AJ33">
        <v>189.88993316444299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0.4</v>
      </c>
      <c r="AM33" t="s">
        <v>3189</v>
      </c>
      <c r="AN33">
        <v>11.7</v>
      </c>
      <c r="AO33" t="s">
        <v>3189</v>
      </c>
      <c r="AP33">
        <v>0.13247559957093899</v>
      </c>
      <c r="AQ33">
        <f>(Table2[[#This Row],[Sharpe Ratio]]-AVERAGE(Table2[Sharpe Ratio]))/_xlfn.STDEV.P(Table2[Sharpe Ratio])</f>
        <v>0.83927222370495058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6.1758396217830605</v>
      </c>
      <c r="AS33">
        <f>_xlfn.RANK.AVG(Table2[[#This Row],[1Y Return vs Nifty Z-Score]],Table2[1Y Return vs Nifty Z-Score])</f>
        <v>21</v>
      </c>
      <c r="AT33">
        <f>_xlfn.RANK.AVG(Table2[[#This Row],[6M Return vs Nifty Z-Score]],Table2[6M Return vs Nifty Z-Score])</f>
        <v>56</v>
      </c>
      <c r="AU33">
        <f>_xlfn.RANK.AVG(Table2[[#This Row],[Sharpe Ratio Z-Score]],Table2[Sharpe Ratio Z-Score])</f>
        <v>141</v>
      </c>
      <c r="AV33">
        <f>(Table2[[#This Row],[Rank 1Y]]+Table2[[#This Row],[Rank 6M]]+Table2[[#This Row],[Rank Sharpe]])/3</f>
        <v>72.666666666666671</v>
      </c>
    </row>
    <row r="34" spans="1:48" x14ac:dyDescent="0.3">
      <c r="A34" t="s">
        <v>220</v>
      </c>
      <c r="B34" t="s">
        <v>221</v>
      </c>
      <c r="C34" t="s">
        <v>3155</v>
      </c>
      <c r="D34" t="s">
        <v>222</v>
      </c>
      <c r="E34">
        <v>112927.995729045</v>
      </c>
      <c r="F34">
        <v>801.05</v>
      </c>
      <c r="G34">
        <v>63.023686714159702</v>
      </c>
      <c r="H34">
        <f>(Table2[[#This Row],[1Y Return vs Nifty]]-AVERAGE(Table2[1Y Return vs Nifty]))/_xlfn.STDEV.P(Table2[1Y Return vs Nifty])</f>
        <v>0.95647870472525376</v>
      </c>
      <c r="I34">
        <v>15.5463833173613</v>
      </c>
      <c r="J34">
        <f>(Table2[[#This Row],[1M Return vs Nifty]]-AVERAGE(Table2[1M Return vs Nifty]))/_xlfn.STDEV.P(Table2[1M Return vs Nifty])</f>
        <v>1.8010660189537158</v>
      </c>
      <c r="K34">
        <v>29.868376220490902</v>
      </c>
      <c r="L34">
        <f>(Table2[[#This Row],[6M Return vs Nifty]]-AVERAGE(Table2[6M Return vs Nifty]))/_xlfn.STDEV.P(Table2[6M Return vs Nifty])</f>
        <v>0.83388611577094007</v>
      </c>
      <c r="M34">
        <v>-1.3699040418632</v>
      </c>
      <c r="N34">
        <f>(Table2[[#This Row],[1W Return vs Nifty]]-AVERAGE(Table2[1W Return vs Nifty]))/_xlfn.STDEV.P(Table2[1W Return vs Nifty])</f>
        <v>-0.77918780917464348</v>
      </c>
      <c r="O34">
        <v>754.86</v>
      </c>
      <c r="P34">
        <v>717.42898905717698</v>
      </c>
      <c r="Q34">
        <v>626.147337971561</v>
      </c>
      <c r="R34">
        <v>69.672078314378496</v>
      </c>
      <c r="S34" s="1">
        <f>(Table2[[#This Row],[Close Price]]-Table2[[#This Row],[20D EMA]])/Table2[[#This Row],[20D EMA]]</f>
        <v>6.1190154465728668E-2</v>
      </c>
      <c r="T34" s="1">
        <f>(Table2[[#This Row],[Close Price]]-Table2[[#This Row],[50D EMA]])/Table2[[#This Row],[50D EMA]]</f>
        <v>0.11655649857795003</v>
      </c>
      <c r="U34" s="1">
        <f>(Table2[[#This Row],[Close Price]]-Table2[[#This Row],[200D EMA]])/Table2[[#This Row],[200D EMA]]</f>
        <v>0.27933147906536793</v>
      </c>
      <c r="V34">
        <v>1.4789030274750199</v>
      </c>
      <c r="W34">
        <v>790.85</v>
      </c>
      <c r="X34">
        <v>806</v>
      </c>
      <c r="Y34">
        <v>790.85</v>
      </c>
      <c r="Z34">
        <v>806</v>
      </c>
      <c r="AA34">
        <v>790.85</v>
      </c>
      <c r="AB34">
        <v>806</v>
      </c>
      <c r="AC34" s="1">
        <f>(Table2[[#This Row],[Close Price]]/Table2[[#This Row],[Day Low]])-1</f>
        <v>1.2897515331605103E-2</v>
      </c>
      <c r="AD34" s="1">
        <f>(Table2[[#This Row],[Day High]]/Table2[[#This Row],[Close Price]])-1</f>
        <v>6.1793895512141095E-3</v>
      </c>
      <c r="AE34" s="1">
        <f>(Table2[[#This Row],[Close Price]]/Table2[[#This Row],[Current Week Low]])-1</f>
        <v>1.2897515331605103E-2</v>
      </c>
      <c r="AF34" s="1">
        <f>(Table2[[#This Row],[Current Week High]]/Table2[[#This Row],[Close Price]])-1</f>
        <v>6.1793895512141095E-3</v>
      </c>
      <c r="AG34" s="1">
        <f>(Table2[[#This Row],[Close Price]]/Table2[[#This Row],[Current Month Low]])-1</f>
        <v>1.2897515331605103E-2</v>
      </c>
      <c r="AH34" s="1">
        <f>(Table2[[#This Row],[Current Month High]]/Table2[[#This Row],[Close Price]])-1</f>
        <v>6.1793895512141095E-3</v>
      </c>
      <c r="AI34">
        <v>1.1047999500655299</v>
      </c>
      <c r="AJ34">
        <v>92.1443991364835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0.16</v>
      </c>
      <c r="AM34" t="s">
        <v>3189</v>
      </c>
      <c r="AN34">
        <v>9.67</v>
      </c>
      <c r="AO34" t="s">
        <v>3189</v>
      </c>
      <c r="AP34">
        <v>0.216842731947398</v>
      </c>
      <c r="AQ34">
        <f>(Table2[[#This Row],[Sharpe Ratio]]-AVERAGE(Table2[Sharpe Ratio]))/_xlfn.STDEV.P(Table2[Sharpe Ratio])</f>
        <v>1.8176815199495786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4.6299245502248452</v>
      </c>
      <c r="AS34">
        <f>_xlfn.RANK.AVG(Table2[[#This Row],[1Y Return vs Nifty Z-Score]],Table2[1Y Return vs Nifty Z-Score])</f>
        <v>99</v>
      </c>
      <c r="AT34">
        <f>_xlfn.RANK.AVG(Table2[[#This Row],[6M Return vs Nifty Z-Score]],Table2[6M Return vs Nifty Z-Score])</f>
        <v>116</v>
      </c>
      <c r="AU34">
        <f>_xlfn.RANK.AVG(Table2[[#This Row],[Sharpe Ratio Z-Score]],Table2[Sharpe Ratio Z-Score])</f>
        <v>20</v>
      </c>
      <c r="AV34">
        <f>(Table2[[#This Row],[Rank 1Y]]+Table2[[#This Row],[Rank 6M]]+Table2[[#This Row],[Rank Sharpe]])/3</f>
        <v>78.333333333333329</v>
      </c>
    </row>
    <row r="35" spans="1:48" x14ac:dyDescent="0.3">
      <c r="A35" t="s">
        <v>591</v>
      </c>
      <c r="B35" t="s">
        <v>592</v>
      </c>
      <c r="C35" t="s">
        <v>3147</v>
      </c>
      <c r="D35" t="s">
        <v>51</v>
      </c>
      <c r="E35">
        <v>33241.091954479998</v>
      </c>
      <c r="F35">
        <v>1309.0999999999999</v>
      </c>
      <c r="G35">
        <v>73.675999395504604</v>
      </c>
      <c r="H35">
        <f>(Table2[[#This Row],[1Y Return vs Nifty]]-AVERAGE(Table2[1Y Return vs Nifty]))/_xlfn.STDEV.P(Table2[1Y Return vs Nifty])</f>
        <v>1.1696553391913247</v>
      </c>
      <c r="I35">
        <v>-1.32889749876661</v>
      </c>
      <c r="J35">
        <f>(Table2[[#This Row],[1M Return vs Nifty]]-AVERAGE(Table2[1M Return vs Nifty]))/_xlfn.STDEV.P(Table2[1M Return vs Nifty])</f>
        <v>-5.8725616532320959E-2</v>
      </c>
      <c r="K35">
        <v>106.1437125045</v>
      </c>
      <c r="L35">
        <f>(Table2[[#This Row],[6M Return vs Nifty]]-AVERAGE(Table2[6M Return vs Nifty]))/_xlfn.STDEV.P(Table2[6M Return vs Nifty])</f>
        <v>3.2502503940703984</v>
      </c>
      <c r="M35">
        <v>-0.23887195548998499</v>
      </c>
      <c r="N35">
        <f>(Table2[[#This Row],[1W Return vs Nifty]]-AVERAGE(Table2[1W Return vs Nifty]))/_xlfn.STDEV.P(Table2[1W Return vs Nifty])</f>
        <v>-0.54292416335525684</v>
      </c>
      <c r="O35">
        <v>1279.6400000000001</v>
      </c>
      <c r="P35">
        <v>1233.33229436584</v>
      </c>
      <c r="Q35">
        <v>974.797156317386</v>
      </c>
      <c r="R35">
        <v>60.521839105449999</v>
      </c>
      <c r="S35" s="1">
        <f>(Table2[[#This Row],[Close Price]]-Table2[[#This Row],[20D EMA]])/Table2[[#This Row],[20D EMA]]</f>
        <v>2.3022099965615179E-2</v>
      </c>
      <c r="T35" s="1">
        <f>(Table2[[#This Row],[Close Price]]-Table2[[#This Row],[50D EMA]])/Table2[[#This Row],[50D EMA]]</f>
        <v>6.1433326590315626E-2</v>
      </c>
      <c r="U35" s="1">
        <f>(Table2[[#This Row],[Close Price]]-Table2[[#This Row],[200D EMA]])/Table2[[#This Row],[200D EMA]]</f>
        <v>0.34294605961465036</v>
      </c>
      <c r="V35">
        <v>0.78301738191017101</v>
      </c>
      <c r="W35">
        <v>1305</v>
      </c>
      <c r="X35">
        <v>1360</v>
      </c>
      <c r="Y35">
        <v>1305</v>
      </c>
      <c r="Z35">
        <v>1360</v>
      </c>
      <c r="AA35">
        <v>1305</v>
      </c>
      <c r="AB35">
        <v>1360</v>
      </c>
      <c r="AC35" s="1">
        <f>(Table2[[#This Row],[Close Price]]/Table2[[#This Row],[Day Low]])-1</f>
        <v>3.1417624521072884E-3</v>
      </c>
      <c r="AD35" s="1">
        <f>(Table2[[#This Row],[Day High]]/Table2[[#This Row],[Close Price]])-1</f>
        <v>3.8881674432816427E-2</v>
      </c>
      <c r="AE35" s="1">
        <f>(Table2[[#This Row],[Close Price]]/Table2[[#This Row],[Current Week Low]])-1</f>
        <v>3.1417624521072884E-3</v>
      </c>
      <c r="AF35" s="1">
        <f>(Table2[[#This Row],[Current Week High]]/Table2[[#This Row],[Close Price]])-1</f>
        <v>3.8881674432816427E-2</v>
      </c>
      <c r="AG35" s="1">
        <f>(Table2[[#This Row],[Close Price]]/Table2[[#This Row],[Current Month Low]])-1</f>
        <v>3.1417624521072884E-3</v>
      </c>
      <c r="AH35" s="1">
        <f>(Table2[[#This Row],[Current Month High]]/Table2[[#This Row],[Close Price]])-1</f>
        <v>3.8881674432816427E-2</v>
      </c>
      <c r="AI35">
        <v>3.88816744328164</v>
      </c>
      <c r="AJ35">
        <v>123.701298701298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0.14000000000000001</v>
      </c>
      <c r="AM35" t="s">
        <v>3189</v>
      </c>
      <c r="AN35">
        <v>8.68</v>
      </c>
      <c r="AO35" t="s">
        <v>3189</v>
      </c>
      <c r="AP35">
        <v>0.121269267326982</v>
      </c>
      <c r="AQ35">
        <f>(Table2[[#This Row],[Sharpe Ratio]]-AVERAGE(Table2[Sharpe Ratio]))/_xlfn.STDEV.P(Table2[Sharpe Ratio])</f>
        <v>0.70931190224506369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4.5275678556192096</v>
      </c>
      <c r="AS35">
        <f>_xlfn.RANK.AVG(Table2[[#This Row],[1Y Return vs Nifty Z-Score]],Table2[1Y Return vs Nifty Z-Score])</f>
        <v>81</v>
      </c>
      <c r="AT35">
        <f>_xlfn.RANK.AVG(Table2[[#This Row],[6M Return vs Nifty Z-Score]],Table2[6M Return vs Nifty Z-Score])</f>
        <v>11</v>
      </c>
      <c r="AU35">
        <f>_xlfn.RANK.AVG(Table2[[#This Row],[Sharpe Ratio Z-Score]],Table2[Sharpe Ratio Z-Score])</f>
        <v>165</v>
      </c>
      <c r="AV35">
        <f>(Table2[[#This Row],[Rank 1Y]]+Table2[[#This Row],[Rank 6M]]+Table2[[#This Row],[Rank Sharpe]])/3</f>
        <v>85.666666666666671</v>
      </c>
    </row>
    <row r="36" spans="1:48" x14ac:dyDescent="0.3">
      <c r="A36" t="s">
        <v>249</v>
      </c>
      <c r="B36" t="s">
        <v>250</v>
      </c>
      <c r="C36" t="s">
        <v>3142</v>
      </c>
      <c r="D36" t="s">
        <v>251</v>
      </c>
      <c r="E36">
        <v>101538.7070962</v>
      </c>
      <c r="F36">
        <v>12266.5</v>
      </c>
      <c r="G36">
        <v>168.88283461176701</v>
      </c>
      <c r="H36">
        <f>(Table2[[#This Row],[1Y Return vs Nifty]]-AVERAGE(Table2[1Y Return vs Nifty]))/_xlfn.STDEV.P(Table2[1Y Return vs Nifty])</f>
        <v>3.0749573441833693</v>
      </c>
      <c r="I36">
        <v>7.9705070247272101</v>
      </c>
      <c r="J36">
        <f>(Table2[[#This Row],[1M Return vs Nifty]]-AVERAGE(Table2[1M Return vs Nifty]))/_xlfn.STDEV.P(Table2[1M Return vs Nifty])</f>
        <v>0.96614353594221569</v>
      </c>
      <c r="K36">
        <v>46.9009008682889</v>
      </c>
      <c r="L36">
        <f>(Table2[[#This Row],[6M Return vs Nifty]]-AVERAGE(Table2[6M Return vs Nifty]))/_xlfn.STDEV.P(Table2[6M Return vs Nifty])</f>
        <v>1.3734679273141628</v>
      </c>
      <c r="M36">
        <v>-0.29703058079713202</v>
      </c>
      <c r="N36">
        <f>(Table2[[#This Row],[1W Return vs Nifty]]-AVERAGE(Table2[1W Return vs Nifty]))/_xlfn.STDEV.P(Table2[1W Return vs Nifty])</f>
        <v>-0.55507303960418064</v>
      </c>
      <c r="O36">
        <v>11598.01</v>
      </c>
      <c r="P36">
        <v>11376.900790878701</v>
      </c>
      <c r="Q36">
        <v>9659.5681911428492</v>
      </c>
      <c r="R36">
        <v>54.468295666110102</v>
      </c>
      <c r="S36" s="1">
        <f>(Table2[[#This Row],[Close Price]]-Table2[[#This Row],[20D EMA]])/Table2[[#This Row],[20D EMA]]</f>
        <v>5.7638336231819062E-2</v>
      </c>
      <c r="T36" s="1">
        <f>(Table2[[#This Row],[Close Price]]-Table2[[#This Row],[50D EMA]])/Table2[[#This Row],[50D EMA]]</f>
        <v>7.8193457556958321E-2</v>
      </c>
      <c r="U36" s="1">
        <f>(Table2[[#This Row],[Close Price]]-Table2[[#This Row],[200D EMA]])/Table2[[#This Row],[200D EMA]]</f>
        <v>0.26988078113548858</v>
      </c>
      <c r="V36">
        <v>0.57615833800854899</v>
      </c>
      <c r="W36">
        <v>11670.9</v>
      </c>
      <c r="X36">
        <v>12299</v>
      </c>
      <c r="Y36">
        <v>11670.9</v>
      </c>
      <c r="Z36">
        <v>12299</v>
      </c>
      <c r="AA36">
        <v>11670.9</v>
      </c>
      <c r="AB36">
        <v>12299</v>
      </c>
      <c r="AC36" s="1">
        <f>(Table2[[#This Row],[Close Price]]/Table2[[#This Row],[Day Low]])-1</f>
        <v>5.1032910915182139E-2</v>
      </c>
      <c r="AD36" s="1">
        <f>(Table2[[#This Row],[Day High]]/Table2[[#This Row],[Close Price]])-1</f>
        <v>2.6494925202789066E-3</v>
      </c>
      <c r="AE36" s="1">
        <f>(Table2[[#This Row],[Close Price]]/Table2[[#This Row],[Current Week Low]])-1</f>
        <v>5.1032910915182139E-2</v>
      </c>
      <c r="AF36" s="1">
        <f>(Table2[[#This Row],[Current Week High]]/Table2[[#This Row],[Close Price]])-1</f>
        <v>2.6494925202789066E-3</v>
      </c>
      <c r="AG36" s="1">
        <f>(Table2[[#This Row],[Close Price]]/Table2[[#This Row],[Current Month Low]])-1</f>
        <v>5.1032910915182139E-2</v>
      </c>
      <c r="AH36" s="1">
        <f>(Table2[[#This Row],[Current Month High]]/Table2[[#This Row],[Close Price]])-1</f>
        <v>2.6494925202789066E-3</v>
      </c>
      <c r="AI36">
        <v>2.87368034891777</v>
      </c>
      <c r="AJ36">
        <v>209.13558467741899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0.05</v>
      </c>
      <c r="AM36" t="s">
        <v>3189</v>
      </c>
      <c r="AN36">
        <v>3.46</v>
      </c>
      <c r="AO36" t="s">
        <v>3189</v>
      </c>
      <c r="AP36">
        <v>0.113676601013403</v>
      </c>
      <c r="AQ36">
        <f>(Table2[[#This Row],[Sharpe Ratio]]-AVERAGE(Table2[Sharpe Ratio]))/_xlfn.STDEV.P(Table2[Sharpe Ratio])</f>
        <v>0.62125942143605661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5.4807551892716235</v>
      </c>
      <c r="AS36">
        <f>_xlfn.RANK.AVG(Table2[[#This Row],[1Y Return vs Nifty Z-Score]],Table2[1Y Return vs Nifty Z-Score])</f>
        <v>13</v>
      </c>
      <c r="AT36">
        <f>_xlfn.RANK.AVG(Table2[[#This Row],[6M Return vs Nifty Z-Score]],Table2[6M Return vs Nifty Z-Score])</f>
        <v>66</v>
      </c>
      <c r="AU36">
        <f>_xlfn.RANK.AVG(Table2[[#This Row],[Sharpe Ratio Z-Score]],Table2[Sharpe Ratio Z-Score])</f>
        <v>190</v>
      </c>
      <c r="AV36">
        <f>(Table2[[#This Row],[Rank 1Y]]+Table2[[#This Row],[Rank 6M]]+Table2[[#This Row],[Rank Sharpe]])/3</f>
        <v>89.666666666666671</v>
      </c>
    </row>
    <row r="37" spans="1:48" x14ac:dyDescent="0.3">
      <c r="A37" t="s">
        <v>850</v>
      </c>
      <c r="B37" t="s">
        <v>851</v>
      </c>
      <c r="C37" t="s">
        <v>3151</v>
      </c>
      <c r="D37" t="s">
        <v>269</v>
      </c>
      <c r="E37">
        <v>18104.441038739998</v>
      </c>
      <c r="F37">
        <v>2335.15</v>
      </c>
      <c r="G37">
        <v>103.809515789215</v>
      </c>
      <c r="H37">
        <f>(Table2[[#This Row],[1Y Return vs Nifty]]-AVERAGE(Table2[1Y Return vs Nifty]))/_xlfn.STDEV.P(Table2[1Y Return vs Nifty])</f>
        <v>1.7726944914956984</v>
      </c>
      <c r="I37">
        <v>13.974810017194001</v>
      </c>
      <c r="J37">
        <f>(Table2[[#This Row],[1M Return vs Nifty]]-AVERAGE(Table2[1M Return vs Nifty]))/_xlfn.STDEV.P(Table2[1M Return vs Nifty])</f>
        <v>1.6278660046813027</v>
      </c>
      <c r="K37">
        <v>20.694910967701102</v>
      </c>
      <c r="L37">
        <f>(Table2[[#This Row],[6M Return vs Nifty]]-AVERAGE(Table2[6M Return vs Nifty]))/_xlfn.STDEV.P(Table2[6M Return vs Nifty])</f>
        <v>0.54327535185996245</v>
      </c>
      <c r="M37">
        <v>1.9202111609893999</v>
      </c>
      <c r="N37">
        <f>(Table2[[#This Row],[1W Return vs Nifty]]-AVERAGE(Table2[1W Return vs Nifty]))/_xlfn.STDEV.P(Table2[1W Return vs Nifty])</f>
        <v>-9.190879882900492E-2</v>
      </c>
      <c r="O37">
        <v>2136.15</v>
      </c>
      <c r="P37">
        <v>1990.7012239317601</v>
      </c>
      <c r="Q37">
        <v>1694.8399746804801</v>
      </c>
      <c r="R37">
        <v>66.215238571403603</v>
      </c>
      <c r="S37" s="1">
        <f>(Table2[[#This Row],[Close Price]]-Table2[[#This Row],[20D EMA]])/Table2[[#This Row],[20D EMA]]</f>
        <v>9.3158251995412306E-2</v>
      </c>
      <c r="T37" s="1">
        <f>(Table2[[#This Row],[Close Price]]-Table2[[#This Row],[50D EMA]])/Table2[[#This Row],[50D EMA]]</f>
        <v>0.17302886637500128</v>
      </c>
      <c r="U37" s="1">
        <f>(Table2[[#This Row],[Close Price]]-Table2[[#This Row],[200D EMA]])/Table2[[#This Row],[200D EMA]]</f>
        <v>0.37779969488873694</v>
      </c>
      <c r="V37">
        <v>1.5140284432865201</v>
      </c>
      <c r="W37">
        <v>2260</v>
      </c>
      <c r="X37">
        <v>2371</v>
      </c>
      <c r="Y37">
        <v>2260</v>
      </c>
      <c r="Z37">
        <v>2371</v>
      </c>
      <c r="AA37">
        <v>2260</v>
      </c>
      <c r="AB37">
        <v>2371</v>
      </c>
      <c r="AC37" s="1">
        <f>(Table2[[#This Row],[Close Price]]/Table2[[#This Row],[Day Low]])-1</f>
        <v>3.3252212389380587E-2</v>
      </c>
      <c r="AD37" s="1">
        <f>(Table2[[#This Row],[Day High]]/Table2[[#This Row],[Close Price]])-1</f>
        <v>1.5352332826584991E-2</v>
      </c>
      <c r="AE37" s="1">
        <f>(Table2[[#This Row],[Close Price]]/Table2[[#This Row],[Current Week Low]])-1</f>
        <v>3.3252212389380587E-2</v>
      </c>
      <c r="AF37" s="1">
        <f>(Table2[[#This Row],[Current Week High]]/Table2[[#This Row],[Close Price]])-1</f>
        <v>1.5352332826584991E-2</v>
      </c>
      <c r="AG37" s="1">
        <f>(Table2[[#This Row],[Close Price]]/Table2[[#This Row],[Current Month Low]])-1</f>
        <v>3.3252212389380587E-2</v>
      </c>
      <c r="AH37" s="1">
        <f>(Table2[[#This Row],[Current Month High]]/Table2[[#This Row],[Close Price]])-1</f>
        <v>1.5352332826584991E-2</v>
      </c>
      <c r="AI37">
        <v>14.9390831424105</v>
      </c>
      <c r="AJ37">
        <v>178.99044205495801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0.5</v>
      </c>
      <c r="AM37" t="s">
        <v>3189</v>
      </c>
      <c r="AN37">
        <v>16.11</v>
      </c>
      <c r="AO37" t="s">
        <v>3189</v>
      </c>
      <c r="AP37">
        <v>0.17096521486640101</v>
      </c>
      <c r="AQ37">
        <f>(Table2[[#This Row],[Sharpe Ratio]]-AVERAGE(Table2[Sharpe Ratio]))/_xlfn.STDEV.P(Table2[Sharpe Ratio])</f>
        <v>1.2856379629826715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5.1375650121906293</v>
      </c>
      <c r="AS37">
        <f>_xlfn.RANK.AVG(Table2[[#This Row],[1Y Return vs Nifty Z-Score]],Table2[1Y Return vs Nifty Z-Score])</f>
        <v>48</v>
      </c>
      <c r="AT37">
        <f>_xlfn.RANK.AVG(Table2[[#This Row],[6M Return vs Nifty Z-Score]],Table2[6M Return vs Nifty Z-Score])</f>
        <v>160</v>
      </c>
      <c r="AU37">
        <f>_xlfn.RANK.AVG(Table2[[#This Row],[Sharpe Ratio Z-Score]],Table2[Sharpe Ratio Z-Score])</f>
        <v>68</v>
      </c>
      <c r="AV37">
        <f>(Table2[[#This Row],[Rank 1Y]]+Table2[[#This Row],[Rank 6M]]+Table2[[#This Row],[Rank Sharpe]])/3</f>
        <v>92</v>
      </c>
    </row>
    <row r="38" spans="1:48" x14ac:dyDescent="0.3">
      <c r="A38" t="s">
        <v>525</v>
      </c>
      <c r="B38" t="s">
        <v>526</v>
      </c>
      <c r="C38" t="s">
        <v>3151</v>
      </c>
      <c r="D38" t="s">
        <v>232</v>
      </c>
      <c r="E38">
        <v>40575.420872524999</v>
      </c>
      <c r="F38">
        <v>10146.35</v>
      </c>
      <c r="G38">
        <v>62.654481111766003</v>
      </c>
      <c r="H38">
        <f>(Table2[[#This Row],[1Y Return vs Nifty]]-AVERAGE(Table2[1Y Return vs Nifty]))/_xlfn.STDEV.P(Table2[1Y Return vs Nifty])</f>
        <v>0.94909007372100784</v>
      </c>
      <c r="I38">
        <v>2.15440119088393</v>
      </c>
      <c r="J38">
        <f>(Table2[[#This Row],[1M Return vs Nifty]]-AVERAGE(Table2[1M Return vs Nifty]))/_xlfn.STDEV.P(Table2[1M Return vs Nifty])</f>
        <v>0.3251619073256668</v>
      </c>
      <c r="K38">
        <v>18.401281606297601</v>
      </c>
      <c r="L38">
        <f>(Table2[[#This Row],[6M Return vs Nifty]]-AVERAGE(Table2[6M Return vs Nifty]))/_xlfn.STDEV.P(Table2[6M Return vs Nifty])</f>
        <v>0.47061432764739364</v>
      </c>
      <c r="M38">
        <v>7.1120067448286104</v>
      </c>
      <c r="N38">
        <f>(Table2[[#This Row],[1W Return vs Nifty]]-AVERAGE(Table2[1W Return vs Nifty]))/_xlfn.STDEV.P(Table2[1W Return vs Nifty])</f>
        <v>0.9926161830573903</v>
      </c>
      <c r="O38">
        <v>9603.9500000000007</v>
      </c>
      <c r="P38">
        <v>9522.6191950759203</v>
      </c>
      <c r="Q38">
        <v>8310.2722478919204</v>
      </c>
      <c r="R38">
        <v>71.409150844793302</v>
      </c>
      <c r="S38" s="1">
        <f>(Table2[[#This Row],[Close Price]]-Table2[[#This Row],[20D EMA]])/Table2[[#This Row],[20D EMA]]</f>
        <v>5.6476762165567247E-2</v>
      </c>
      <c r="T38" s="1">
        <f>(Table2[[#This Row],[Close Price]]-Table2[[#This Row],[50D EMA]])/Table2[[#This Row],[50D EMA]]</f>
        <v>6.5499920993019115E-2</v>
      </c>
      <c r="U38" s="1">
        <f>(Table2[[#This Row],[Close Price]]-Table2[[#This Row],[200D EMA]])/Table2[[#This Row],[200D EMA]]</f>
        <v>0.22094074626422025</v>
      </c>
      <c r="V38">
        <v>1.0240425866752401</v>
      </c>
      <c r="W38">
        <v>9922.5</v>
      </c>
      <c r="X38">
        <v>10210</v>
      </c>
      <c r="Y38">
        <v>9922.5</v>
      </c>
      <c r="Z38">
        <v>10210</v>
      </c>
      <c r="AA38">
        <v>9922.5</v>
      </c>
      <c r="AB38">
        <v>10210</v>
      </c>
      <c r="AC38" s="1">
        <f>(Table2[[#This Row],[Close Price]]/Table2[[#This Row],[Day Low]])-1</f>
        <v>2.2559838750314976E-2</v>
      </c>
      <c r="AD38" s="1">
        <f>(Table2[[#This Row],[Day High]]/Table2[[#This Row],[Close Price]])-1</f>
        <v>6.2731918374587803E-3</v>
      </c>
      <c r="AE38" s="1">
        <f>(Table2[[#This Row],[Close Price]]/Table2[[#This Row],[Current Week Low]])-1</f>
        <v>2.2559838750314976E-2</v>
      </c>
      <c r="AF38" s="1">
        <f>(Table2[[#This Row],[Current Week High]]/Table2[[#This Row],[Close Price]])-1</f>
        <v>6.2731918374587803E-3</v>
      </c>
      <c r="AG38" s="1">
        <f>(Table2[[#This Row],[Close Price]]/Table2[[#This Row],[Current Month Low]])-1</f>
        <v>2.2559838750314976E-2</v>
      </c>
      <c r="AH38" s="1">
        <f>(Table2[[#This Row],[Current Month High]]/Table2[[#This Row],[Close Price]])-1</f>
        <v>6.2731918374587803E-3</v>
      </c>
      <c r="AI38">
        <v>8.4133703252893905</v>
      </c>
      <c r="AJ38">
        <v>96.978256649194293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0.06</v>
      </c>
      <c r="AM38" t="s">
        <v>3189</v>
      </c>
      <c r="AN38">
        <v>13.26</v>
      </c>
      <c r="AO38" t="s">
        <v>3189</v>
      </c>
      <c r="AP38">
        <v>0.27980349538591698</v>
      </c>
      <c r="AQ38">
        <f>(Table2[[#This Row],[Sharpe Ratio]]-AVERAGE(Table2[Sharpe Ratio]))/_xlfn.STDEV.P(Table2[Sharpe Ratio])</f>
        <v>2.547840226447164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5.2853227181986231</v>
      </c>
      <c r="AS38">
        <f>_xlfn.RANK.AVG(Table2[[#This Row],[1Y Return vs Nifty Z-Score]],Table2[1Y Return vs Nifty Z-Score])</f>
        <v>101</v>
      </c>
      <c r="AT38">
        <f>_xlfn.RANK.AVG(Table2[[#This Row],[6M Return vs Nifty Z-Score]],Table2[6M Return vs Nifty Z-Score])</f>
        <v>176</v>
      </c>
      <c r="AU38">
        <f>_xlfn.RANK.AVG(Table2[[#This Row],[Sharpe Ratio Z-Score]],Table2[Sharpe Ratio Z-Score])</f>
        <v>3</v>
      </c>
      <c r="AV38">
        <f>(Table2[[#This Row],[Rank 1Y]]+Table2[[#This Row],[Rank 6M]]+Table2[[#This Row],[Rank Sharpe]])/3</f>
        <v>93.333333333333329</v>
      </c>
    </row>
    <row r="39" spans="1:48" x14ac:dyDescent="0.3">
      <c r="A39" t="s">
        <v>302</v>
      </c>
      <c r="B39" t="s">
        <v>303</v>
      </c>
      <c r="C39" t="s">
        <v>3142</v>
      </c>
      <c r="D39" t="s">
        <v>251</v>
      </c>
      <c r="E39">
        <v>90503.190362894995</v>
      </c>
      <c r="F39">
        <v>5932.4</v>
      </c>
      <c r="G39">
        <v>63.588141675408799</v>
      </c>
      <c r="H39">
        <f>(Table2[[#This Row],[1Y Return vs Nifty]]-AVERAGE(Table2[1Y Return vs Nifty]))/_xlfn.STDEV.P(Table2[1Y Return vs Nifty])</f>
        <v>0.96777471269519322</v>
      </c>
      <c r="I39">
        <v>11.102993466954</v>
      </c>
      <c r="J39">
        <f>(Table2[[#This Row],[1M Return vs Nifty]]-AVERAGE(Table2[1M Return vs Nifty]))/_xlfn.STDEV.P(Table2[1M Return vs Nifty])</f>
        <v>1.3113687293481255</v>
      </c>
      <c r="K39">
        <v>64.6384141727208</v>
      </c>
      <c r="L39">
        <f>(Table2[[#This Row],[6M Return vs Nifty]]-AVERAGE(Table2[6M Return vs Nifty]))/_xlfn.STDEV.P(Table2[6M Return vs Nifty])</f>
        <v>1.9353834248099919</v>
      </c>
      <c r="M39">
        <v>0.65357502769502296</v>
      </c>
      <c r="N39">
        <f>(Table2[[#This Row],[1W Return vs Nifty]]-AVERAGE(Table2[1W Return vs Nifty]))/_xlfn.STDEV.P(Table2[1W Return vs Nifty])</f>
        <v>-0.35649905615610872</v>
      </c>
      <c r="O39">
        <v>5754.44</v>
      </c>
      <c r="P39">
        <v>5545.6876332607599</v>
      </c>
      <c r="Q39">
        <v>4694.6135040823001</v>
      </c>
      <c r="R39">
        <v>62.595784475880301</v>
      </c>
      <c r="S39" s="1">
        <f>(Table2[[#This Row],[Close Price]]-Table2[[#This Row],[20D EMA]])/Table2[[#This Row],[20D EMA]]</f>
        <v>3.0925685210029134E-2</v>
      </c>
      <c r="T39" s="1">
        <f>(Table2[[#This Row],[Close Price]]-Table2[[#This Row],[50D EMA]])/Table2[[#This Row],[50D EMA]]</f>
        <v>6.9732085958087067E-2</v>
      </c>
      <c r="U39" s="1">
        <f>(Table2[[#This Row],[Close Price]]-Table2[[#This Row],[200D EMA]])/Table2[[#This Row],[200D EMA]]</f>
        <v>0.26366100102625195</v>
      </c>
      <c r="V39">
        <v>0.99697778110242097</v>
      </c>
      <c r="W39">
        <v>5853.65</v>
      </c>
      <c r="X39">
        <v>5975</v>
      </c>
      <c r="Y39">
        <v>5853.65</v>
      </c>
      <c r="Z39">
        <v>5975</v>
      </c>
      <c r="AA39">
        <v>5853.65</v>
      </c>
      <c r="AB39">
        <v>5975</v>
      </c>
      <c r="AC39" s="1">
        <f>(Table2[[#This Row],[Close Price]]/Table2[[#This Row],[Day Low]])-1</f>
        <v>1.3453144619169244E-2</v>
      </c>
      <c r="AD39" s="1">
        <f>(Table2[[#This Row],[Day High]]/Table2[[#This Row],[Close Price]])-1</f>
        <v>7.1809048614388526E-3</v>
      </c>
      <c r="AE39" s="1">
        <f>(Table2[[#This Row],[Close Price]]/Table2[[#This Row],[Current Week Low]])-1</f>
        <v>1.3453144619169244E-2</v>
      </c>
      <c r="AF39" s="1">
        <f>(Table2[[#This Row],[Current Week High]]/Table2[[#This Row],[Close Price]])-1</f>
        <v>7.1809048614388526E-3</v>
      </c>
      <c r="AG39" s="1">
        <f>(Table2[[#This Row],[Close Price]]/Table2[[#This Row],[Current Month Low]])-1</f>
        <v>1.3453144619169244E-2</v>
      </c>
      <c r="AH39" s="1">
        <f>(Table2[[#This Row],[Current Month High]]/Table2[[#This Row],[Close Price]])-1</f>
        <v>7.1809048614388526E-3</v>
      </c>
      <c r="AI39">
        <v>1.8474816263232401</v>
      </c>
      <c r="AJ39">
        <v>89.207118708936605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0.09</v>
      </c>
      <c r="AM39" t="s">
        <v>3189</v>
      </c>
      <c r="AN39">
        <v>4.4400000000000004</v>
      </c>
      <c r="AO39" t="s">
        <v>3189</v>
      </c>
      <c r="AP39">
        <v>0.126426988761278</v>
      </c>
      <c r="AQ39">
        <f>(Table2[[#This Row],[Sharpe Ratio]]-AVERAGE(Table2[Sharpe Ratio]))/_xlfn.STDEV.P(Table2[Sharpe Ratio])</f>
        <v>0.769126221596796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4.6271540322939977</v>
      </c>
      <c r="AS39">
        <f>_xlfn.RANK.AVG(Table2[[#This Row],[1Y Return vs Nifty Z-Score]],Table2[1Y Return vs Nifty Z-Score])</f>
        <v>98</v>
      </c>
      <c r="AT39">
        <f>_xlfn.RANK.AVG(Table2[[#This Row],[6M Return vs Nifty Z-Score]],Table2[6M Return vs Nifty Z-Score])</f>
        <v>34</v>
      </c>
      <c r="AU39">
        <f>_xlfn.RANK.AVG(Table2[[#This Row],[Sharpe Ratio Z-Score]],Table2[Sharpe Ratio Z-Score])</f>
        <v>150</v>
      </c>
      <c r="AV39">
        <f>(Table2[[#This Row],[Rank 1Y]]+Table2[[#This Row],[Rank 6M]]+Table2[[#This Row],[Rank Sharpe]])/3</f>
        <v>94</v>
      </c>
    </row>
    <row r="40" spans="1:48" x14ac:dyDescent="0.3">
      <c r="A40" t="s">
        <v>498</v>
      </c>
      <c r="B40" t="s">
        <v>499</v>
      </c>
      <c r="C40" t="s">
        <v>3143</v>
      </c>
      <c r="D40" t="s">
        <v>500</v>
      </c>
      <c r="E40">
        <v>43255.021272575003</v>
      </c>
      <c r="F40">
        <v>1144.5999999999999</v>
      </c>
      <c r="G40">
        <v>65.279329686213501</v>
      </c>
      <c r="H40">
        <f>(Table2[[#This Row],[1Y Return vs Nifty]]-AVERAGE(Table2[1Y Return vs Nifty]))/_xlfn.STDEV.P(Table2[1Y Return vs Nifty])</f>
        <v>1.0016191725019437</v>
      </c>
      <c r="I40">
        <v>3.3904976697362801</v>
      </c>
      <c r="J40">
        <f>(Table2[[#This Row],[1M Return vs Nifty]]-AVERAGE(Table2[1M Return vs Nifty]))/_xlfn.STDEV.P(Table2[1M Return vs Nifty])</f>
        <v>0.461389678411187</v>
      </c>
      <c r="K40">
        <v>35.217751197104199</v>
      </c>
      <c r="L40">
        <f>(Table2[[#This Row],[6M Return vs Nifty]]-AVERAGE(Table2[6M Return vs Nifty]))/_xlfn.STDEV.P(Table2[6M Return vs Nifty])</f>
        <v>1.0033516236854201</v>
      </c>
      <c r="M40">
        <v>0.36279352049188102</v>
      </c>
      <c r="N40">
        <f>(Table2[[#This Row],[1W Return vs Nifty]]-AVERAGE(Table2[1W Return vs Nifty]))/_xlfn.STDEV.P(Table2[1W Return vs Nifty])</f>
        <v>-0.41724101021416604</v>
      </c>
      <c r="O40">
        <v>1083.8599999999999</v>
      </c>
      <c r="P40">
        <v>1063.18380569544</v>
      </c>
      <c r="Q40">
        <v>926.67318407731898</v>
      </c>
      <c r="R40">
        <v>64.282939866102097</v>
      </c>
      <c r="S40" s="1">
        <f>(Table2[[#This Row],[Close Price]]-Table2[[#This Row],[20D EMA]])/Table2[[#This Row],[20D EMA]]</f>
        <v>5.6040448028343161E-2</v>
      </c>
      <c r="T40" s="1">
        <f>(Table2[[#This Row],[Close Price]]-Table2[[#This Row],[50D EMA]])/Table2[[#This Row],[50D EMA]]</f>
        <v>7.6577722373512527E-2</v>
      </c>
      <c r="U40" s="1">
        <f>(Table2[[#This Row],[Close Price]]-Table2[[#This Row],[200D EMA]])/Table2[[#This Row],[200D EMA]]</f>
        <v>0.23517116893769718</v>
      </c>
      <c r="V40">
        <v>1.01218414689656</v>
      </c>
      <c r="W40">
        <v>1094</v>
      </c>
      <c r="X40">
        <v>1150</v>
      </c>
      <c r="Y40">
        <v>1094</v>
      </c>
      <c r="Z40">
        <v>1150</v>
      </c>
      <c r="AA40">
        <v>1094</v>
      </c>
      <c r="AB40">
        <v>1150</v>
      </c>
      <c r="AC40" s="1">
        <f>(Table2[[#This Row],[Close Price]]/Table2[[#This Row],[Day Low]])-1</f>
        <v>4.6252285191956011E-2</v>
      </c>
      <c r="AD40" s="1">
        <f>(Table2[[#This Row],[Day High]]/Table2[[#This Row],[Close Price]])-1</f>
        <v>4.7178053468461822E-3</v>
      </c>
      <c r="AE40" s="1">
        <f>(Table2[[#This Row],[Close Price]]/Table2[[#This Row],[Current Week Low]])-1</f>
        <v>4.6252285191956011E-2</v>
      </c>
      <c r="AF40" s="1">
        <f>(Table2[[#This Row],[Current Week High]]/Table2[[#This Row],[Close Price]])-1</f>
        <v>4.7178053468461822E-3</v>
      </c>
      <c r="AG40" s="1">
        <f>(Table2[[#This Row],[Close Price]]/Table2[[#This Row],[Current Month Low]])-1</f>
        <v>4.6252285191956011E-2</v>
      </c>
      <c r="AH40" s="1">
        <f>(Table2[[#This Row],[Current Month High]]/Table2[[#This Row],[Close Price]])-1</f>
        <v>4.7178053468461822E-3</v>
      </c>
      <c r="AI40">
        <v>6.1506203040363401</v>
      </c>
      <c r="AJ40">
        <v>93.508030431107301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0.04</v>
      </c>
      <c r="AM40" t="s">
        <v>3189</v>
      </c>
      <c r="AN40">
        <v>10.19</v>
      </c>
      <c r="AO40" t="s">
        <v>3189</v>
      </c>
      <c r="AP40">
        <v>0.15503551359093901</v>
      </c>
      <c r="AQ40">
        <f>(Table2[[#This Row],[Sharpe Ratio]]-AVERAGE(Table2[Sharpe Ratio]))/_xlfn.STDEV.P(Table2[Sharpe Ratio])</f>
        <v>1.1009005258399005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3.1500199902242847</v>
      </c>
      <c r="AS40">
        <f>_xlfn.RANK.AVG(Table2[[#This Row],[1Y Return vs Nifty Z-Score]],Table2[1Y Return vs Nifty Z-Score])</f>
        <v>96</v>
      </c>
      <c r="AT40">
        <f>_xlfn.RANK.AVG(Table2[[#This Row],[6M Return vs Nifty Z-Score]],Table2[6M Return vs Nifty Z-Score])</f>
        <v>95</v>
      </c>
      <c r="AU40">
        <f>_xlfn.RANK.AVG(Table2[[#This Row],[Sharpe Ratio Z-Score]],Table2[Sharpe Ratio Z-Score])</f>
        <v>105</v>
      </c>
      <c r="AV40">
        <f>(Table2[[#This Row],[Rank 1Y]]+Table2[[#This Row],[Rank 6M]]+Table2[[#This Row],[Rank Sharpe]])/3</f>
        <v>98.666666666666671</v>
      </c>
    </row>
    <row r="41" spans="1:48" x14ac:dyDescent="0.3">
      <c r="A41" t="s">
        <v>1298</v>
      </c>
      <c r="B41" t="s">
        <v>1299</v>
      </c>
      <c r="C41" t="s">
        <v>3146</v>
      </c>
      <c r="D41" t="s">
        <v>46</v>
      </c>
      <c r="E41">
        <v>8977.6191398399897</v>
      </c>
      <c r="F41">
        <v>523.5</v>
      </c>
      <c r="G41">
        <v>65.379151972350698</v>
      </c>
      <c r="H41">
        <f>(Table2[[#This Row],[1Y Return vs Nifty]]-AVERAGE(Table2[1Y Return vs Nifty]))/_xlfn.STDEV.P(Table2[1Y Return vs Nifty])</f>
        <v>1.0036168400169712</v>
      </c>
      <c r="I41">
        <v>-5.6789632736941904</v>
      </c>
      <c r="J41">
        <f>(Table2[[#This Row],[1M Return vs Nifty]]-AVERAGE(Table2[1M Return vs Nifty]))/_xlfn.STDEV.P(Table2[1M Return vs Nifty])</f>
        <v>-0.53813784262650732</v>
      </c>
      <c r="K41">
        <v>16.2539331663877</v>
      </c>
      <c r="L41">
        <f>(Table2[[#This Row],[6M Return vs Nifty]]-AVERAGE(Table2[6M Return vs Nifty]))/_xlfn.STDEV.P(Table2[6M Return vs Nifty])</f>
        <v>0.40258740943178467</v>
      </c>
      <c r="M41">
        <v>3.3744199760285398</v>
      </c>
      <c r="N41">
        <f>(Table2[[#This Row],[1W Return vs Nifty]]-AVERAGE(Table2[1W Return vs Nifty]))/_xlfn.STDEV.P(Table2[1W Return vs Nifty])</f>
        <v>0.2118639062633462</v>
      </c>
      <c r="O41">
        <v>523.08000000000004</v>
      </c>
      <c r="P41">
        <v>534.03714170313401</v>
      </c>
      <c r="Q41">
        <v>463.62435228144398</v>
      </c>
      <c r="R41">
        <v>54.454801847525303</v>
      </c>
      <c r="S41" s="1">
        <f>(Table2[[#This Row],[Close Price]]-Table2[[#This Row],[20D EMA]])/Table2[[#This Row],[20D EMA]]</f>
        <v>8.0293645331490219E-4</v>
      </c>
      <c r="T41" s="1">
        <f>(Table2[[#This Row],[Close Price]]-Table2[[#This Row],[50D EMA]])/Table2[[#This Row],[50D EMA]]</f>
        <v>-1.973110272729215E-2</v>
      </c>
      <c r="U41" s="1">
        <f>(Table2[[#This Row],[Close Price]]-Table2[[#This Row],[200D EMA]])/Table2[[#This Row],[200D EMA]]</f>
        <v>0.1291468996913441</v>
      </c>
      <c r="V41">
        <v>0.63092557762676804</v>
      </c>
      <c r="W41">
        <v>518.04999999999995</v>
      </c>
      <c r="X41">
        <v>529.04999999999995</v>
      </c>
      <c r="Y41">
        <v>518.04999999999995</v>
      </c>
      <c r="Z41">
        <v>529.04999999999995</v>
      </c>
      <c r="AA41">
        <v>518.04999999999995</v>
      </c>
      <c r="AB41">
        <v>529.04999999999995</v>
      </c>
      <c r="AC41" s="1">
        <f>(Table2[[#This Row],[Close Price]]/Table2[[#This Row],[Day Low]])-1</f>
        <v>1.0520220055979301E-2</v>
      </c>
      <c r="AD41" s="1">
        <f>(Table2[[#This Row],[Day High]]/Table2[[#This Row],[Close Price]])-1</f>
        <v>1.0601719197707693E-2</v>
      </c>
      <c r="AE41" s="1">
        <f>(Table2[[#This Row],[Close Price]]/Table2[[#This Row],[Current Week Low]])-1</f>
        <v>1.0520220055979301E-2</v>
      </c>
      <c r="AF41" s="1">
        <f>(Table2[[#This Row],[Current Week High]]/Table2[[#This Row],[Close Price]])-1</f>
        <v>1.0601719197707693E-2</v>
      </c>
      <c r="AG41" s="1">
        <f>(Table2[[#This Row],[Close Price]]/Table2[[#This Row],[Current Month Low]])-1</f>
        <v>1.0520220055979301E-2</v>
      </c>
      <c r="AH41" s="1">
        <f>(Table2[[#This Row],[Current Month High]]/Table2[[#This Row],[Close Price]])-1</f>
        <v>1.0601719197707693E-2</v>
      </c>
      <c r="AI41">
        <v>32.626552053486101</v>
      </c>
      <c r="AJ41">
        <v>104.41233893010499</v>
      </c>
      <c r="AK41" t="str">
        <f>IF(AND(Table2[[#This Row],[20D EMA]]&gt;Table2[[#This Row],[50D EMA]],Table2[[#This Row],[50D EMA]]&gt;Table2[[#This Row],[200D EMA]]),"Uptrend","Downtrend/NoTrend")</f>
        <v>Downtrend/NoTrend</v>
      </c>
      <c r="AL41">
        <v>0.15</v>
      </c>
      <c r="AM41" t="s">
        <v>3189</v>
      </c>
      <c r="AN41">
        <v>-0.12</v>
      </c>
      <c r="AO41" t="s">
        <v>3190</v>
      </c>
      <c r="AP41">
        <v>0.21277737290062701</v>
      </c>
      <c r="AQ41">
        <f>(Table2[[#This Row],[Sharpe Ratio]]-AVERAGE(Table2[Sharpe Ratio]))/_xlfn.STDEV.P(Table2[Sharpe Ratio])</f>
        <v>1.77053537462151</v>
      </c>
      <c r="AR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">
        <f>_xlfn.RANK.AVG(Table2[[#This Row],[1Y Return vs Nifty Z-Score]],Table2[1Y Return vs Nifty Z-Score])</f>
        <v>95</v>
      </c>
      <c r="AT41">
        <f>_xlfn.RANK.AVG(Table2[[#This Row],[6M Return vs Nifty Z-Score]],Table2[6M Return vs Nifty Z-Score])</f>
        <v>188</v>
      </c>
      <c r="AU41">
        <f>_xlfn.RANK.AVG(Table2[[#This Row],[Sharpe Ratio Z-Score]],Table2[Sharpe Ratio Z-Score])</f>
        <v>24</v>
      </c>
      <c r="AV41">
        <f>(Table2[[#This Row],[Rank 1Y]]+Table2[[#This Row],[Rank 6M]]+Table2[[#This Row],[Rank Sharpe]])/3</f>
        <v>102.33333333333333</v>
      </c>
    </row>
    <row r="42" spans="1:48" x14ac:dyDescent="0.3">
      <c r="A42" t="s">
        <v>1407</v>
      </c>
      <c r="B42" t="s">
        <v>1408</v>
      </c>
      <c r="C42" t="s">
        <v>3145</v>
      </c>
      <c r="D42" t="s">
        <v>229</v>
      </c>
      <c r="E42">
        <v>7891.9156966</v>
      </c>
      <c r="F42">
        <v>409.2</v>
      </c>
      <c r="G42">
        <v>32.325300388576501</v>
      </c>
      <c r="H42">
        <f>(Table2[[#This Row],[1Y Return vs Nifty]]-AVERAGE(Table2[1Y Return vs Nifty]))/_xlfn.STDEV.P(Table2[1Y Return vs Nifty])</f>
        <v>0.3421352399593614</v>
      </c>
      <c r="I42">
        <v>38.525915526454298</v>
      </c>
      <c r="J42">
        <f>(Table2[[#This Row],[1M Return vs Nifty]]-AVERAGE(Table2[1M Return vs Nifty]))/_xlfn.STDEV.P(Table2[1M Return vs Nifty])</f>
        <v>4.3335952405716887</v>
      </c>
      <c r="K42">
        <v>65.742323937682102</v>
      </c>
      <c r="L42">
        <f>(Table2[[#This Row],[6M Return vs Nifty]]-AVERAGE(Table2[6M Return vs Nifty]))/_xlfn.STDEV.P(Table2[6M Return vs Nifty])</f>
        <v>1.9703547307716762</v>
      </c>
      <c r="M42">
        <v>13.9584631973885</v>
      </c>
      <c r="N42">
        <f>(Table2[[#This Row],[1W Return vs Nifty]]-AVERAGE(Table2[1W Return vs Nifty]))/_xlfn.STDEV.P(Table2[1W Return vs Nifty])</f>
        <v>2.4227867166028929</v>
      </c>
      <c r="O42">
        <v>360.98</v>
      </c>
      <c r="P42">
        <v>327.98168359208501</v>
      </c>
      <c r="Q42">
        <v>272.53137482462898</v>
      </c>
      <c r="R42">
        <v>79.416395722665399</v>
      </c>
      <c r="S42" s="1">
        <f>(Table2[[#This Row],[Close Price]]-Table2[[#This Row],[20D EMA]])/Table2[[#This Row],[20D EMA]]</f>
        <v>0.13358080780098611</v>
      </c>
      <c r="T42" s="1">
        <f>(Table2[[#This Row],[Close Price]]-Table2[[#This Row],[50D EMA]])/Table2[[#This Row],[50D EMA]]</f>
        <v>0.24763064668247523</v>
      </c>
      <c r="U42" s="1">
        <f>(Table2[[#This Row],[Close Price]]-Table2[[#This Row],[200D EMA]])/Table2[[#This Row],[200D EMA]]</f>
        <v>0.50147850046005094</v>
      </c>
      <c r="V42">
        <v>1.12013272707685</v>
      </c>
      <c r="W42">
        <v>403.55</v>
      </c>
      <c r="X42">
        <v>411.85</v>
      </c>
      <c r="Y42">
        <v>403.55</v>
      </c>
      <c r="Z42">
        <v>411.85</v>
      </c>
      <c r="AA42">
        <v>403.55</v>
      </c>
      <c r="AB42">
        <v>411.85</v>
      </c>
      <c r="AC42" s="1">
        <f>(Table2[[#This Row],[Close Price]]/Table2[[#This Row],[Day Low]])-1</f>
        <v>1.4000743402304394E-2</v>
      </c>
      <c r="AD42" s="1">
        <f>(Table2[[#This Row],[Day High]]/Table2[[#This Row],[Close Price]])-1</f>
        <v>6.4760508308896458E-3</v>
      </c>
      <c r="AE42" s="1">
        <f>(Table2[[#This Row],[Close Price]]/Table2[[#This Row],[Current Week Low]])-1</f>
        <v>1.4000743402304394E-2</v>
      </c>
      <c r="AF42" s="1">
        <f>(Table2[[#This Row],[Current Week High]]/Table2[[#This Row],[Close Price]])-1</f>
        <v>6.4760508308896458E-3</v>
      </c>
      <c r="AG42" s="1">
        <f>(Table2[[#This Row],[Close Price]]/Table2[[#This Row],[Current Month Low]])-1</f>
        <v>1.4000743402304394E-2</v>
      </c>
      <c r="AH42" s="1">
        <f>(Table2[[#This Row],[Current Month High]]/Table2[[#This Row],[Close Price]])-1</f>
        <v>6.4760508308896458E-3</v>
      </c>
      <c r="AI42">
        <v>4.8142717497556102</v>
      </c>
      <c r="AJ42">
        <v>124.77341389727999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0.38</v>
      </c>
      <c r="AM42" t="s">
        <v>3189</v>
      </c>
      <c r="AN42">
        <v>19.91</v>
      </c>
      <c r="AO42" t="s">
        <v>3189</v>
      </c>
      <c r="AP42">
        <v>0.170173452388024</v>
      </c>
      <c r="AQ42">
        <f>(Table2[[#This Row],[Sharpe Ratio]]-AVERAGE(Table2[Sharpe Ratio]))/_xlfn.STDEV.P(Table2[Sharpe Ratio])</f>
        <v>1.2764558591533619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10.345327787058981</v>
      </c>
      <c r="AS42">
        <f>_xlfn.RANK.AVG(Table2[[#This Row],[1Y Return vs Nifty Z-Score]],Table2[1Y Return vs Nifty Z-Score])</f>
        <v>208</v>
      </c>
      <c r="AT42">
        <f>_xlfn.RANK.AVG(Table2[[#This Row],[6M Return vs Nifty Z-Score]],Table2[6M Return vs Nifty Z-Score])</f>
        <v>31</v>
      </c>
      <c r="AU42">
        <f>_xlfn.RANK.AVG(Table2[[#This Row],[Sharpe Ratio Z-Score]],Table2[Sharpe Ratio Z-Score])</f>
        <v>70</v>
      </c>
      <c r="AV42">
        <f>(Table2[[#This Row],[Rank 1Y]]+Table2[[#This Row],[Rank 6M]]+Table2[[#This Row],[Rank Sharpe]])/3</f>
        <v>103</v>
      </c>
    </row>
    <row r="43" spans="1:48" x14ac:dyDescent="0.3">
      <c r="A43" t="s">
        <v>1296</v>
      </c>
      <c r="B43" t="s">
        <v>1297</v>
      </c>
      <c r="C43" t="s">
        <v>3157</v>
      </c>
      <c r="D43" t="s">
        <v>266</v>
      </c>
      <c r="E43">
        <v>8983.5365184300008</v>
      </c>
      <c r="F43">
        <v>2063.15</v>
      </c>
      <c r="G43">
        <v>109.836012137323</v>
      </c>
      <c r="H43">
        <f>(Table2[[#This Row],[1Y Return vs Nifty]]-AVERAGE(Table2[1Y Return vs Nifty]))/_xlfn.STDEV.P(Table2[1Y Return vs Nifty])</f>
        <v>1.8932981808111278</v>
      </c>
      <c r="I43">
        <v>-2.84276025574942</v>
      </c>
      <c r="J43">
        <f>(Table2[[#This Row],[1M Return vs Nifty]]-AVERAGE(Table2[1M Return vs Nifty]))/_xlfn.STDEV.P(Table2[1M Return vs Nifty])</f>
        <v>-0.22556546491100291</v>
      </c>
      <c r="K43">
        <v>64.320059176136894</v>
      </c>
      <c r="L43">
        <f>(Table2[[#This Row],[6M Return vs Nifty]]-AVERAGE(Table2[6M Return vs Nifty]))/_xlfn.STDEV.P(Table2[6M Return vs Nifty])</f>
        <v>1.9252980986870212</v>
      </c>
      <c r="M43">
        <v>3.8939419801914799</v>
      </c>
      <c r="N43">
        <f>(Table2[[#This Row],[1W Return vs Nifty]]-AVERAGE(Table2[1W Return vs Nifty]))/_xlfn.STDEV.P(Table2[1W Return vs Nifty])</f>
        <v>0.32038793866327936</v>
      </c>
      <c r="O43">
        <v>2037.91</v>
      </c>
      <c r="P43">
        <v>2036.19585336161</v>
      </c>
      <c r="Q43">
        <v>1692.5448626805201</v>
      </c>
      <c r="R43">
        <v>60.216240224115602</v>
      </c>
      <c r="S43" s="1">
        <f>(Table2[[#This Row],[Close Price]]-Table2[[#This Row],[20D EMA]])/Table2[[#This Row],[20D EMA]]</f>
        <v>1.2385237817175444E-2</v>
      </c>
      <c r="T43" s="1">
        <f>(Table2[[#This Row],[Close Price]]-Table2[[#This Row],[50D EMA]])/Table2[[#This Row],[50D EMA]]</f>
        <v>1.3237501978943104E-2</v>
      </c>
      <c r="U43" s="1">
        <f>(Table2[[#This Row],[Close Price]]-Table2[[#This Row],[200D EMA]])/Table2[[#This Row],[200D EMA]]</f>
        <v>0.21896325792661392</v>
      </c>
      <c r="V43">
        <v>0.47667371407269599</v>
      </c>
      <c r="W43">
        <v>2050</v>
      </c>
      <c r="X43">
        <v>2097.4499999999998</v>
      </c>
      <c r="Y43">
        <v>2050</v>
      </c>
      <c r="Z43">
        <v>2097.4499999999998</v>
      </c>
      <c r="AA43">
        <v>2050</v>
      </c>
      <c r="AB43">
        <v>2097.4499999999998</v>
      </c>
      <c r="AC43" s="1">
        <f>(Table2[[#This Row],[Close Price]]/Table2[[#This Row],[Day Low]])-1</f>
        <v>6.4146341463415801E-3</v>
      </c>
      <c r="AD43" s="1">
        <f>(Table2[[#This Row],[Day High]]/Table2[[#This Row],[Close Price]])-1</f>
        <v>1.6625063616314772E-2</v>
      </c>
      <c r="AE43" s="1">
        <f>(Table2[[#This Row],[Close Price]]/Table2[[#This Row],[Current Week Low]])-1</f>
        <v>6.4146341463415801E-3</v>
      </c>
      <c r="AF43" s="1">
        <f>(Table2[[#This Row],[Current Week High]]/Table2[[#This Row],[Close Price]])-1</f>
        <v>1.6625063616314772E-2</v>
      </c>
      <c r="AG43" s="1">
        <f>(Table2[[#This Row],[Close Price]]/Table2[[#This Row],[Current Month Low]])-1</f>
        <v>6.4146341463415801E-3</v>
      </c>
      <c r="AH43" s="1">
        <f>(Table2[[#This Row],[Current Month High]]/Table2[[#This Row],[Close Price]])-1</f>
        <v>1.6625063616314772E-2</v>
      </c>
      <c r="AI43">
        <v>16.654145360249998</v>
      </c>
      <c r="AJ43">
        <v>132.31055061366899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7.0000000000000007E-2</v>
      </c>
      <c r="AM43" t="s">
        <v>3189</v>
      </c>
      <c r="AN43">
        <v>2.63</v>
      </c>
      <c r="AO43" t="s">
        <v>3189</v>
      </c>
      <c r="AP43">
        <v>9.7968123043584002E-2</v>
      </c>
      <c r="AQ43">
        <f>(Table2[[#This Row],[Sharpe Ratio]]-AVERAGE(Table2[Sharpe Ratio]))/_xlfn.STDEV.P(Table2[Sharpe Ratio])</f>
        <v>0.43908752057133837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4.3525062738217644</v>
      </c>
      <c r="AS43">
        <f>_xlfn.RANK.AVG(Table2[[#This Row],[1Y Return vs Nifty Z-Score]],Table2[1Y Return vs Nifty Z-Score])</f>
        <v>40</v>
      </c>
      <c r="AT43">
        <f>_xlfn.RANK.AVG(Table2[[#This Row],[6M Return vs Nifty Z-Score]],Table2[6M Return vs Nifty Z-Score])</f>
        <v>35</v>
      </c>
      <c r="AU43">
        <f>_xlfn.RANK.AVG(Table2[[#This Row],[Sharpe Ratio Z-Score]],Table2[Sharpe Ratio Z-Score])</f>
        <v>236</v>
      </c>
      <c r="AV43">
        <f>(Table2[[#This Row],[Rank 1Y]]+Table2[[#This Row],[Rank 6M]]+Table2[[#This Row],[Rank Sharpe]])/3</f>
        <v>103.66666666666667</v>
      </c>
    </row>
    <row r="44" spans="1:48" x14ac:dyDescent="0.3">
      <c r="A44" t="s">
        <v>706</v>
      </c>
      <c r="B44" t="s">
        <v>707</v>
      </c>
      <c r="C44" t="s">
        <v>3151</v>
      </c>
      <c r="D44" t="s">
        <v>166</v>
      </c>
      <c r="E44">
        <v>24907.604159999999</v>
      </c>
      <c r="F44">
        <v>200.95</v>
      </c>
      <c r="G44">
        <v>110.496861119063</v>
      </c>
      <c r="H44">
        <f>(Table2[[#This Row],[1Y Return vs Nifty]]-AVERAGE(Table2[1Y Return vs Nifty]))/_xlfn.STDEV.P(Table2[1Y Return vs Nifty])</f>
        <v>1.9065232490223134</v>
      </c>
      <c r="I44">
        <v>-13.2126589316905</v>
      </c>
      <c r="J44">
        <f>(Table2[[#This Row],[1M Return vs Nifty]]-AVERAGE(Table2[1M Return vs Nifty]))/_xlfn.STDEV.P(Table2[1M Return vs Nifty])</f>
        <v>-1.3684116805378994</v>
      </c>
      <c r="K44">
        <v>16.831221900845598</v>
      </c>
      <c r="L44">
        <f>(Table2[[#This Row],[6M Return vs Nifty]]-AVERAGE(Table2[6M Return vs Nifty]))/_xlfn.STDEV.P(Table2[6M Return vs Nifty])</f>
        <v>0.42087562609745427</v>
      </c>
      <c r="M44">
        <v>0.30264698966317799</v>
      </c>
      <c r="N44">
        <f>(Table2[[#This Row],[1W Return vs Nifty]]-AVERAGE(Table2[1W Return vs Nifty]))/_xlfn.STDEV.P(Table2[1W Return vs Nifty])</f>
        <v>-0.42980514418364957</v>
      </c>
      <c r="O44">
        <v>197.77</v>
      </c>
      <c r="P44">
        <v>205.893504654916</v>
      </c>
      <c r="Q44">
        <v>175.17864724076301</v>
      </c>
      <c r="R44">
        <v>44.3811589476393</v>
      </c>
      <c r="S44" s="1">
        <f>(Table2[[#This Row],[Close Price]]-Table2[[#This Row],[20D EMA]])/Table2[[#This Row],[20D EMA]]</f>
        <v>1.6079284016787068E-2</v>
      </c>
      <c r="T44" s="1">
        <f>(Table2[[#This Row],[Close Price]]-Table2[[#This Row],[50D EMA]])/Table2[[#This Row],[50D EMA]]</f>
        <v>-2.4010007810598404E-2</v>
      </c>
      <c r="U44" s="1">
        <f>(Table2[[#This Row],[Close Price]]-Table2[[#This Row],[200D EMA]])/Table2[[#This Row],[200D EMA]]</f>
        <v>0.14711469214519735</v>
      </c>
      <c r="V44">
        <v>1.0735567257116001</v>
      </c>
      <c r="W44">
        <v>188.45</v>
      </c>
      <c r="X44">
        <v>209.79</v>
      </c>
      <c r="Y44">
        <v>188.45</v>
      </c>
      <c r="Z44">
        <v>209.79</v>
      </c>
      <c r="AA44">
        <v>188.45</v>
      </c>
      <c r="AB44">
        <v>209.79</v>
      </c>
      <c r="AC44" s="1">
        <f>(Table2[[#This Row],[Close Price]]/Table2[[#This Row],[Day Low]])-1</f>
        <v>6.633059166887767E-2</v>
      </c>
      <c r="AD44" s="1">
        <f>(Table2[[#This Row],[Day High]]/Table2[[#This Row],[Close Price]])-1</f>
        <v>4.3991042547897541E-2</v>
      </c>
      <c r="AE44" s="1">
        <f>(Table2[[#This Row],[Close Price]]/Table2[[#This Row],[Current Week Low]])-1</f>
        <v>6.633059166887767E-2</v>
      </c>
      <c r="AF44" s="1">
        <f>(Table2[[#This Row],[Current Week High]]/Table2[[#This Row],[Close Price]])-1</f>
        <v>4.3991042547897541E-2</v>
      </c>
      <c r="AG44" s="1">
        <f>(Table2[[#This Row],[Close Price]]/Table2[[#This Row],[Current Month Low]])-1</f>
        <v>6.633059166887767E-2</v>
      </c>
      <c r="AH44" s="1">
        <f>(Table2[[#This Row],[Current Month High]]/Table2[[#This Row],[Close Price]])-1</f>
        <v>4.3991042547897541E-2</v>
      </c>
      <c r="AI44">
        <v>30.330928091564999</v>
      </c>
      <c r="AJ44">
        <v>175.17973296816101</v>
      </c>
      <c r="AK44" t="str">
        <f>IF(AND(Table2[[#This Row],[20D EMA]]&gt;Table2[[#This Row],[50D EMA]],Table2[[#This Row],[50D EMA]]&gt;Table2[[#This Row],[200D EMA]]),"Uptrend","Downtrend/NoTrend")</f>
        <v>Downtrend/NoTrend</v>
      </c>
      <c r="AL44">
        <v>-0.12</v>
      </c>
      <c r="AM44" t="s">
        <v>3190</v>
      </c>
      <c r="AN44">
        <v>0.48</v>
      </c>
      <c r="AO44" t="s">
        <v>3189</v>
      </c>
      <c r="AP44">
        <v>0.16048829108392301</v>
      </c>
      <c r="AQ44">
        <f>(Table2[[#This Row],[Sharpe Ratio]]-AVERAGE(Table2[Sharpe Ratio]))/_xlfn.STDEV.P(Table2[Sharpe Ratio])</f>
        <v>1.1641366231115635</v>
      </c>
      <c r="AR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">
        <f>_xlfn.RANK.AVG(Table2[[#This Row],[1Y Return vs Nifty Z-Score]],Table2[1Y Return vs Nifty Z-Score])</f>
        <v>39</v>
      </c>
      <c r="AT44">
        <f>_xlfn.RANK.AVG(Table2[[#This Row],[6M Return vs Nifty Z-Score]],Table2[6M Return vs Nifty Z-Score])</f>
        <v>185</v>
      </c>
      <c r="AU44">
        <f>_xlfn.RANK.AVG(Table2[[#This Row],[Sharpe Ratio Z-Score]],Table2[Sharpe Ratio Z-Score])</f>
        <v>88</v>
      </c>
      <c r="AV44">
        <f>(Table2[[#This Row],[Rank 1Y]]+Table2[[#This Row],[Rank 6M]]+Table2[[#This Row],[Rank Sharpe]])/3</f>
        <v>104</v>
      </c>
    </row>
    <row r="45" spans="1:48" x14ac:dyDescent="0.3">
      <c r="A45" t="s">
        <v>799</v>
      </c>
      <c r="B45" t="s">
        <v>800</v>
      </c>
      <c r="C45" t="s">
        <v>3151</v>
      </c>
      <c r="D45" t="s">
        <v>166</v>
      </c>
      <c r="E45">
        <v>19859.981147099999</v>
      </c>
      <c r="F45">
        <v>820</v>
      </c>
      <c r="G45">
        <v>123.231754331247</v>
      </c>
      <c r="H45">
        <f>(Table2[[#This Row],[1Y Return vs Nifty]]-AVERAGE(Table2[1Y Return vs Nifty]))/_xlfn.STDEV.P(Table2[1Y Return vs Nifty])</f>
        <v>2.1613769842128434</v>
      </c>
      <c r="I45">
        <v>6.3312738207321102</v>
      </c>
      <c r="J45">
        <f>(Table2[[#This Row],[1M Return vs Nifty]]-AVERAGE(Table2[1M Return vs Nifty]))/_xlfn.STDEV.P(Table2[1M Return vs Nifty])</f>
        <v>0.78548685623307279</v>
      </c>
      <c r="K45">
        <v>7.6626568913062201</v>
      </c>
      <c r="L45">
        <f>(Table2[[#This Row],[6M Return vs Nifty]]-AVERAGE(Table2[6M Return vs Nifty]))/_xlfn.STDEV.P(Table2[6M Return vs Nifty])</f>
        <v>0.13042009942726984</v>
      </c>
      <c r="M45">
        <v>4.2347202924596203</v>
      </c>
      <c r="N45">
        <f>(Table2[[#This Row],[1W Return vs Nifty]]-AVERAGE(Table2[1W Return vs Nifty]))/_xlfn.STDEV.P(Table2[1W Return vs Nifty])</f>
        <v>0.39157382935787866</v>
      </c>
      <c r="O45">
        <v>788.75</v>
      </c>
      <c r="P45">
        <v>789.80097712562895</v>
      </c>
      <c r="Q45">
        <v>729.40148804373302</v>
      </c>
      <c r="R45">
        <v>65.938591165772294</v>
      </c>
      <c r="S45" s="1">
        <f>(Table2[[#This Row],[Close Price]]-Table2[[#This Row],[20D EMA]])/Table2[[#This Row],[20D EMA]]</f>
        <v>3.9619651347068144E-2</v>
      </c>
      <c r="T45" s="1">
        <f>(Table2[[#This Row],[Close Price]]-Table2[[#This Row],[50D EMA]])/Table2[[#This Row],[50D EMA]]</f>
        <v>3.8236244001971495E-2</v>
      </c>
      <c r="U45" s="1">
        <f>(Table2[[#This Row],[Close Price]]-Table2[[#This Row],[200D EMA]])/Table2[[#This Row],[200D EMA]]</f>
        <v>0.12420938734201611</v>
      </c>
      <c r="V45">
        <v>0.90302611343210004</v>
      </c>
      <c r="W45">
        <v>818.25</v>
      </c>
      <c r="X45">
        <v>835</v>
      </c>
      <c r="Y45">
        <v>818.25</v>
      </c>
      <c r="Z45">
        <v>835</v>
      </c>
      <c r="AA45">
        <v>818.25</v>
      </c>
      <c r="AB45">
        <v>835</v>
      </c>
      <c r="AC45" s="1">
        <f>(Table2[[#This Row],[Close Price]]/Table2[[#This Row],[Day Low]])-1</f>
        <v>2.1387106630001984E-3</v>
      </c>
      <c r="AD45" s="1">
        <f>(Table2[[#This Row],[Day High]]/Table2[[#This Row],[Close Price]])-1</f>
        <v>1.8292682926829285E-2</v>
      </c>
      <c r="AE45" s="1">
        <f>(Table2[[#This Row],[Close Price]]/Table2[[#This Row],[Current Week Low]])-1</f>
        <v>2.1387106630001984E-3</v>
      </c>
      <c r="AF45" s="1">
        <f>(Table2[[#This Row],[Current Week High]]/Table2[[#This Row],[Close Price]])-1</f>
        <v>1.8292682926829285E-2</v>
      </c>
      <c r="AG45" s="1">
        <f>(Table2[[#This Row],[Close Price]]/Table2[[#This Row],[Current Month Low]])-1</f>
        <v>2.1387106630001984E-3</v>
      </c>
      <c r="AH45" s="1">
        <f>(Table2[[#This Row],[Current Month High]]/Table2[[#This Row],[Close Price]])-1</f>
        <v>1.8292682926829285E-2</v>
      </c>
      <c r="AI45">
        <v>19.512195121951201</v>
      </c>
      <c r="AJ45">
        <v>143.107026386006</v>
      </c>
      <c r="AK45" t="str">
        <f>IF(AND(Table2[[#This Row],[20D EMA]]&gt;Table2[[#This Row],[50D EMA]],Table2[[#This Row],[50D EMA]]&gt;Table2[[#This Row],[200D EMA]]),"Uptrend","Downtrend/NoTrend")</f>
        <v>Downtrend/NoTrend</v>
      </c>
      <c r="AL45">
        <v>0.05</v>
      </c>
      <c r="AM45" t="s">
        <v>3189</v>
      </c>
      <c r="AN45">
        <v>8.02</v>
      </c>
      <c r="AO45" t="s">
        <v>3189</v>
      </c>
      <c r="AP45">
        <v>0.198816403223043</v>
      </c>
      <c r="AQ45">
        <f>(Table2[[#This Row],[Sharpe Ratio]]-AVERAGE(Table2[Sharpe Ratio]))/_xlfn.STDEV.P(Table2[Sharpe Ratio])</f>
        <v>1.6086294032749127</v>
      </c>
      <c r="AR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">
        <f>_xlfn.RANK.AVG(Table2[[#This Row],[1Y Return vs Nifty Z-Score]],Table2[1Y Return vs Nifty Z-Score])</f>
        <v>33</v>
      </c>
      <c r="AT45">
        <f>_xlfn.RANK.AVG(Table2[[#This Row],[6M Return vs Nifty Z-Score]],Table2[6M Return vs Nifty Z-Score])</f>
        <v>249</v>
      </c>
      <c r="AU45">
        <f>_xlfn.RANK.AVG(Table2[[#This Row],[Sharpe Ratio Z-Score]],Table2[Sharpe Ratio Z-Score])</f>
        <v>34</v>
      </c>
      <c r="AV45">
        <f>(Table2[[#This Row],[Rank 1Y]]+Table2[[#This Row],[Rank 6M]]+Table2[[#This Row],[Rank Sharpe]])/3</f>
        <v>105.33333333333333</v>
      </c>
    </row>
    <row r="46" spans="1:48" x14ac:dyDescent="0.3">
      <c r="A46" t="s">
        <v>501</v>
      </c>
      <c r="B46" t="s">
        <v>502</v>
      </c>
      <c r="C46" t="s">
        <v>3147</v>
      </c>
      <c r="D46" t="s">
        <v>51</v>
      </c>
      <c r="E46">
        <v>43136.692466940003</v>
      </c>
      <c r="F46">
        <v>1547.55</v>
      </c>
      <c r="G46">
        <v>77.278610966147099</v>
      </c>
      <c r="H46">
        <f>(Table2[[#This Row],[1Y Return vs Nifty]]-AVERAGE(Table2[1Y Return vs Nifty]))/_xlfn.STDEV.P(Table2[1Y Return vs Nifty])</f>
        <v>1.2417516653969061</v>
      </c>
      <c r="I46">
        <v>-9.8411496190141801</v>
      </c>
      <c r="J46">
        <f>(Table2[[#This Row],[1M Return vs Nifty]]-AVERAGE(Table2[1M Return vs Nifty]))/_xlfn.STDEV.P(Table2[1M Return vs Nifty])</f>
        <v>-0.99684424489048251</v>
      </c>
      <c r="K46">
        <v>22.218600596902299</v>
      </c>
      <c r="L46">
        <f>(Table2[[#This Row],[6M Return vs Nifty]]-AVERAGE(Table2[6M Return vs Nifty]))/_xlfn.STDEV.P(Table2[6M Return vs Nifty])</f>
        <v>0.59154507272370382</v>
      </c>
      <c r="M46">
        <v>2.3635166731651198</v>
      </c>
      <c r="N46">
        <f>(Table2[[#This Row],[1W Return vs Nifty]]-AVERAGE(Table2[1W Return vs Nifty]))/_xlfn.STDEV.P(Table2[1W Return vs Nifty])</f>
        <v>6.9421197886462155E-4</v>
      </c>
      <c r="O46">
        <v>1563.29</v>
      </c>
      <c r="P46">
        <v>1606.96984318095</v>
      </c>
      <c r="Q46">
        <v>1376.7497602103099</v>
      </c>
      <c r="R46">
        <v>46.063684342197902</v>
      </c>
      <c r="S46" s="1">
        <f>(Table2[[#This Row],[Close Price]]-Table2[[#This Row],[20D EMA]])/Table2[[#This Row],[20D EMA]]</f>
        <v>-1.0068509361666747E-2</v>
      </c>
      <c r="T46" s="1">
        <f>(Table2[[#This Row],[Close Price]]-Table2[[#This Row],[50D EMA]])/Table2[[#This Row],[50D EMA]]</f>
        <v>-3.6976327485604935E-2</v>
      </c>
      <c r="U46" s="1">
        <f>(Table2[[#This Row],[Close Price]]-Table2[[#This Row],[200D EMA]])/Table2[[#This Row],[200D EMA]]</f>
        <v>0.12406048268611931</v>
      </c>
      <c r="V46">
        <v>0.68939411742603696</v>
      </c>
      <c r="W46">
        <v>1519.95</v>
      </c>
      <c r="X46">
        <v>1564.5</v>
      </c>
      <c r="Y46">
        <v>1519.95</v>
      </c>
      <c r="Z46">
        <v>1564.5</v>
      </c>
      <c r="AA46">
        <v>1519.95</v>
      </c>
      <c r="AB46">
        <v>1564.5</v>
      </c>
      <c r="AC46" s="1">
        <f>(Table2[[#This Row],[Close Price]]/Table2[[#This Row],[Day Low]])-1</f>
        <v>1.815849205565967E-2</v>
      </c>
      <c r="AD46" s="1">
        <f>(Table2[[#This Row],[Day High]]/Table2[[#This Row],[Close Price]])-1</f>
        <v>1.0952796355529815E-2</v>
      </c>
      <c r="AE46" s="1">
        <f>(Table2[[#This Row],[Close Price]]/Table2[[#This Row],[Current Week Low]])-1</f>
        <v>1.815849205565967E-2</v>
      </c>
      <c r="AF46" s="1">
        <f>(Table2[[#This Row],[Current Week High]]/Table2[[#This Row],[Close Price]])-1</f>
        <v>1.0952796355529815E-2</v>
      </c>
      <c r="AG46" s="1">
        <f>(Table2[[#This Row],[Close Price]]/Table2[[#This Row],[Current Month Low]])-1</f>
        <v>1.815849205565967E-2</v>
      </c>
      <c r="AH46" s="1">
        <f>(Table2[[#This Row],[Current Month High]]/Table2[[#This Row],[Close Price]])-1</f>
        <v>1.0952796355529815E-2</v>
      </c>
      <c r="AI46">
        <v>18.3128170333753</v>
      </c>
      <c r="AJ46">
        <v>100.719844357976</v>
      </c>
      <c r="AK46" t="str">
        <f>IF(AND(Table2[[#This Row],[20D EMA]]&gt;Table2[[#This Row],[50D EMA]],Table2[[#This Row],[50D EMA]]&gt;Table2[[#This Row],[200D EMA]]),"Uptrend","Downtrend/NoTrend")</f>
        <v>Downtrend/NoTrend</v>
      </c>
      <c r="AL46">
        <v>-7.0000000000000007E-2</v>
      </c>
      <c r="AM46" t="s">
        <v>3190</v>
      </c>
      <c r="AN46">
        <v>-1.87</v>
      </c>
      <c r="AO46" t="s">
        <v>3190</v>
      </c>
      <c r="AP46">
        <v>0.15599859987025</v>
      </c>
      <c r="AQ46">
        <f>(Table2[[#This Row],[Sharpe Ratio]]-AVERAGE(Table2[Sharpe Ratio]))/_xlfn.STDEV.P(Table2[Sharpe Ratio])</f>
        <v>1.1120694792251937</v>
      </c>
      <c r="AR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">
        <f>_xlfn.RANK.AVG(Table2[[#This Row],[1Y Return vs Nifty Z-Score]],Table2[1Y Return vs Nifty Z-Score])</f>
        <v>71</v>
      </c>
      <c r="AT46">
        <f>_xlfn.RANK.AVG(Table2[[#This Row],[6M Return vs Nifty Z-Score]],Table2[6M Return vs Nifty Z-Score])</f>
        <v>148</v>
      </c>
      <c r="AU46">
        <f>_xlfn.RANK.AVG(Table2[[#This Row],[Sharpe Ratio Z-Score]],Table2[Sharpe Ratio Z-Score])</f>
        <v>101</v>
      </c>
      <c r="AV46">
        <f>(Table2[[#This Row],[Rank 1Y]]+Table2[[#This Row],[Rank 6M]]+Table2[[#This Row],[Rank Sharpe]])/3</f>
        <v>106.66666666666667</v>
      </c>
    </row>
    <row r="47" spans="1:48" x14ac:dyDescent="0.3">
      <c r="A47" t="s">
        <v>1540</v>
      </c>
      <c r="B47" t="s">
        <v>1541</v>
      </c>
      <c r="C47" t="s">
        <v>3156</v>
      </c>
      <c r="D47" t="s">
        <v>139</v>
      </c>
      <c r="E47">
        <v>6475.2988789049996</v>
      </c>
      <c r="F47">
        <v>227.94</v>
      </c>
      <c r="G47">
        <v>74.754289387624397</v>
      </c>
      <c r="H47">
        <f>(Table2[[#This Row],[1Y Return vs Nifty]]-AVERAGE(Table2[1Y Return vs Nifty]))/_xlfn.STDEV.P(Table2[1Y Return vs Nifty])</f>
        <v>1.1912343369521681</v>
      </c>
      <c r="I47">
        <v>-7.9987979942164902</v>
      </c>
      <c r="J47">
        <f>(Table2[[#This Row],[1M Return vs Nifty]]-AVERAGE(Table2[1M Return vs Nifty]))/_xlfn.STDEV.P(Table2[1M Return vs Nifty])</f>
        <v>-0.79380228198885128</v>
      </c>
      <c r="K47">
        <v>22.1321209403783</v>
      </c>
      <c r="L47">
        <f>(Table2[[#This Row],[6M Return vs Nifty]]-AVERAGE(Table2[6M Return vs Nifty]))/_xlfn.STDEV.P(Table2[6M Return vs Nifty])</f>
        <v>0.58880544071413632</v>
      </c>
      <c r="M47">
        <v>3.5749282621214702</v>
      </c>
      <c r="N47">
        <f>(Table2[[#This Row],[1W Return vs Nifty]]-AVERAGE(Table2[1W Return vs Nifty]))/_xlfn.STDEV.P(Table2[1W Return vs Nifty])</f>
        <v>0.25374849933551868</v>
      </c>
      <c r="O47">
        <v>217.88</v>
      </c>
      <c r="P47">
        <v>224.78592762221299</v>
      </c>
      <c r="Q47">
        <v>197.25208688867099</v>
      </c>
      <c r="R47">
        <v>59.026019491203698</v>
      </c>
      <c r="S47" s="1">
        <f>(Table2[[#This Row],[Close Price]]-Table2[[#This Row],[20D EMA]])/Table2[[#This Row],[20D EMA]]</f>
        <v>4.617220488342208E-2</v>
      </c>
      <c r="T47" s="1">
        <f>(Table2[[#This Row],[Close Price]]-Table2[[#This Row],[50D EMA]])/Table2[[#This Row],[50D EMA]]</f>
        <v>1.4031449437919894E-2</v>
      </c>
      <c r="U47" s="1">
        <f>(Table2[[#This Row],[Close Price]]-Table2[[#This Row],[200D EMA]])/Table2[[#This Row],[200D EMA]]</f>
        <v>0.15557712770181872</v>
      </c>
      <c r="V47">
        <v>1.37094088069372</v>
      </c>
      <c r="W47">
        <v>216.9</v>
      </c>
      <c r="X47">
        <v>228.8</v>
      </c>
      <c r="Y47">
        <v>216.9</v>
      </c>
      <c r="Z47">
        <v>228.8</v>
      </c>
      <c r="AA47">
        <v>216.9</v>
      </c>
      <c r="AB47">
        <v>228.8</v>
      </c>
      <c r="AC47" s="1">
        <f>(Table2[[#This Row],[Close Price]]/Table2[[#This Row],[Day Low]])-1</f>
        <v>5.0899031811894924E-2</v>
      </c>
      <c r="AD47" s="1">
        <f>(Table2[[#This Row],[Day High]]/Table2[[#This Row],[Close Price]])-1</f>
        <v>3.7729226989560161E-3</v>
      </c>
      <c r="AE47" s="1">
        <f>(Table2[[#This Row],[Close Price]]/Table2[[#This Row],[Current Week Low]])-1</f>
        <v>5.0899031811894924E-2</v>
      </c>
      <c r="AF47" s="1">
        <f>(Table2[[#This Row],[Current Week High]]/Table2[[#This Row],[Close Price]])-1</f>
        <v>3.7729226989560161E-3</v>
      </c>
      <c r="AG47" s="1">
        <f>(Table2[[#This Row],[Close Price]]/Table2[[#This Row],[Current Month Low]])-1</f>
        <v>5.0899031811894924E-2</v>
      </c>
      <c r="AH47" s="1">
        <f>(Table2[[#This Row],[Current Month High]]/Table2[[#This Row],[Close Price]])-1</f>
        <v>3.7729226989560161E-3</v>
      </c>
      <c r="AI47">
        <v>18.4302886724576</v>
      </c>
      <c r="AJ47">
        <v>110.860314523589</v>
      </c>
      <c r="AK47" t="str">
        <f>IF(AND(Table2[[#This Row],[20D EMA]]&gt;Table2[[#This Row],[50D EMA]],Table2[[#This Row],[50D EMA]]&gt;Table2[[#This Row],[200D EMA]]),"Uptrend","Downtrend/NoTrend")</f>
        <v>Downtrend/NoTrend</v>
      </c>
      <c r="AL47">
        <v>-0.04</v>
      </c>
      <c r="AM47" t="s">
        <v>3190</v>
      </c>
      <c r="AN47">
        <v>7.5</v>
      </c>
      <c r="AO47" t="s">
        <v>3189</v>
      </c>
      <c r="AP47">
        <v>0.15815481513874999</v>
      </c>
      <c r="AQ47">
        <f>(Table2[[#This Row],[Sharpe Ratio]]-AVERAGE(Table2[Sharpe Ratio]))/_xlfn.STDEV.P(Table2[Sharpe Ratio])</f>
        <v>1.1370752012875647</v>
      </c>
      <c r="AR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">
        <f>_xlfn.RANK.AVG(Table2[[#This Row],[1Y Return vs Nifty Z-Score]],Table2[1Y Return vs Nifty Z-Score])</f>
        <v>76</v>
      </c>
      <c r="AT47">
        <f>_xlfn.RANK.AVG(Table2[[#This Row],[6M Return vs Nifty Z-Score]],Table2[6M Return vs Nifty Z-Score])</f>
        <v>151</v>
      </c>
      <c r="AU47">
        <f>_xlfn.RANK.AVG(Table2[[#This Row],[Sharpe Ratio Z-Score]],Table2[Sharpe Ratio Z-Score])</f>
        <v>95</v>
      </c>
      <c r="AV47">
        <f>(Table2[[#This Row],[Rank 1Y]]+Table2[[#This Row],[Rank 6M]]+Table2[[#This Row],[Rank Sharpe]])/3</f>
        <v>107.33333333333333</v>
      </c>
    </row>
    <row r="48" spans="1:48" x14ac:dyDescent="0.3">
      <c r="A48" t="s">
        <v>1391</v>
      </c>
      <c r="B48" t="s">
        <v>1392</v>
      </c>
      <c r="C48" t="s">
        <v>3152</v>
      </c>
      <c r="D48" t="s">
        <v>85</v>
      </c>
      <c r="E48">
        <v>8024.5668131849998</v>
      </c>
      <c r="F48">
        <v>3280.55</v>
      </c>
      <c r="G48">
        <v>47.594584102243502</v>
      </c>
      <c r="H48">
        <f>(Table2[[#This Row],[1Y Return vs Nifty]]-AVERAGE(Table2[1Y Return vs Nifty]))/_xlfn.STDEV.P(Table2[1Y Return vs Nifty])</f>
        <v>0.64770780529417427</v>
      </c>
      <c r="I48">
        <v>10.6712461319676</v>
      </c>
      <c r="J48">
        <f>(Table2[[#This Row],[1M Return vs Nifty]]-AVERAGE(Table2[1M Return vs Nifty]))/_xlfn.STDEV.P(Table2[1M Return vs Nifty])</f>
        <v>1.2637867014695912</v>
      </c>
      <c r="K48">
        <v>26.104700983424902</v>
      </c>
      <c r="L48">
        <f>(Table2[[#This Row],[6M Return vs Nifty]]-AVERAGE(Table2[6M Return vs Nifty]))/_xlfn.STDEV.P(Table2[6M Return vs Nifty])</f>
        <v>0.7146547778178205</v>
      </c>
      <c r="M48">
        <v>8.3178327086683002</v>
      </c>
      <c r="N48">
        <f>(Table2[[#This Row],[1W Return vs Nifty]]-AVERAGE(Table2[1W Return vs Nifty]))/_xlfn.STDEV.P(Table2[1W Return vs Nifty])</f>
        <v>1.2445036775616203</v>
      </c>
      <c r="O48">
        <v>3045.91</v>
      </c>
      <c r="P48">
        <v>3040.5415966670398</v>
      </c>
      <c r="Q48">
        <v>2787.7536806224998</v>
      </c>
      <c r="R48">
        <v>82.143165882021293</v>
      </c>
      <c r="S48" s="1">
        <f>(Table2[[#This Row],[Close Price]]-Table2[[#This Row],[20D EMA]])/Table2[[#This Row],[20D EMA]]</f>
        <v>7.703444947486969E-2</v>
      </c>
      <c r="T48" s="1">
        <f>(Table2[[#This Row],[Close Price]]-Table2[[#This Row],[50D EMA]])/Table2[[#This Row],[50D EMA]]</f>
        <v>7.8936069677866316E-2</v>
      </c>
      <c r="U48" s="1">
        <f>(Table2[[#This Row],[Close Price]]-Table2[[#This Row],[200D EMA]])/Table2[[#This Row],[200D EMA]]</f>
        <v>0.17677182987969725</v>
      </c>
      <c r="V48">
        <v>1.0736058754406499</v>
      </c>
      <c r="W48">
        <v>3225</v>
      </c>
      <c r="X48">
        <v>3330.15</v>
      </c>
      <c r="Y48">
        <v>3225</v>
      </c>
      <c r="Z48">
        <v>3330.15</v>
      </c>
      <c r="AA48">
        <v>3225</v>
      </c>
      <c r="AB48">
        <v>3330.15</v>
      </c>
      <c r="AC48" s="1">
        <f>(Table2[[#This Row],[Close Price]]/Table2[[#This Row],[Day Low]])-1</f>
        <v>1.7224806201550535E-2</v>
      </c>
      <c r="AD48" s="1">
        <f>(Table2[[#This Row],[Day High]]/Table2[[#This Row],[Close Price]])-1</f>
        <v>1.5119415951593496E-2</v>
      </c>
      <c r="AE48" s="1">
        <f>(Table2[[#This Row],[Close Price]]/Table2[[#This Row],[Current Week Low]])-1</f>
        <v>1.7224806201550535E-2</v>
      </c>
      <c r="AF48" s="1">
        <f>(Table2[[#This Row],[Current Week High]]/Table2[[#This Row],[Close Price]])-1</f>
        <v>1.5119415951593496E-2</v>
      </c>
      <c r="AG48" s="1">
        <f>(Table2[[#This Row],[Close Price]]/Table2[[#This Row],[Current Month Low]])-1</f>
        <v>1.7224806201550535E-2</v>
      </c>
      <c r="AH48" s="1">
        <f>(Table2[[#This Row],[Current Month High]]/Table2[[#This Row],[Close Price]])-1</f>
        <v>1.5119415951593496E-2</v>
      </c>
      <c r="AI48">
        <v>7.4499702793738596</v>
      </c>
      <c r="AJ48">
        <v>83.9904655075715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7.0000000000000007E-2</v>
      </c>
      <c r="AM48" t="s">
        <v>3189</v>
      </c>
      <c r="AN48">
        <v>10.69</v>
      </c>
      <c r="AO48" t="s">
        <v>3189</v>
      </c>
      <c r="AP48">
        <v>0.17916014686541801</v>
      </c>
      <c r="AQ48">
        <f>(Table2[[#This Row],[Sharpe Ratio]]-AVERAGE(Table2[Sharpe Ratio]))/_xlfn.STDEV.P(Table2[Sharpe Ratio])</f>
        <v>1.3806749450878979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5.2513279072311034</v>
      </c>
      <c r="AS48">
        <f>_xlfn.RANK.AVG(Table2[[#This Row],[1Y Return vs Nifty Z-Score]],Table2[1Y Return vs Nifty Z-Score])</f>
        <v>138</v>
      </c>
      <c r="AT48">
        <f>_xlfn.RANK.AVG(Table2[[#This Row],[6M Return vs Nifty Z-Score]],Table2[6M Return vs Nifty Z-Score])</f>
        <v>129</v>
      </c>
      <c r="AU48">
        <f>_xlfn.RANK.AVG(Table2[[#This Row],[Sharpe Ratio Z-Score]],Table2[Sharpe Ratio Z-Score])</f>
        <v>57</v>
      </c>
      <c r="AV48">
        <f>(Table2[[#This Row],[Rank 1Y]]+Table2[[#This Row],[Rank 6M]]+Table2[[#This Row],[Rank Sharpe]])/3</f>
        <v>108</v>
      </c>
    </row>
    <row r="49" spans="1:48" x14ac:dyDescent="0.3">
      <c r="A49" t="s">
        <v>923</v>
      </c>
      <c r="B49" t="s">
        <v>924</v>
      </c>
      <c r="C49" t="s">
        <v>3157</v>
      </c>
      <c r="D49" t="s">
        <v>266</v>
      </c>
      <c r="E49">
        <v>16376.215074539999</v>
      </c>
      <c r="F49">
        <v>436.15</v>
      </c>
      <c r="G49">
        <v>37.421669409541998</v>
      </c>
      <c r="H49">
        <f>(Table2[[#This Row],[1Y Return vs Nifty]]-AVERAGE(Table2[1Y Return vs Nifty]))/_xlfn.STDEV.P(Table2[1Y Return vs Nifty])</f>
        <v>0.44412499827627583</v>
      </c>
      <c r="I49">
        <v>4.2071310400280701</v>
      </c>
      <c r="J49">
        <f>(Table2[[#This Row],[1M Return vs Nifty]]-AVERAGE(Table2[1M Return vs Nifty]))/_xlfn.STDEV.P(Table2[1M Return vs Nifty])</f>
        <v>0.55138924214442786</v>
      </c>
      <c r="K49">
        <v>76.394333747650805</v>
      </c>
      <c r="L49">
        <f>(Table2[[#This Row],[6M Return vs Nifty]]-AVERAGE(Table2[6M Return vs Nifty]))/_xlfn.STDEV.P(Table2[6M Return vs Nifty])</f>
        <v>2.3078050423778396</v>
      </c>
      <c r="M49">
        <v>6.9131255213694196</v>
      </c>
      <c r="N49">
        <f>(Table2[[#This Row],[1W Return vs Nifty]]-AVERAGE(Table2[1W Return vs Nifty]))/_xlfn.STDEV.P(Table2[1W Return vs Nifty])</f>
        <v>0.95107147048414908</v>
      </c>
      <c r="O49">
        <v>421.13</v>
      </c>
      <c r="P49">
        <v>435.92699762749101</v>
      </c>
      <c r="Q49">
        <v>366.88916932287799</v>
      </c>
      <c r="R49">
        <v>66.374736760695598</v>
      </c>
      <c r="S49" s="1">
        <f>(Table2[[#This Row],[Close Price]]-Table2[[#This Row],[20D EMA]])/Table2[[#This Row],[20D EMA]]</f>
        <v>3.5665946382352202E-2</v>
      </c>
      <c r="T49" s="1">
        <f>(Table2[[#This Row],[Close Price]]-Table2[[#This Row],[50D EMA]])/Table2[[#This Row],[50D EMA]]</f>
        <v>5.1155898515726388E-4</v>
      </c>
      <c r="U49" s="1">
        <f>(Table2[[#This Row],[Close Price]]-Table2[[#This Row],[200D EMA]])/Table2[[#This Row],[200D EMA]]</f>
        <v>0.18877861890812461</v>
      </c>
      <c r="V49">
        <v>0.63678786922613195</v>
      </c>
      <c r="W49">
        <v>428.1</v>
      </c>
      <c r="X49">
        <v>438.45</v>
      </c>
      <c r="Y49">
        <v>428.1</v>
      </c>
      <c r="Z49">
        <v>438.45</v>
      </c>
      <c r="AA49">
        <v>428.1</v>
      </c>
      <c r="AB49">
        <v>438.45</v>
      </c>
      <c r="AC49" s="1">
        <f>(Table2[[#This Row],[Close Price]]/Table2[[#This Row],[Day Low]])-1</f>
        <v>1.8804017752861446E-2</v>
      </c>
      <c r="AD49" s="1">
        <f>(Table2[[#This Row],[Day High]]/Table2[[#This Row],[Close Price]])-1</f>
        <v>5.2734151094806503E-3</v>
      </c>
      <c r="AE49" s="1">
        <f>(Table2[[#This Row],[Close Price]]/Table2[[#This Row],[Current Week Low]])-1</f>
        <v>1.8804017752861446E-2</v>
      </c>
      <c r="AF49" s="1">
        <f>(Table2[[#This Row],[Current Week High]]/Table2[[#This Row],[Close Price]])-1</f>
        <v>5.2734151094806503E-3</v>
      </c>
      <c r="AG49" s="1">
        <f>(Table2[[#This Row],[Close Price]]/Table2[[#This Row],[Current Month Low]])-1</f>
        <v>1.8804017752861446E-2</v>
      </c>
      <c r="AH49" s="1">
        <f>(Table2[[#This Row],[Current Month High]]/Table2[[#This Row],[Close Price]])-1</f>
        <v>5.2734151094806503E-3</v>
      </c>
      <c r="AI49">
        <v>33.990599564370001</v>
      </c>
      <c r="AJ49">
        <v>108.684210526315</v>
      </c>
      <c r="AK49" t="str">
        <f>IF(AND(Table2[[#This Row],[20D EMA]]&gt;Table2[[#This Row],[50D EMA]],Table2[[#This Row],[50D EMA]]&gt;Table2[[#This Row],[200D EMA]]),"Uptrend","Downtrend/NoTrend")</f>
        <v>Downtrend/NoTrend</v>
      </c>
      <c r="AL49">
        <v>-0.04</v>
      </c>
      <c r="AM49" t="s">
        <v>3190</v>
      </c>
      <c r="AN49">
        <v>7.84</v>
      </c>
      <c r="AO49" t="s">
        <v>3189</v>
      </c>
      <c r="AP49">
        <v>0.14149620398787899</v>
      </c>
      <c r="AQ49">
        <f>(Table2[[#This Row],[Sharpe Ratio]]-AVERAGE(Table2[Sharpe Ratio]))/_xlfn.STDEV.P(Table2[Sharpe Ratio])</f>
        <v>0.94388456468031046</v>
      </c>
      <c r="AR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">
        <f>_xlfn.RANK.AVG(Table2[[#This Row],[1Y Return vs Nifty Z-Score]],Table2[1Y Return vs Nifty Z-Score])</f>
        <v>174</v>
      </c>
      <c r="AT49">
        <f>_xlfn.RANK.AVG(Table2[[#This Row],[6M Return vs Nifty Z-Score]],Table2[6M Return vs Nifty Z-Score])</f>
        <v>25</v>
      </c>
      <c r="AU49">
        <f>_xlfn.RANK.AVG(Table2[[#This Row],[Sharpe Ratio Z-Score]],Table2[Sharpe Ratio Z-Score])</f>
        <v>126</v>
      </c>
      <c r="AV49">
        <f>(Table2[[#This Row],[Rank 1Y]]+Table2[[#This Row],[Rank 6M]]+Table2[[#This Row],[Rank Sharpe]])/3</f>
        <v>108.33333333333333</v>
      </c>
    </row>
    <row r="50" spans="1:48" x14ac:dyDescent="0.3">
      <c r="A50" t="s">
        <v>625</v>
      </c>
      <c r="B50" t="s">
        <v>626</v>
      </c>
      <c r="C50" t="s">
        <v>3160</v>
      </c>
      <c r="D50" t="s">
        <v>573</v>
      </c>
      <c r="E50">
        <v>30425.867054400002</v>
      </c>
      <c r="F50">
        <v>2840.6</v>
      </c>
      <c r="G50">
        <v>88.343902590148502</v>
      </c>
      <c r="H50">
        <f>(Table2[[#This Row],[1Y Return vs Nifty]]-AVERAGE(Table2[1Y Return vs Nifty]))/_xlfn.STDEV.P(Table2[1Y Return vs Nifty])</f>
        <v>1.4631929334439129</v>
      </c>
      <c r="I50">
        <v>-0.144429504076069</v>
      </c>
      <c r="J50">
        <f>(Table2[[#This Row],[1M Return vs Nifty]]-AVERAGE(Table2[1M Return vs Nifty]))/_xlfn.STDEV.P(Table2[1M Return vs Nifty])</f>
        <v>7.1812280467952003E-2</v>
      </c>
      <c r="K50">
        <v>22.449499950827299</v>
      </c>
      <c r="L50">
        <f>(Table2[[#This Row],[6M Return vs Nifty]]-AVERAGE(Table2[6M Return vs Nifty]))/_xlfn.STDEV.P(Table2[6M Return vs Nifty])</f>
        <v>0.59885984808738535</v>
      </c>
      <c r="M50">
        <v>7.8098786585008204</v>
      </c>
      <c r="N50">
        <f>(Table2[[#This Row],[1W Return vs Nifty]]-AVERAGE(Table2[1W Return vs Nifty]))/_xlfn.STDEV.P(Table2[1W Return vs Nifty])</f>
        <v>1.1383960991408155</v>
      </c>
      <c r="O50">
        <v>2704.43</v>
      </c>
      <c r="P50">
        <v>2679.0592124162199</v>
      </c>
      <c r="Q50">
        <v>2243.2725137788002</v>
      </c>
      <c r="R50">
        <v>58.175043767340597</v>
      </c>
      <c r="S50" s="1">
        <f>(Table2[[#This Row],[Close Price]]-Table2[[#This Row],[20D EMA]])/Table2[[#This Row],[20D EMA]]</f>
        <v>5.0350720854302047E-2</v>
      </c>
      <c r="T50" s="1">
        <f>(Table2[[#This Row],[Close Price]]-Table2[[#This Row],[50D EMA]])/Table2[[#This Row],[50D EMA]]</f>
        <v>6.0297580148699959E-2</v>
      </c>
      <c r="U50" s="1">
        <f>(Table2[[#This Row],[Close Price]]-Table2[[#This Row],[200D EMA]])/Table2[[#This Row],[200D EMA]]</f>
        <v>0.26627504351444109</v>
      </c>
      <c r="V50">
        <v>0.56165298085966298</v>
      </c>
      <c r="W50">
        <v>2725</v>
      </c>
      <c r="X50">
        <v>2849.45</v>
      </c>
      <c r="Y50">
        <v>2725</v>
      </c>
      <c r="Z50">
        <v>2849.45</v>
      </c>
      <c r="AA50">
        <v>2725</v>
      </c>
      <c r="AB50">
        <v>2849.45</v>
      </c>
      <c r="AC50" s="1">
        <f>(Table2[[#This Row],[Close Price]]/Table2[[#This Row],[Day Low]])-1</f>
        <v>4.2422018348623913E-2</v>
      </c>
      <c r="AD50" s="1">
        <f>(Table2[[#This Row],[Day High]]/Table2[[#This Row],[Close Price]])-1</f>
        <v>3.1155389706398751E-3</v>
      </c>
      <c r="AE50" s="1">
        <f>(Table2[[#This Row],[Close Price]]/Table2[[#This Row],[Current Week Low]])-1</f>
        <v>4.2422018348623913E-2</v>
      </c>
      <c r="AF50" s="1">
        <f>(Table2[[#This Row],[Current Week High]]/Table2[[#This Row],[Close Price]])-1</f>
        <v>3.1155389706398751E-3</v>
      </c>
      <c r="AG50" s="1">
        <f>(Table2[[#This Row],[Close Price]]/Table2[[#This Row],[Current Month Low]])-1</f>
        <v>4.2422018348623913E-2</v>
      </c>
      <c r="AH50" s="1">
        <f>(Table2[[#This Row],[Current Month High]]/Table2[[#This Row],[Close Price]])-1</f>
        <v>3.1155389706398751E-3</v>
      </c>
      <c r="AI50">
        <v>10.540026754910899</v>
      </c>
      <c r="AJ50">
        <v>139.622084440507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0.16</v>
      </c>
      <c r="AM50" t="s">
        <v>3189</v>
      </c>
      <c r="AN50">
        <v>4.8499999999999996</v>
      </c>
      <c r="AO50" t="s">
        <v>3189</v>
      </c>
      <c r="AP50">
        <v>0.141990601939986</v>
      </c>
      <c r="AQ50">
        <f>(Table2[[#This Row],[Sharpe Ratio]]-AVERAGE(Table2[Sharpe Ratio]))/_xlfn.STDEV.P(Table2[Sharpe Ratio])</f>
        <v>0.94961811919093853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4.2218792803310041</v>
      </c>
      <c r="AS50">
        <f>_xlfn.RANK.AVG(Table2[[#This Row],[1Y Return vs Nifty Z-Score]],Table2[1Y Return vs Nifty Z-Score])</f>
        <v>56</v>
      </c>
      <c r="AT50">
        <f>_xlfn.RANK.AVG(Table2[[#This Row],[6M Return vs Nifty Z-Score]],Table2[6M Return vs Nifty Z-Score])</f>
        <v>147</v>
      </c>
      <c r="AU50">
        <f>_xlfn.RANK.AVG(Table2[[#This Row],[Sharpe Ratio Z-Score]],Table2[Sharpe Ratio Z-Score])</f>
        <v>125</v>
      </c>
      <c r="AV50">
        <f>(Table2[[#This Row],[Rank 1Y]]+Table2[[#This Row],[Rank 6M]]+Table2[[#This Row],[Rank Sharpe]])/3</f>
        <v>109.33333333333333</v>
      </c>
    </row>
    <row r="51" spans="1:48" x14ac:dyDescent="0.3">
      <c r="A51" t="s">
        <v>901</v>
      </c>
      <c r="B51" t="s">
        <v>902</v>
      </c>
      <c r="C51" t="s">
        <v>3147</v>
      </c>
      <c r="D51" t="s">
        <v>51</v>
      </c>
      <c r="E51">
        <v>16694.828850959999</v>
      </c>
      <c r="F51">
        <v>2236.0500000000002</v>
      </c>
      <c r="G51">
        <v>54.807828637408903</v>
      </c>
      <c r="H51">
        <f>(Table2[[#This Row],[1Y Return vs Nifty]]-AVERAGE(Table2[1Y Return vs Nifty]))/_xlfn.STDEV.P(Table2[1Y Return vs Nifty])</f>
        <v>0.79206098376219469</v>
      </c>
      <c r="I51">
        <v>9.6109313119514095</v>
      </c>
      <c r="J51">
        <f>(Table2[[#This Row],[1M Return vs Nifty]]-AVERAGE(Table2[1M Return vs Nifty]))/_xlfn.STDEV.P(Table2[1M Return vs Nifty])</f>
        <v>1.146931482600382</v>
      </c>
      <c r="K51">
        <v>63.102511548787902</v>
      </c>
      <c r="L51">
        <f>(Table2[[#This Row],[6M Return vs Nifty]]-AVERAGE(Table2[6M Return vs Nifty]))/_xlfn.STDEV.P(Table2[6M Return vs Nifty])</f>
        <v>1.8867268024176771</v>
      </c>
      <c r="M51">
        <v>9.9685953014838695</v>
      </c>
      <c r="N51">
        <f>(Table2[[#This Row],[1W Return vs Nifty]]-AVERAGE(Table2[1W Return vs Nifty]))/_xlfn.STDEV.P(Table2[1W Return vs Nifty])</f>
        <v>1.58933491025591</v>
      </c>
      <c r="O51">
        <v>2041.98</v>
      </c>
      <c r="P51">
        <v>1963.52523741713</v>
      </c>
      <c r="Q51">
        <v>1658.83809251504</v>
      </c>
      <c r="R51">
        <v>75.527966187448897</v>
      </c>
      <c r="S51" s="1">
        <f>(Table2[[#This Row],[Close Price]]-Table2[[#This Row],[20D EMA]])/Table2[[#This Row],[20D EMA]]</f>
        <v>9.504010813034415E-2</v>
      </c>
      <c r="T51" s="1">
        <f>(Table2[[#This Row],[Close Price]]-Table2[[#This Row],[50D EMA]])/Table2[[#This Row],[50D EMA]]</f>
        <v>0.1387936133387091</v>
      </c>
      <c r="U51" s="1">
        <f>(Table2[[#This Row],[Close Price]]-Table2[[#This Row],[200D EMA]])/Table2[[#This Row],[200D EMA]]</f>
        <v>0.34796157026381214</v>
      </c>
      <c r="V51">
        <v>0.77327415564111102</v>
      </c>
      <c r="W51">
        <v>2205</v>
      </c>
      <c r="X51">
        <v>2303</v>
      </c>
      <c r="Y51">
        <v>2205</v>
      </c>
      <c r="Z51">
        <v>2303</v>
      </c>
      <c r="AA51">
        <v>2205</v>
      </c>
      <c r="AB51">
        <v>2303</v>
      </c>
      <c r="AC51" s="1">
        <f>(Table2[[#This Row],[Close Price]]/Table2[[#This Row],[Day Low]])-1</f>
        <v>1.4081632653061282E-2</v>
      </c>
      <c r="AD51" s="1">
        <f>(Table2[[#This Row],[Day High]]/Table2[[#This Row],[Close Price]])-1</f>
        <v>2.9941190939379636E-2</v>
      </c>
      <c r="AE51" s="1">
        <f>(Table2[[#This Row],[Close Price]]/Table2[[#This Row],[Current Week Low]])-1</f>
        <v>1.4081632653061282E-2</v>
      </c>
      <c r="AF51" s="1">
        <f>(Table2[[#This Row],[Current Week High]]/Table2[[#This Row],[Close Price]])-1</f>
        <v>2.9941190939379636E-2</v>
      </c>
      <c r="AG51" s="1">
        <f>(Table2[[#This Row],[Close Price]]/Table2[[#This Row],[Current Month Low]])-1</f>
        <v>1.4081632653061282E-2</v>
      </c>
      <c r="AH51" s="1">
        <f>(Table2[[#This Row],[Current Month High]]/Table2[[#This Row],[Close Price]])-1</f>
        <v>2.9941190939379636E-2</v>
      </c>
      <c r="AI51">
        <v>2.9941190939379601</v>
      </c>
      <c r="AJ51">
        <v>89.817487266553499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0.18</v>
      </c>
      <c r="AM51" t="s">
        <v>3189</v>
      </c>
      <c r="AN51">
        <v>11.2</v>
      </c>
      <c r="AO51" t="s">
        <v>3189</v>
      </c>
      <c r="AP51">
        <v>0.11943852959383799</v>
      </c>
      <c r="AQ51">
        <f>(Table2[[#This Row],[Sharpe Ratio]]-AVERAGE(Table2[Sharpe Ratio]))/_xlfn.STDEV.P(Table2[Sharpe Ratio])</f>
        <v>0.68808075728802931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6.1031349363241931</v>
      </c>
      <c r="AS51">
        <f>_xlfn.RANK.AVG(Table2[[#This Row],[1Y Return vs Nifty Z-Score]],Table2[1Y Return vs Nifty Z-Score])</f>
        <v>120</v>
      </c>
      <c r="AT51">
        <f>_xlfn.RANK.AVG(Table2[[#This Row],[6M Return vs Nifty Z-Score]],Table2[6M Return vs Nifty Z-Score])</f>
        <v>37</v>
      </c>
      <c r="AU51">
        <f>_xlfn.RANK.AVG(Table2[[#This Row],[Sharpe Ratio Z-Score]],Table2[Sharpe Ratio Z-Score])</f>
        <v>172</v>
      </c>
      <c r="AV51">
        <f>(Table2[[#This Row],[Rank 1Y]]+Table2[[#This Row],[Rank 6M]]+Table2[[#This Row],[Rank Sharpe]])/3</f>
        <v>109.66666666666667</v>
      </c>
    </row>
    <row r="52" spans="1:48" x14ac:dyDescent="0.3">
      <c r="A52" t="s">
        <v>613</v>
      </c>
      <c r="B52" t="s">
        <v>614</v>
      </c>
      <c r="C52" t="s">
        <v>3141</v>
      </c>
      <c r="D52" t="s">
        <v>454</v>
      </c>
      <c r="E52">
        <v>31869.044999999998</v>
      </c>
      <c r="F52">
        <v>836.8</v>
      </c>
      <c r="G52">
        <v>130.07279916720799</v>
      </c>
      <c r="H52">
        <f>(Table2[[#This Row],[1Y Return vs Nifty]]-AVERAGE(Table2[1Y Return vs Nifty]))/_xlfn.STDEV.P(Table2[1Y Return vs Nifty])</f>
        <v>2.2982816130936334</v>
      </c>
      <c r="I52">
        <v>13.0806702322144</v>
      </c>
      <c r="J52">
        <f>(Table2[[#This Row],[1M Return vs Nifty]]-AVERAGE(Table2[1M Return vs Nifty]))/_xlfn.STDEV.P(Table2[1M Return vs Nifty])</f>
        <v>1.5293246108414398</v>
      </c>
      <c r="K52">
        <v>18.5417957726022</v>
      </c>
      <c r="L52">
        <f>(Table2[[#This Row],[6M Return vs Nifty]]-AVERAGE(Table2[6M Return vs Nifty]))/_xlfn.STDEV.P(Table2[6M Return vs Nifty])</f>
        <v>0.47506574574130039</v>
      </c>
      <c r="M52">
        <v>11.4142140200291</v>
      </c>
      <c r="N52">
        <f>(Table2[[#This Row],[1W Return vs Nifty]]-AVERAGE(Table2[1W Return vs Nifty]))/_xlfn.STDEV.P(Table2[1W Return vs Nifty])</f>
        <v>1.8913132122185501</v>
      </c>
      <c r="O52">
        <v>818.06</v>
      </c>
      <c r="P52">
        <v>791.04571257825103</v>
      </c>
      <c r="Q52">
        <v>690.88053554036401</v>
      </c>
      <c r="R52">
        <v>74.370449832933303</v>
      </c>
      <c r="S52" s="1">
        <f>(Table2[[#This Row],[Close Price]]-Table2[[#This Row],[20D EMA]])/Table2[[#This Row],[20D EMA]]</f>
        <v>2.2907855169547478E-2</v>
      </c>
      <c r="T52" s="1">
        <f>(Table2[[#This Row],[Close Price]]-Table2[[#This Row],[50D EMA]])/Table2[[#This Row],[50D EMA]]</f>
        <v>5.7840257135864152E-2</v>
      </c>
      <c r="U52" s="1">
        <f>(Table2[[#This Row],[Close Price]]-Table2[[#This Row],[200D EMA]])/Table2[[#This Row],[200D EMA]]</f>
        <v>0.21120795412987972</v>
      </c>
      <c r="V52">
        <v>1.83363758821611</v>
      </c>
      <c r="W52">
        <v>830.5</v>
      </c>
      <c r="X52">
        <v>906.95</v>
      </c>
      <c r="Y52">
        <v>830.5</v>
      </c>
      <c r="Z52">
        <v>906.95</v>
      </c>
      <c r="AA52">
        <v>830.5</v>
      </c>
      <c r="AB52">
        <v>906.95</v>
      </c>
      <c r="AC52" s="1">
        <f>(Table2[[#This Row],[Close Price]]/Table2[[#This Row],[Day Low]])-1</f>
        <v>7.5857916917518864E-3</v>
      </c>
      <c r="AD52" s="1">
        <f>(Table2[[#This Row],[Day High]]/Table2[[#This Row],[Close Price]])-1</f>
        <v>8.3831261950287006E-2</v>
      </c>
      <c r="AE52" s="1">
        <f>(Table2[[#This Row],[Close Price]]/Table2[[#This Row],[Current Week Low]])-1</f>
        <v>7.5857916917518864E-3</v>
      </c>
      <c r="AF52" s="1">
        <f>(Table2[[#This Row],[Current Week High]]/Table2[[#This Row],[Close Price]])-1</f>
        <v>8.3831261950287006E-2</v>
      </c>
      <c r="AG52" s="1">
        <f>(Table2[[#This Row],[Close Price]]/Table2[[#This Row],[Current Month Low]])-1</f>
        <v>7.5857916917518864E-3</v>
      </c>
      <c r="AH52" s="1">
        <f>(Table2[[#This Row],[Current Month High]]/Table2[[#This Row],[Close Price]])-1</f>
        <v>8.3831261950287006E-2</v>
      </c>
      <c r="AI52">
        <v>15.917782026768601</v>
      </c>
      <c r="AJ52">
        <v>153.268765133171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0.02</v>
      </c>
      <c r="AM52" t="s">
        <v>3189</v>
      </c>
      <c r="AN52">
        <v>8.01</v>
      </c>
      <c r="AO52" t="s">
        <v>3189</v>
      </c>
      <c r="AP52">
        <v>0.130942183238554</v>
      </c>
      <c r="AQ52">
        <f>(Table2[[#This Row],[Sharpe Ratio]]-AVERAGE(Table2[Sharpe Ratio]))/_xlfn.STDEV.P(Table2[Sharpe Ratio])</f>
        <v>0.82148912793817486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7.0154743098330989</v>
      </c>
      <c r="AS52">
        <f>_xlfn.RANK.AVG(Table2[[#This Row],[1Y Return vs Nifty Z-Score]],Table2[1Y Return vs Nifty Z-Score])</f>
        <v>27</v>
      </c>
      <c r="AT52">
        <f>_xlfn.RANK.AVG(Table2[[#This Row],[6M Return vs Nifty Z-Score]],Table2[6M Return vs Nifty Z-Score])</f>
        <v>175</v>
      </c>
      <c r="AU52">
        <f>_xlfn.RANK.AVG(Table2[[#This Row],[Sharpe Ratio Z-Score]],Table2[Sharpe Ratio Z-Score])</f>
        <v>143</v>
      </c>
      <c r="AV52">
        <f>(Table2[[#This Row],[Rank 1Y]]+Table2[[#This Row],[Rank 6M]]+Table2[[#This Row],[Rank Sharpe]])/3</f>
        <v>115</v>
      </c>
    </row>
    <row r="53" spans="1:48" x14ac:dyDescent="0.3">
      <c r="A53" t="s">
        <v>697</v>
      </c>
      <c r="B53" t="s">
        <v>698</v>
      </c>
      <c r="C53" t="s">
        <v>3154</v>
      </c>
      <c r="D53" t="s">
        <v>699</v>
      </c>
      <c r="E53">
        <v>25279.108975250001</v>
      </c>
      <c r="F53">
        <v>365.9</v>
      </c>
      <c r="G53">
        <v>86.990428908186203</v>
      </c>
      <c r="H53">
        <f>(Table2[[#This Row],[1Y Return vs Nifty]]-AVERAGE(Table2[1Y Return vs Nifty]))/_xlfn.STDEV.P(Table2[1Y Return vs Nifty])</f>
        <v>1.4361068937274466</v>
      </c>
      <c r="I53">
        <v>9.2533448230460706</v>
      </c>
      <c r="J53">
        <f>(Table2[[#This Row],[1M Return vs Nifty]]-AVERAGE(Table2[1M Return vs Nifty]))/_xlfn.STDEV.P(Table2[1M Return vs Nifty])</f>
        <v>1.1075225762671974</v>
      </c>
      <c r="K53">
        <v>83.641767591281805</v>
      </c>
      <c r="L53">
        <f>(Table2[[#This Row],[6M Return vs Nifty]]-AVERAGE(Table2[6M Return vs Nifty]))/_xlfn.STDEV.P(Table2[6M Return vs Nifty])</f>
        <v>2.5374001002597399</v>
      </c>
      <c r="M53">
        <v>3.6427498685925501</v>
      </c>
      <c r="N53">
        <f>(Table2[[#This Row],[1W Return vs Nifty]]-AVERAGE(Table2[1W Return vs Nifty]))/_xlfn.STDEV.P(Table2[1W Return vs Nifty])</f>
        <v>0.26791589582518605</v>
      </c>
      <c r="O53">
        <v>353.6</v>
      </c>
      <c r="P53">
        <v>338.70654081572701</v>
      </c>
      <c r="Q53">
        <v>272.75613129256101</v>
      </c>
      <c r="R53">
        <v>67.327866298757598</v>
      </c>
      <c r="S53" s="1">
        <f>(Table2[[#This Row],[Close Price]]-Table2[[#This Row],[20D EMA]])/Table2[[#This Row],[20D EMA]]</f>
        <v>3.4785067873303037E-2</v>
      </c>
      <c r="T53" s="1">
        <f>(Table2[[#This Row],[Close Price]]-Table2[[#This Row],[50D EMA]])/Table2[[#This Row],[50D EMA]]</f>
        <v>8.0286194411189546E-2</v>
      </c>
      <c r="U53" s="1">
        <f>(Table2[[#This Row],[Close Price]]-Table2[[#This Row],[200D EMA]])/Table2[[#This Row],[200D EMA]]</f>
        <v>0.34149138377216498</v>
      </c>
      <c r="V53">
        <v>0.42438134596249599</v>
      </c>
      <c r="W53">
        <v>361.8</v>
      </c>
      <c r="X53">
        <v>372</v>
      </c>
      <c r="Y53">
        <v>361.8</v>
      </c>
      <c r="Z53">
        <v>372</v>
      </c>
      <c r="AA53">
        <v>361.8</v>
      </c>
      <c r="AB53">
        <v>372</v>
      </c>
      <c r="AC53" s="1">
        <f>(Table2[[#This Row],[Close Price]]/Table2[[#This Row],[Day Low]])-1</f>
        <v>1.1332227750138202E-2</v>
      </c>
      <c r="AD53" s="1">
        <f>(Table2[[#This Row],[Day High]]/Table2[[#This Row],[Close Price]])-1</f>
        <v>1.667122164525825E-2</v>
      </c>
      <c r="AE53" s="1">
        <f>(Table2[[#This Row],[Close Price]]/Table2[[#This Row],[Current Week Low]])-1</f>
        <v>1.1332227750138202E-2</v>
      </c>
      <c r="AF53" s="1">
        <f>(Table2[[#This Row],[Current Week High]]/Table2[[#This Row],[Close Price]])-1</f>
        <v>1.667122164525825E-2</v>
      </c>
      <c r="AG53" s="1">
        <f>(Table2[[#This Row],[Close Price]]/Table2[[#This Row],[Current Month Low]])-1</f>
        <v>1.1332227750138202E-2</v>
      </c>
      <c r="AH53" s="1">
        <f>(Table2[[#This Row],[Current Month High]]/Table2[[#This Row],[Close Price]])-1</f>
        <v>1.667122164525825E-2</v>
      </c>
      <c r="AI53">
        <v>6.8188029516261297</v>
      </c>
      <c r="AJ53">
        <v>112.73255813953401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0.12</v>
      </c>
      <c r="AM53" t="s">
        <v>3189</v>
      </c>
      <c r="AN53">
        <v>2.56</v>
      </c>
      <c r="AO53" t="s">
        <v>3189</v>
      </c>
      <c r="AP53">
        <v>8.6964157660532004E-2</v>
      </c>
      <c r="AQ53">
        <f>(Table2[[#This Row],[Sharpe Ratio]]-AVERAGE(Table2[Sharpe Ratio]))/_xlfn.STDEV.P(Table2[Sharpe Ratio])</f>
        <v>0.31147405638138681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5.6604195224609564</v>
      </c>
      <c r="AS53">
        <f>_xlfn.RANK.AVG(Table2[[#This Row],[1Y Return vs Nifty Z-Score]],Table2[1Y Return vs Nifty Z-Score])</f>
        <v>58</v>
      </c>
      <c r="AT53">
        <f>_xlfn.RANK.AVG(Table2[[#This Row],[6M Return vs Nifty Z-Score]],Table2[6M Return vs Nifty Z-Score])</f>
        <v>18</v>
      </c>
      <c r="AU53">
        <f>_xlfn.RANK.AVG(Table2[[#This Row],[Sharpe Ratio Z-Score]],Table2[Sharpe Ratio Z-Score])</f>
        <v>271</v>
      </c>
      <c r="AV53">
        <f>(Table2[[#This Row],[Rank 1Y]]+Table2[[#This Row],[Rank 6M]]+Table2[[#This Row],[Rank Sharpe]])/3</f>
        <v>115.66666666666667</v>
      </c>
    </row>
    <row r="54" spans="1:48" x14ac:dyDescent="0.3">
      <c r="A54" t="s">
        <v>809</v>
      </c>
      <c r="B54" t="s">
        <v>810</v>
      </c>
      <c r="C54" t="s">
        <v>3147</v>
      </c>
      <c r="D54" t="s">
        <v>51</v>
      </c>
      <c r="E54">
        <v>19550.116276825</v>
      </c>
      <c r="F54">
        <v>1202.25</v>
      </c>
      <c r="G54">
        <v>142.774668709362</v>
      </c>
      <c r="H54">
        <f>(Table2[[#This Row],[1Y Return vs Nifty]]-AVERAGE(Table2[1Y Return vs Nifty]))/_xlfn.STDEV.P(Table2[1Y Return vs Nifty])</f>
        <v>2.5524744706845937</v>
      </c>
      <c r="I54">
        <v>-3.8142857610030698</v>
      </c>
      <c r="J54">
        <f>(Table2[[#This Row],[1M Return vs Nifty]]-AVERAGE(Table2[1M Return vs Nifty]))/_xlfn.STDEV.P(Table2[1M Return vs Nifty])</f>
        <v>-0.33263538736262038</v>
      </c>
      <c r="K54">
        <v>76.017323722561599</v>
      </c>
      <c r="L54">
        <f>(Table2[[#This Row],[6M Return vs Nifty]]-AVERAGE(Table2[6M Return vs Nifty]))/_xlfn.STDEV.P(Table2[6M Return vs Nifty])</f>
        <v>2.295861554461978</v>
      </c>
      <c r="M54">
        <v>7.6182943174566704</v>
      </c>
      <c r="N54">
        <f>(Table2[[#This Row],[1W Return vs Nifty]]-AVERAGE(Table2[1W Return vs Nifty]))/_xlfn.STDEV.P(Table2[1W Return vs Nifty])</f>
        <v>1.0983756475176072</v>
      </c>
      <c r="O54">
        <v>1172.76</v>
      </c>
      <c r="P54">
        <v>1137.11600798219</v>
      </c>
      <c r="Q54">
        <v>889.872960428635</v>
      </c>
      <c r="R54">
        <v>67.399139493531095</v>
      </c>
      <c r="S54" s="1">
        <f>(Table2[[#This Row],[Close Price]]-Table2[[#This Row],[20D EMA]])/Table2[[#This Row],[20D EMA]]</f>
        <v>2.5145809884375328E-2</v>
      </c>
      <c r="T54" s="1">
        <f>(Table2[[#This Row],[Close Price]]-Table2[[#This Row],[50D EMA]])/Table2[[#This Row],[50D EMA]]</f>
        <v>5.7279988638441665E-2</v>
      </c>
      <c r="U54" s="1">
        <f>(Table2[[#This Row],[Close Price]]-Table2[[#This Row],[200D EMA]])/Table2[[#This Row],[200D EMA]]</f>
        <v>0.35103554491744404</v>
      </c>
      <c r="V54">
        <v>0.32668577463757498</v>
      </c>
      <c r="W54">
        <v>1191.4000000000001</v>
      </c>
      <c r="X54">
        <v>1252.5</v>
      </c>
      <c r="Y54">
        <v>1191.4000000000001</v>
      </c>
      <c r="Z54">
        <v>1252.5</v>
      </c>
      <c r="AA54">
        <v>1191.4000000000001</v>
      </c>
      <c r="AB54">
        <v>1252.5</v>
      </c>
      <c r="AC54" s="1">
        <f>(Table2[[#This Row],[Close Price]]/Table2[[#This Row],[Day Low]])-1</f>
        <v>9.1069330199764487E-3</v>
      </c>
      <c r="AD54" s="1">
        <f>(Table2[[#This Row],[Day High]]/Table2[[#This Row],[Close Price]])-1</f>
        <v>4.1796631316281863E-2</v>
      </c>
      <c r="AE54" s="1">
        <f>(Table2[[#This Row],[Close Price]]/Table2[[#This Row],[Current Week Low]])-1</f>
        <v>9.1069330199764487E-3</v>
      </c>
      <c r="AF54" s="1">
        <f>(Table2[[#This Row],[Current Week High]]/Table2[[#This Row],[Close Price]])-1</f>
        <v>4.1796631316281863E-2</v>
      </c>
      <c r="AG54" s="1">
        <f>(Table2[[#This Row],[Close Price]]/Table2[[#This Row],[Current Month Low]])-1</f>
        <v>9.1069330199764487E-3</v>
      </c>
      <c r="AH54" s="1">
        <f>(Table2[[#This Row],[Current Month High]]/Table2[[#This Row],[Close Price]])-1</f>
        <v>4.1796631316281863E-2</v>
      </c>
      <c r="AI54">
        <v>8.95404449989603</v>
      </c>
      <c r="AJ54">
        <v>166.69254658385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0.2</v>
      </c>
      <c r="AM54" t="s">
        <v>3189</v>
      </c>
      <c r="AN54">
        <v>1</v>
      </c>
      <c r="AO54" t="s">
        <v>3189</v>
      </c>
      <c r="AP54">
        <v>7.5185901025914006E-2</v>
      </c>
      <c r="AQ54">
        <f>(Table2[[#This Row],[Sharpe Ratio]]-AVERAGE(Table2[Sharpe Ratio]))/_xlfn.STDEV.P(Table2[Sharpe Ratio])</f>
        <v>0.17488110293781631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5.7889573882393748</v>
      </c>
      <c r="AS54">
        <f>_xlfn.RANK.AVG(Table2[[#This Row],[1Y Return vs Nifty Z-Score]],Table2[1Y Return vs Nifty Z-Score])</f>
        <v>22</v>
      </c>
      <c r="AT54">
        <f>_xlfn.RANK.AVG(Table2[[#This Row],[6M Return vs Nifty Z-Score]],Table2[6M Return vs Nifty Z-Score])</f>
        <v>26</v>
      </c>
      <c r="AU54">
        <f>_xlfn.RANK.AVG(Table2[[#This Row],[Sharpe Ratio Z-Score]],Table2[Sharpe Ratio Z-Score])</f>
        <v>302</v>
      </c>
      <c r="AV54">
        <f>(Table2[[#This Row],[Rank 1Y]]+Table2[[#This Row],[Rank 6M]]+Table2[[#This Row],[Rank Sharpe]])/3</f>
        <v>116.66666666666667</v>
      </c>
    </row>
    <row r="55" spans="1:48" x14ac:dyDescent="0.3">
      <c r="A55" t="s">
        <v>1113</v>
      </c>
      <c r="B55" t="s">
        <v>1114</v>
      </c>
      <c r="C55" t="s">
        <v>3143</v>
      </c>
      <c r="D55" t="s">
        <v>421</v>
      </c>
      <c r="E55">
        <v>11302.180003824</v>
      </c>
      <c r="F55">
        <v>125.13</v>
      </c>
      <c r="G55">
        <v>45.314812419408298</v>
      </c>
      <c r="H55">
        <f>(Table2[[#This Row],[1Y Return vs Nifty]]-AVERAGE(Table2[1Y Return vs Nifty]))/_xlfn.STDEV.P(Table2[1Y Return vs Nifty])</f>
        <v>0.60208446797429183</v>
      </c>
      <c r="I55">
        <v>8.4358196328342707</v>
      </c>
      <c r="J55">
        <f>(Table2[[#This Row],[1M Return vs Nifty]]-AVERAGE(Table2[1M Return vs Nifty]))/_xlfn.STDEV.P(Table2[1M Return vs Nifty])</f>
        <v>1.0174247268078898</v>
      </c>
      <c r="K55">
        <v>59.0241506088189</v>
      </c>
      <c r="L55">
        <f>(Table2[[#This Row],[6M Return vs Nifty]]-AVERAGE(Table2[6M Return vs Nifty]))/_xlfn.STDEV.P(Table2[6M Return vs Nifty])</f>
        <v>1.7575263797193252</v>
      </c>
      <c r="M55">
        <v>9.5077159735849204</v>
      </c>
      <c r="N55">
        <f>(Table2[[#This Row],[1W Return vs Nifty]]-AVERAGE(Table2[1W Return vs Nifty]))/_xlfn.STDEV.P(Table2[1W Return vs Nifty])</f>
        <v>1.4930608685164226</v>
      </c>
      <c r="O55">
        <v>113.05</v>
      </c>
      <c r="P55">
        <v>112.18696580715699</v>
      </c>
      <c r="Q55">
        <v>92.803263752644</v>
      </c>
      <c r="R55">
        <v>73.327391927958104</v>
      </c>
      <c r="S55" s="1">
        <f>(Table2[[#This Row],[Close Price]]-Table2[[#This Row],[20D EMA]])/Table2[[#This Row],[20D EMA]]</f>
        <v>0.10685537372843873</v>
      </c>
      <c r="T55" s="1">
        <f>(Table2[[#This Row],[Close Price]]-Table2[[#This Row],[50D EMA]])/Table2[[#This Row],[50D EMA]]</f>
        <v>0.11537021346215334</v>
      </c>
      <c r="U55" s="1">
        <f>(Table2[[#This Row],[Close Price]]-Table2[[#This Row],[200D EMA]])/Table2[[#This Row],[200D EMA]]</f>
        <v>0.34833620004485022</v>
      </c>
      <c r="V55">
        <v>0.63246109687507601</v>
      </c>
      <c r="W55">
        <v>121.17</v>
      </c>
      <c r="X55">
        <v>127.7</v>
      </c>
      <c r="Y55">
        <v>121.17</v>
      </c>
      <c r="Z55">
        <v>127.7</v>
      </c>
      <c r="AA55">
        <v>121.17</v>
      </c>
      <c r="AB55">
        <v>127.7</v>
      </c>
      <c r="AC55" s="1">
        <f>(Table2[[#This Row],[Close Price]]/Table2[[#This Row],[Day Low]])-1</f>
        <v>3.2681356771478098E-2</v>
      </c>
      <c r="AD55" s="1">
        <f>(Table2[[#This Row],[Day High]]/Table2[[#This Row],[Close Price]])-1</f>
        <v>2.0538639814592807E-2</v>
      </c>
      <c r="AE55" s="1">
        <f>(Table2[[#This Row],[Close Price]]/Table2[[#This Row],[Current Week Low]])-1</f>
        <v>3.2681356771478098E-2</v>
      </c>
      <c r="AF55" s="1">
        <f>(Table2[[#This Row],[Current Week High]]/Table2[[#This Row],[Close Price]])-1</f>
        <v>2.0538639814592807E-2</v>
      </c>
      <c r="AG55" s="1">
        <f>(Table2[[#This Row],[Close Price]]/Table2[[#This Row],[Current Month Low]])-1</f>
        <v>3.2681356771478098E-2</v>
      </c>
      <c r="AH55" s="1">
        <f>(Table2[[#This Row],[Current Month High]]/Table2[[#This Row],[Close Price]])-1</f>
        <v>2.0538639814592807E-2</v>
      </c>
      <c r="AI55">
        <v>16.303044833373299</v>
      </c>
      <c r="AJ55">
        <v>110.62110755765001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0.09</v>
      </c>
      <c r="AM55" t="s">
        <v>3189</v>
      </c>
      <c r="AN55">
        <v>16.22</v>
      </c>
      <c r="AO55" t="s">
        <v>3189</v>
      </c>
      <c r="AP55">
        <v>0.11997065313844101</v>
      </c>
      <c r="AQ55">
        <f>(Table2[[#This Row],[Sharpe Ratio]]-AVERAGE(Table2[Sharpe Ratio]))/_xlfn.STDEV.P(Table2[Sharpe Ratio])</f>
        <v>0.69425181713236628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5.5643482601502967</v>
      </c>
      <c r="AS55">
        <f>_xlfn.RANK.AVG(Table2[[#This Row],[1Y Return vs Nifty Z-Score]],Table2[1Y Return vs Nifty Z-Score])</f>
        <v>144</v>
      </c>
      <c r="AT55">
        <f>_xlfn.RANK.AVG(Table2[[#This Row],[6M Return vs Nifty Z-Score]],Table2[6M Return vs Nifty Z-Score])</f>
        <v>44</v>
      </c>
      <c r="AU55">
        <f>_xlfn.RANK.AVG(Table2[[#This Row],[Sharpe Ratio Z-Score]],Table2[Sharpe Ratio Z-Score])</f>
        <v>170</v>
      </c>
      <c r="AV55">
        <f>(Table2[[#This Row],[Rank 1Y]]+Table2[[#This Row],[Rank 6M]]+Table2[[#This Row],[Rank Sharpe]])/3</f>
        <v>119.33333333333333</v>
      </c>
    </row>
    <row r="56" spans="1:48" x14ac:dyDescent="0.3">
      <c r="A56" t="s">
        <v>714</v>
      </c>
      <c r="B56" t="s">
        <v>715</v>
      </c>
      <c r="C56" t="s">
        <v>3151</v>
      </c>
      <c r="D56" t="s">
        <v>166</v>
      </c>
      <c r="E56">
        <v>24401.821226445001</v>
      </c>
      <c r="F56">
        <v>767.65</v>
      </c>
      <c r="G56">
        <v>57.694960166470899</v>
      </c>
      <c r="H56">
        <f>(Table2[[#This Row],[1Y Return vs Nifty]]-AVERAGE(Table2[1Y Return vs Nifty]))/_xlfn.STDEV.P(Table2[1Y Return vs Nifty])</f>
        <v>0.8498389518933942</v>
      </c>
      <c r="I56">
        <v>8.9566499009258003</v>
      </c>
      <c r="J56">
        <f>(Table2[[#This Row],[1M Return vs Nifty]]-AVERAGE(Table2[1M Return vs Nifty]))/_xlfn.STDEV.P(Table2[1M Return vs Nifty])</f>
        <v>1.0748244102062745</v>
      </c>
      <c r="K56">
        <v>23.869403749265601</v>
      </c>
      <c r="L56">
        <f>(Table2[[#This Row],[6M Return vs Nifty]]-AVERAGE(Table2[6M Return vs Nifty]))/_xlfn.STDEV.P(Table2[6M Return vs Nifty])</f>
        <v>0.64384168604864689</v>
      </c>
      <c r="M56">
        <v>9.1438732382054493</v>
      </c>
      <c r="N56">
        <f>(Table2[[#This Row],[1W Return vs Nifty]]-AVERAGE(Table2[1W Return vs Nifty]))/_xlfn.STDEV.P(Table2[1W Return vs Nifty])</f>
        <v>1.4170570024888001</v>
      </c>
      <c r="O56">
        <v>727.16</v>
      </c>
      <c r="P56">
        <v>714.09362049190599</v>
      </c>
      <c r="Q56">
        <v>628.71469482708505</v>
      </c>
      <c r="R56">
        <v>58.303725178662297</v>
      </c>
      <c r="S56" s="1">
        <f>(Table2[[#This Row],[Close Price]]-Table2[[#This Row],[20D EMA]])/Table2[[#This Row],[20D EMA]]</f>
        <v>5.5682380769019213E-2</v>
      </c>
      <c r="T56" s="1">
        <f>(Table2[[#This Row],[Close Price]]-Table2[[#This Row],[50D EMA]])/Table2[[#This Row],[50D EMA]]</f>
        <v>7.499910091789011E-2</v>
      </c>
      <c r="U56" s="1">
        <f>(Table2[[#This Row],[Close Price]]-Table2[[#This Row],[200D EMA]])/Table2[[#This Row],[200D EMA]]</f>
        <v>0.22098307279286067</v>
      </c>
      <c r="V56">
        <v>3.53991939520906</v>
      </c>
      <c r="W56">
        <v>735.3</v>
      </c>
      <c r="X56">
        <v>771.95</v>
      </c>
      <c r="Y56">
        <v>735.3</v>
      </c>
      <c r="Z56">
        <v>771.95</v>
      </c>
      <c r="AA56">
        <v>735.3</v>
      </c>
      <c r="AB56">
        <v>771.95</v>
      </c>
      <c r="AC56" s="1">
        <f>(Table2[[#This Row],[Close Price]]/Table2[[#This Row],[Day Low]])-1</f>
        <v>4.3995648034815815E-2</v>
      </c>
      <c r="AD56" s="1">
        <f>(Table2[[#This Row],[Day High]]/Table2[[#This Row],[Close Price]])-1</f>
        <v>5.6015111053215882E-3</v>
      </c>
      <c r="AE56" s="1">
        <f>(Table2[[#This Row],[Close Price]]/Table2[[#This Row],[Current Week Low]])-1</f>
        <v>4.3995648034815815E-2</v>
      </c>
      <c r="AF56" s="1">
        <f>(Table2[[#This Row],[Current Week High]]/Table2[[#This Row],[Close Price]])-1</f>
        <v>5.6015111053215882E-3</v>
      </c>
      <c r="AG56" s="1">
        <f>(Table2[[#This Row],[Close Price]]/Table2[[#This Row],[Current Month Low]])-1</f>
        <v>4.3995648034815815E-2</v>
      </c>
      <c r="AH56" s="1">
        <f>(Table2[[#This Row],[Current Month High]]/Table2[[#This Row],[Close Price]])-1</f>
        <v>5.6015111053215882E-3</v>
      </c>
      <c r="AI56">
        <v>15.286914609522499</v>
      </c>
      <c r="AJ56">
        <v>119.109461966604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0.02</v>
      </c>
      <c r="AM56" t="s">
        <v>3189</v>
      </c>
      <c r="AN56">
        <v>14.25</v>
      </c>
      <c r="AO56" t="s">
        <v>3189</v>
      </c>
      <c r="AP56">
        <v>0.150032214172688</v>
      </c>
      <c r="AQ56">
        <f>(Table2[[#This Row],[Sharpe Ratio]]-AVERAGE(Table2[Sharpe Ratio]))/_xlfn.STDEV.P(Table2[Sharpe Ratio])</f>
        <v>1.0428770453111484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5.0284390959482641</v>
      </c>
      <c r="AS56">
        <f>_xlfn.RANK.AVG(Table2[[#This Row],[1Y Return vs Nifty Z-Score]],Table2[1Y Return vs Nifty Z-Score])</f>
        <v>109</v>
      </c>
      <c r="AT56">
        <f>_xlfn.RANK.AVG(Table2[[#This Row],[6M Return vs Nifty Z-Score]],Table2[6M Return vs Nifty Z-Score])</f>
        <v>141</v>
      </c>
      <c r="AU56">
        <f>_xlfn.RANK.AVG(Table2[[#This Row],[Sharpe Ratio Z-Score]],Table2[Sharpe Ratio Z-Score])</f>
        <v>112</v>
      </c>
      <c r="AV56">
        <f>(Table2[[#This Row],[Rank 1Y]]+Table2[[#This Row],[Rank 6M]]+Table2[[#This Row],[Rank Sharpe]])/3</f>
        <v>120.66666666666667</v>
      </c>
    </row>
    <row r="57" spans="1:48" x14ac:dyDescent="0.3">
      <c r="A57" t="s">
        <v>817</v>
      </c>
      <c r="B57" t="s">
        <v>818</v>
      </c>
      <c r="C57" t="s">
        <v>3151</v>
      </c>
      <c r="D57" t="s">
        <v>290</v>
      </c>
      <c r="E57">
        <v>19236.1446</v>
      </c>
      <c r="F57">
        <v>1662.4</v>
      </c>
      <c r="G57">
        <v>79.742949896174594</v>
      </c>
      <c r="H57">
        <f>(Table2[[#This Row],[1Y Return vs Nifty]]-AVERAGE(Table2[1Y Return vs Nifty]))/_xlfn.STDEV.P(Table2[1Y Return vs Nifty])</f>
        <v>1.291068606703651</v>
      </c>
      <c r="I57">
        <v>4.5539050776224297</v>
      </c>
      <c r="J57">
        <f>(Table2[[#This Row],[1M Return vs Nifty]]-AVERAGE(Table2[1M Return vs Nifty]))/_xlfn.STDEV.P(Table2[1M Return vs Nifty])</f>
        <v>0.58960652940315872</v>
      </c>
      <c r="K57">
        <v>10.7316044497845</v>
      </c>
      <c r="L57">
        <f>(Table2[[#This Row],[6M Return vs Nifty]]-AVERAGE(Table2[6M Return vs Nifty]))/_xlfn.STDEV.P(Table2[6M Return vs Nifty])</f>
        <v>0.22764281404984613</v>
      </c>
      <c r="M57">
        <v>17.4822563004522</v>
      </c>
      <c r="N57">
        <f>(Table2[[#This Row],[1W Return vs Nifty]]-AVERAGE(Table2[1W Return vs Nifty]))/_xlfn.STDEV.P(Table2[1W Return vs Nifty])</f>
        <v>3.158879189728645</v>
      </c>
      <c r="O57">
        <v>1557.73</v>
      </c>
      <c r="P57">
        <v>1619.65820900829</v>
      </c>
      <c r="Q57">
        <v>1514.8396884593999</v>
      </c>
      <c r="R57">
        <v>69.278401619118796</v>
      </c>
      <c r="S57" s="1">
        <f>(Table2[[#This Row],[Close Price]]-Table2[[#This Row],[20D EMA]])/Table2[[#This Row],[20D EMA]]</f>
        <v>6.7193929628369536E-2</v>
      </c>
      <c r="T57" s="1">
        <f>(Table2[[#This Row],[Close Price]]-Table2[[#This Row],[50D EMA]])/Table2[[#This Row],[50D EMA]]</f>
        <v>2.6389389288423219E-2</v>
      </c>
      <c r="U57" s="1">
        <f>(Table2[[#This Row],[Close Price]]-Table2[[#This Row],[200D EMA]])/Table2[[#This Row],[200D EMA]]</f>
        <v>9.7409853111697794E-2</v>
      </c>
      <c r="V57">
        <v>0.79847125835767896</v>
      </c>
      <c r="W57">
        <v>1646.25</v>
      </c>
      <c r="X57">
        <v>1720.65</v>
      </c>
      <c r="Y57">
        <v>1646.25</v>
      </c>
      <c r="Z57">
        <v>1720.65</v>
      </c>
      <c r="AA57">
        <v>1646.25</v>
      </c>
      <c r="AB57">
        <v>1720.65</v>
      </c>
      <c r="AC57" s="1">
        <f>(Table2[[#This Row],[Close Price]]/Table2[[#This Row],[Day Low]])-1</f>
        <v>9.810174639331759E-3</v>
      </c>
      <c r="AD57" s="1">
        <f>(Table2[[#This Row],[Day High]]/Table2[[#This Row],[Close Price]])-1</f>
        <v>3.5039701636188747E-2</v>
      </c>
      <c r="AE57" s="1">
        <f>(Table2[[#This Row],[Close Price]]/Table2[[#This Row],[Current Week Low]])-1</f>
        <v>9.810174639331759E-3</v>
      </c>
      <c r="AF57" s="1">
        <f>(Table2[[#This Row],[Current Week High]]/Table2[[#This Row],[Close Price]])-1</f>
        <v>3.5039701636188747E-2</v>
      </c>
      <c r="AG57" s="1">
        <f>(Table2[[#This Row],[Close Price]]/Table2[[#This Row],[Current Month Low]])-1</f>
        <v>9.810174639331759E-3</v>
      </c>
      <c r="AH57" s="1">
        <f>(Table2[[#This Row],[Current Month High]]/Table2[[#This Row],[Close Price]])-1</f>
        <v>3.5039701636188747E-2</v>
      </c>
      <c r="AI57">
        <v>70.464388835418603</v>
      </c>
      <c r="AJ57">
        <v>146.84831836068</v>
      </c>
      <c r="AK57" t="str">
        <f>IF(AND(Table2[[#This Row],[20D EMA]]&gt;Table2[[#This Row],[50D EMA]],Table2[[#This Row],[50D EMA]]&gt;Table2[[#This Row],[200D EMA]]),"Uptrend","Downtrend/NoTrend")</f>
        <v>Downtrend/NoTrend</v>
      </c>
      <c r="AL57">
        <v>-0.02</v>
      </c>
      <c r="AM57" t="s">
        <v>3190</v>
      </c>
      <c r="AN57">
        <v>13.66</v>
      </c>
      <c r="AO57" t="s">
        <v>3189</v>
      </c>
      <c r="AP57">
        <v>0.16853696190599399</v>
      </c>
      <c r="AQ57">
        <f>(Table2[[#This Row],[Sharpe Ratio]]-AVERAGE(Table2[Sharpe Ratio]))/_xlfn.STDEV.P(Table2[Sharpe Ratio])</f>
        <v>1.2574774079990734</v>
      </c>
      <c r="AR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">
        <f>_xlfn.RANK.AVG(Table2[[#This Row],[1Y Return vs Nifty Z-Score]],Table2[1Y Return vs Nifty Z-Score])</f>
        <v>66</v>
      </c>
      <c r="AT57">
        <f>_xlfn.RANK.AVG(Table2[[#This Row],[6M Return vs Nifty Z-Score]],Table2[6M Return vs Nifty Z-Score])</f>
        <v>222</v>
      </c>
      <c r="AU57">
        <f>_xlfn.RANK.AVG(Table2[[#This Row],[Sharpe Ratio Z-Score]],Table2[Sharpe Ratio Z-Score])</f>
        <v>74</v>
      </c>
      <c r="AV57">
        <f>(Table2[[#This Row],[Rank 1Y]]+Table2[[#This Row],[Rank 6M]]+Table2[[#This Row],[Rank Sharpe]])/3</f>
        <v>120.66666666666667</v>
      </c>
    </row>
    <row r="58" spans="1:48" x14ac:dyDescent="0.3">
      <c r="A58" t="s">
        <v>1322</v>
      </c>
      <c r="B58" t="s">
        <v>1323</v>
      </c>
      <c r="C58" t="s">
        <v>3147</v>
      </c>
      <c r="D58" t="s">
        <v>51</v>
      </c>
      <c r="E58">
        <v>8772.0503199949999</v>
      </c>
      <c r="F58">
        <v>2259.5</v>
      </c>
      <c r="G58">
        <v>74.604845080955997</v>
      </c>
      <c r="H58">
        <f>(Table2[[#This Row],[1Y Return vs Nifty]]-AVERAGE(Table2[1Y Return vs Nifty]))/_xlfn.STDEV.P(Table2[1Y Return vs Nifty])</f>
        <v>1.1882436216691405</v>
      </c>
      <c r="I58">
        <v>8.1117028742239992</v>
      </c>
      <c r="J58">
        <f>(Table2[[#This Row],[1M Return vs Nifty]]-AVERAGE(Table2[1M Return vs Nifty]))/_xlfn.STDEV.P(Table2[1M Return vs Nifty])</f>
        <v>0.98170445387423066</v>
      </c>
      <c r="K58">
        <v>69.268988103755603</v>
      </c>
      <c r="L58">
        <f>(Table2[[#This Row],[6M Return vs Nifty]]-AVERAGE(Table2[6M Return vs Nifty]))/_xlfn.STDEV.P(Table2[6M Return vs Nifty])</f>
        <v>2.0820776772393055</v>
      </c>
      <c r="M58">
        <v>0.48134576082543201</v>
      </c>
      <c r="N58">
        <f>(Table2[[#This Row],[1W Return vs Nifty]]-AVERAGE(Table2[1W Return vs Nifty]))/_xlfn.STDEV.P(Table2[1W Return vs Nifty])</f>
        <v>-0.39247638606360202</v>
      </c>
      <c r="O58">
        <v>2043.52</v>
      </c>
      <c r="P58">
        <v>1855.2791769105099</v>
      </c>
      <c r="Q58">
        <v>1490.5529178843101</v>
      </c>
      <c r="R58">
        <v>64.5362409420825</v>
      </c>
      <c r="S58" s="1">
        <f>(Table2[[#This Row],[Close Price]]-Table2[[#This Row],[20D EMA]])/Table2[[#This Row],[20D EMA]]</f>
        <v>0.1056901816473536</v>
      </c>
      <c r="T58" s="1">
        <f>(Table2[[#This Row],[Close Price]]-Table2[[#This Row],[50D EMA]])/Table2[[#This Row],[50D EMA]]</f>
        <v>0.21787600923900619</v>
      </c>
      <c r="U58" s="1">
        <f>(Table2[[#This Row],[Close Price]]-Table2[[#This Row],[200D EMA]])/Table2[[#This Row],[200D EMA]]</f>
        <v>0.51588043127454541</v>
      </c>
      <c r="V58">
        <v>0.90223296391100705</v>
      </c>
      <c r="W58">
        <v>2142.0500000000002</v>
      </c>
      <c r="X58">
        <v>2320.4</v>
      </c>
      <c r="Y58">
        <v>2142.0500000000002</v>
      </c>
      <c r="Z58">
        <v>2320.4</v>
      </c>
      <c r="AA58">
        <v>2142.0500000000002</v>
      </c>
      <c r="AB58">
        <v>2320.4</v>
      </c>
      <c r="AC58" s="1">
        <f>(Table2[[#This Row],[Close Price]]/Table2[[#This Row],[Day Low]])-1</f>
        <v>5.4830652879251041E-2</v>
      </c>
      <c r="AD58" s="1">
        <f>(Table2[[#This Row],[Day High]]/Table2[[#This Row],[Close Price]])-1</f>
        <v>2.6952865678247395E-2</v>
      </c>
      <c r="AE58" s="1">
        <f>(Table2[[#This Row],[Close Price]]/Table2[[#This Row],[Current Week Low]])-1</f>
        <v>5.4830652879251041E-2</v>
      </c>
      <c r="AF58" s="1">
        <f>(Table2[[#This Row],[Current Week High]]/Table2[[#This Row],[Close Price]])-1</f>
        <v>2.6952865678247395E-2</v>
      </c>
      <c r="AG58" s="1">
        <f>(Table2[[#This Row],[Close Price]]/Table2[[#This Row],[Current Month Low]])-1</f>
        <v>5.4830652879251041E-2</v>
      </c>
      <c r="AH58" s="1">
        <f>(Table2[[#This Row],[Current Month High]]/Table2[[#This Row],[Close Price]])-1</f>
        <v>2.6952865678247395E-2</v>
      </c>
      <c r="AI58">
        <v>2.6952865678247302</v>
      </c>
      <c r="AJ58">
        <v>124.948977052118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0.6</v>
      </c>
      <c r="AM58" t="s">
        <v>3189</v>
      </c>
      <c r="AN58">
        <v>10.42</v>
      </c>
      <c r="AO58" t="s">
        <v>3189</v>
      </c>
      <c r="AP58">
        <v>8.8826631036078005E-2</v>
      </c>
      <c r="AQ58">
        <f>(Table2[[#This Row],[Sharpe Ratio]]-AVERAGE(Table2[Sharpe Ratio]))/_xlfn.STDEV.P(Table2[Sharpe Ratio])</f>
        <v>0.33307324096088764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4.1926226076799624</v>
      </c>
      <c r="AS58">
        <f>_xlfn.RANK.AVG(Table2[[#This Row],[1Y Return vs Nifty Z-Score]],Table2[1Y Return vs Nifty Z-Score])</f>
        <v>77</v>
      </c>
      <c r="AT58">
        <f>_xlfn.RANK.AVG(Table2[[#This Row],[6M Return vs Nifty Z-Score]],Table2[6M Return vs Nifty Z-Score])</f>
        <v>29</v>
      </c>
      <c r="AU58">
        <f>_xlfn.RANK.AVG(Table2[[#This Row],[Sharpe Ratio Z-Score]],Table2[Sharpe Ratio Z-Score])</f>
        <v>261</v>
      </c>
      <c r="AV58">
        <f>(Table2[[#This Row],[Rank 1Y]]+Table2[[#This Row],[Rank 6M]]+Table2[[#This Row],[Rank Sharpe]])/3</f>
        <v>122.33333333333333</v>
      </c>
    </row>
    <row r="59" spans="1:48" x14ac:dyDescent="0.3">
      <c r="A59" t="s">
        <v>300</v>
      </c>
      <c r="B59" t="s">
        <v>301</v>
      </c>
      <c r="C59" t="s">
        <v>3146</v>
      </c>
      <c r="D59" t="s">
        <v>144</v>
      </c>
      <c r="E59">
        <v>90875.601058500004</v>
      </c>
      <c r="F59">
        <v>437.05</v>
      </c>
      <c r="G59">
        <v>133.03737260165701</v>
      </c>
      <c r="H59">
        <f>(Table2[[#This Row],[1Y Return vs Nifty]]-AVERAGE(Table2[1Y Return vs Nifty]))/_xlfn.STDEV.P(Table2[1Y Return vs Nifty])</f>
        <v>2.3576093671962828</v>
      </c>
      <c r="I59">
        <v>-6.5637868952873299</v>
      </c>
      <c r="J59">
        <f>(Table2[[#This Row],[1M Return vs Nifty]]-AVERAGE(Table2[1M Return vs Nifty]))/_xlfn.STDEV.P(Table2[1M Return vs Nifty])</f>
        <v>-0.63565252035244324</v>
      </c>
      <c r="K59">
        <v>-9.5496665594856298E-3</v>
      </c>
      <c r="L59">
        <f>(Table2[[#This Row],[6M Return vs Nifty]]-AVERAGE(Table2[6M Return vs Nifty]))/_xlfn.STDEV.P(Table2[6M Return vs Nifty])</f>
        <v>-0.11263154433255129</v>
      </c>
      <c r="M59">
        <v>-3.9137579977115</v>
      </c>
      <c r="N59">
        <f>(Table2[[#This Row],[1W Return vs Nifty]]-AVERAGE(Table2[1W Return vs Nifty]))/_xlfn.STDEV.P(Table2[1W Return vs Nifty])</f>
        <v>-1.3105787549152095</v>
      </c>
      <c r="O59">
        <v>440.55</v>
      </c>
      <c r="P59">
        <v>463.78039386198401</v>
      </c>
      <c r="Q59">
        <v>417.25858980829298</v>
      </c>
      <c r="R59">
        <v>48.927849232509203</v>
      </c>
      <c r="S59" s="1">
        <f>(Table2[[#This Row],[Close Price]]-Table2[[#This Row],[20D EMA]])/Table2[[#This Row],[20D EMA]]</f>
        <v>-7.9446146861877204E-3</v>
      </c>
      <c r="T59" s="1">
        <f>(Table2[[#This Row],[Close Price]]-Table2[[#This Row],[50D EMA]])/Table2[[#This Row],[50D EMA]]</f>
        <v>-5.7635885897191833E-2</v>
      </c>
      <c r="U59" s="1">
        <f>(Table2[[#This Row],[Close Price]]-Table2[[#This Row],[200D EMA]])/Table2[[#This Row],[200D EMA]]</f>
        <v>4.7432001821220933E-2</v>
      </c>
      <c r="V59">
        <v>0.72935186914260597</v>
      </c>
      <c r="W59">
        <v>435.05</v>
      </c>
      <c r="X59">
        <v>447.1</v>
      </c>
      <c r="Y59">
        <v>435.05</v>
      </c>
      <c r="Z59">
        <v>447.1</v>
      </c>
      <c r="AA59">
        <v>435.05</v>
      </c>
      <c r="AB59">
        <v>447.1</v>
      </c>
      <c r="AC59" s="1">
        <f>(Table2[[#This Row],[Close Price]]/Table2[[#This Row],[Day Low]])-1</f>
        <v>4.597172738765698E-3</v>
      </c>
      <c r="AD59" s="1">
        <f>(Table2[[#This Row],[Day High]]/Table2[[#This Row],[Close Price]])-1</f>
        <v>2.299508065438749E-2</v>
      </c>
      <c r="AE59" s="1">
        <f>(Table2[[#This Row],[Close Price]]/Table2[[#This Row],[Current Week Low]])-1</f>
        <v>4.597172738765698E-3</v>
      </c>
      <c r="AF59" s="1">
        <f>(Table2[[#This Row],[Current Week High]]/Table2[[#This Row],[Close Price]])-1</f>
        <v>2.299508065438749E-2</v>
      </c>
      <c r="AG59" s="1">
        <f>(Table2[[#This Row],[Close Price]]/Table2[[#This Row],[Current Month Low]])-1</f>
        <v>4.597172738765698E-3</v>
      </c>
      <c r="AH59" s="1">
        <f>(Table2[[#This Row],[Current Month High]]/Table2[[#This Row],[Close Price]])-1</f>
        <v>2.299508065438749E-2</v>
      </c>
      <c r="AI59">
        <v>48.037981924264898</v>
      </c>
      <c r="AJ59">
        <v>163.91908212560301</v>
      </c>
      <c r="AK59" t="str">
        <f>IF(AND(Table2[[#This Row],[20D EMA]]&gt;Table2[[#This Row],[50D EMA]],Table2[[#This Row],[50D EMA]]&gt;Table2[[#This Row],[200D EMA]]),"Uptrend","Downtrend/NoTrend")</f>
        <v>Downtrend/NoTrend</v>
      </c>
      <c r="AL59">
        <v>-0.18</v>
      </c>
      <c r="AM59" t="s">
        <v>3190</v>
      </c>
      <c r="AN59">
        <v>-0.15</v>
      </c>
      <c r="AO59" t="s">
        <v>3190</v>
      </c>
      <c r="AP59">
        <v>0.203920747174855</v>
      </c>
      <c r="AQ59">
        <f>(Table2[[#This Row],[Sharpe Ratio]]-AVERAGE(Table2[Sharpe Ratio]))/_xlfn.STDEV.P(Table2[Sharpe Ratio])</f>
        <v>1.6678247016453527</v>
      </c>
      <c r="AR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">
        <f>_xlfn.RANK.AVG(Table2[[#This Row],[1Y Return vs Nifty Z-Score]],Table2[1Y Return vs Nifty Z-Score])</f>
        <v>24</v>
      </c>
      <c r="AT59">
        <f>_xlfn.RANK.AVG(Table2[[#This Row],[6M Return vs Nifty Z-Score]],Table2[6M Return vs Nifty Z-Score])</f>
        <v>325</v>
      </c>
      <c r="AU59">
        <f>_xlfn.RANK.AVG(Table2[[#This Row],[Sharpe Ratio Z-Score]],Table2[Sharpe Ratio Z-Score])</f>
        <v>31</v>
      </c>
      <c r="AV59">
        <f>(Table2[[#This Row],[Rank 1Y]]+Table2[[#This Row],[Rank 6M]]+Table2[[#This Row],[Rank Sharpe]])/3</f>
        <v>126.66666666666667</v>
      </c>
    </row>
    <row r="60" spans="1:48" x14ac:dyDescent="0.3">
      <c r="A60" t="s">
        <v>1122</v>
      </c>
      <c r="B60" t="s">
        <v>1123</v>
      </c>
      <c r="C60" t="s">
        <v>3145</v>
      </c>
      <c r="D60" t="s">
        <v>123</v>
      </c>
      <c r="E60">
        <v>11139.46073017</v>
      </c>
      <c r="F60">
        <v>1816.25</v>
      </c>
      <c r="G60">
        <v>29.962108175848499</v>
      </c>
      <c r="H60">
        <f>(Table2[[#This Row],[1Y Return vs Nifty]]-AVERAGE(Table2[1Y Return vs Nifty]))/_xlfn.STDEV.P(Table2[1Y Return vs Nifty])</f>
        <v>0.29484247100149613</v>
      </c>
      <c r="I60">
        <v>-2.0512601275888001</v>
      </c>
      <c r="J60">
        <f>(Table2[[#This Row],[1M Return vs Nifty]]-AVERAGE(Table2[1M Return vs Nifty]))/_xlfn.STDEV.P(Table2[1M Return vs Nifty])</f>
        <v>-0.13833578655018922</v>
      </c>
      <c r="K60">
        <v>34.389852519217101</v>
      </c>
      <c r="L60">
        <f>(Table2[[#This Row],[6M Return vs Nifty]]-AVERAGE(Table2[6M Return vs Nifty]))/_xlfn.STDEV.P(Table2[6M Return vs Nifty])</f>
        <v>0.97712421009724648</v>
      </c>
      <c r="M60">
        <v>6.4999713919561897</v>
      </c>
      <c r="N60">
        <f>(Table2[[#This Row],[1W Return vs Nifty]]-AVERAGE(Table2[1W Return vs Nifty]))/_xlfn.STDEV.P(Table2[1W Return vs Nifty])</f>
        <v>0.86476684475640986</v>
      </c>
      <c r="O60">
        <v>1755.93</v>
      </c>
      <c r="P60">
        <v>1749.50086661759</v>
      </c>
      <c r="Q60">
        <v>1502.3925726422301</v>
      </c>
      <c r="R60">
        <v>66.356655819024198</v>
      </c>
      <c r="S60" s="1">
        <f>(Table2[[#This Row],[Close Price]]-Table2[[#This Row],[20D EMA]])/Table2[[#This Row],[20D EMA]]</f>
        <v>3.4352166658124149E-2</v>
      </c>
      <c r="T60" s="1">
        <f>(Table2[[#This Row],[Close Price]]-Table2[[#This Row],[50D EMA]])/Table2[[#This Row],[50D EMA]]</f>
        <v>3.8153243965783193E-2</v>
      </c>
      <c r="U60" s="1">
        <f>(Table2[[#This Row],[Close Price]]-Table2[[#This Row],[200D EMA]])/Table2[[#This Row],[200D EMA]]</f>
        <v>0.20890507119972954</v>
      </c>
      <c r="V60">
        <v>0.37289669282029497</v>
      </c>
      <c r="W60">
        <v>1790.2</v>
      </c>
      <c r="X60">
        <v>1835</v>
      </c>
      <c r="Y60">
        <v>1790.2</v>
      </c>
      <c r="Z60">
        <v>1835</v>
      </c>
      <c r="AA60">
        <v>1790.2</v>
      </c>
      <c r="AB60">
        <v>1835</v>
      </c>
      <c r="AC60" s="1">
        <f>(Table2[[#This Row],[Close Price]]/Table2[[#This Row],[Day Low]])-1</f>
        <v>1.4551446765724396E-2</v>
      </c>
      <c r="AD60" s="1">
        <f>(Table2[[#This Row],[Day High]]/Table2[[#This Row],[Close Price]])-1</f>
        <v>1.0323468685478288E-2</v>
      </c>
      <c r="AE60" s="1">
        <f>(Table2[[#This Row],[Close Price]]/Table2[[#This Row],[Current Week Low]])-1</f>
        <v>1.4551446765724396E-2</v>
      </c>
      <c r="AF60" s="1">
        <f>(Table2[[#This Row],[Current Week High]]/Table2[[#This Row],[Close Price]])-1</f>
        <v>1.0323468685478288E-2</v>
      </c>
      <c r="AG60" s="1">
        <f>(Table2[[#This Row],[Close Price]]/Table2[[#This Row],[Current Month Low]])-1</f>
        <v>1.4551446765724396E-2</v>
      </c>
      <c r="AH60" s="1">
        <f>(Table2[[#This Row],[Current Month High]]/Table2[[#This Row],[Close Price]])-1</f>
        <v>1.0323468685478288E-2</v>
      </c>
      <c r="AI60">
        <v>21.128699242945601</v>
      </c>
      <c r="AJ60">
        <v>88.3490614953852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0.12</v>
      </c>
      <c r="AM60" t="s">
        <v>3189</v>
      </c>
      <c r="AN60">
        <v>13.21</v>
      </c>
      <c r="AO60" t="s">
        <v>3189</v>
      </c>
      <c r="AP60">
        <v>0.17354629239524</v>
      </c>
      <c r="AQ60">
        <f>(Table2[[#This Row],[Sharpe Ratio]]-AVERAGE(Table2[Sharpe Ratio]))/_xlfn.STDEV.P(Table2[Sharpe Ratio])</f>
        <v>1.3155708311199419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3.3139685704249047</v>
      </c>
      <c r="AS60">
        <f>_xlfn.RANK.AVG(Table2[[#This Row],[1Y Return vs Nifty Z-Score]],Table2[1Y Return vs Nifty Z-Score])</f>
        <v>218</v>
      </c>
      <c r="AT60">
        <f>_xlfn.RANK.AVG(Table2[[#This Row],[6M Return vs Nifty Z-Score]],Table2[6M Return vs Nifty Z-Score])</f>
        <v>99</v>
      </c>
      <c r="AU60">
        <f>_xlfn.RANK.AVG(Table2[[#This Row],[Sharpe Ratio Z-Score]],Table2[Sharpe Ratio Z-Score])</f>
        <v>63</v>
      </c>
      <c r="AV60">
        <f>(Table2[[#This Row],[Rank 1Y]]+Table2[[#This Row],[Rank 6M]]+Table2[[#This Row],[Rank Sharpe]])/3</f>
        <v>126.66666666666667</v>
      </c>
    </row>
    <row r="61" spans="1:48" x14ac:dyDescent="0.3">
      <c r="A61" t="s">
        <v>316</v>
      </c>
      <c r="B61" t="s">
        <v>317</v>
      </c>
      <c r="C61" t="s">
        <v>3151</v>
      </c>
      <c r="D61" t="s">
        <v>318</v>
      </c>
      <c r="E61">
        <v>85950.907617407996</v>
      </c>
      <c r="F61">
        <v>66.12</v>
      </c>
      <c r="G61">
        <v>37.281504152131497</v>
      </c>
      <c r="H61">
        <f>(Table2[[#This Row],[1Y Return vs Nifty]]-AVERAGE(Table2[1Y Return vs Nifty]))/_xlfn.STDEV.P(Table2[1Y Return vs Nifty])</f>
        <v>0.44131997755094837</v>
      </c>
      <c r="I61">
        <v>-7.1295098652209896</v>
      </c>
      <c r="J61">
        <f>(Table2[[#This Row],[1M Return vs Nifty]]-AVERAGE(Table2[1M Return vs Nifty]))/_xlfn.STDEV.P(Table2[1M Return vs Nifty])</f>
        <v>-0.69799974046385072</v>
      </c>
      <c r="K61">
        <v>18.213458614246299</v>
      </c>
      <c r="L61">
        <f>(Table2[[#This Row],[6M Return vs Nifty]]-AVERAGE(Table2[6M Return vs Nifty]))/_xlfn.STDEV.P(Table2[6M Return vs Nifty])</f>
        <v>0.46466418975555668</v>
      </c>
      <c r="M61">
        <v>-6.6425773363018203</v>
      </c>
      <c r="N61">
        <f>(Table2[[#This Row],[1W Return vs Nifty]]-AVERAGE(Table2[1W Return vs Nifty]))/_xlfn.STDEV.P(Table2[1W Return vs Nifty])</f>
        <v>-1.8806075043074286</v>
      </c>
      <c r="O61">
        <v>64.47</v>
      </c>
      <c r="P61">
        <v>67.559979422628302</v>
      </c>
      <c r="Q61">
        <v>59.093021587957303</v>
      </c>
      <c r="R61">
        <v>46.915434248759198</v>
      </c>
      <c r="S61" s="1">
        <f>(Table2[[#This Row],[Close Price]]-Table2[[#This Row],[20D EMA]])/Table2[[#This Row],[20D EMA]]</f>
        <v>2.5593299208934477E-2</v>
      </c>
      <c r="T61" s="1">
        <f>(Table2[[#This Row],[Close Price]]-Table2[[#This Row],[50D EMA]])/Table2[[#This Row],[50D EMA]]</f>
        <v>-2.1314089123982121E-2</v>
      </c>
      <c r="U61" s="1">
        <f>(Table2[[#This Row],[Close Price]]-Table2[[#This Row],[200D EMA]])/Table2[[#This Row],[200D EMA]]</f>
        <v>0.11891384503977954</v>
      </c>
      <c r="V61">
        <v>1.1848855382502601</v>
      </c>
      <c r="W61">
        <v>62.28</v>
      </c>
      <c r="X61">
        <v>66.12</v>
      </c>
      <c r="Y61">
        <v>62.28</v>
      </c>
      <c r="Z61">
        <v>66.12</v>
      </c>
      <c r="AA61">
        <v>62.28</v>
      </c>
      <c r="AB61">
        <v>66.12</v>
      </c>
      <c r="AC61" s="1">
        <f>(Table2[[#This Row],[Close Price]]/Table2[[#This Row],[Day Low]])-1</f>
        <v>6.1657032755298768E-2</v>
      </c>
      <c r="AD61" s="1">
        <f>(Table2[[#This Row],[Day High]]/Table2[[#This Row],[Close Price]])-1</f>
        <v>0</v>
      </c>
      <c r="AE61" s="1">
        <f>(Table2[[#This Row],[Close Price]]/Table2[[#This Row],[Current Week Low]])-1</f>
        <v>6.1657032755298768E-2</v>
      </c>
      <c r="AF61" s="1">
        <f>(Table2[[#This Row],[Current Week High]]/Table2[[#This Row],[Close Price]])-1</f>
        <v>0</v>
      </c>
      <c r="AG61" s="1">
        <f>(Table2[[#This Row],[Close Price]]/Table2[[#This Row],[Current Month Low]])-1</f>
        <v>6.1657032755298768E-2</v>
      </c>
      <c r="AH61" s="1">
        <f>(Table2[[#This Row],[Current Month High]]/Table2[[#This Row],[Close Price]])-1</f>
        <v>0</v>
      </c>
      <c r="AI61">
        <v>30.1270417422867</v>
      </c>
      <c r="AJ61">
        <v>95.044247787610601</v>
      </c>
      <c r="AK61" t="str">
        <f>IF(AND(Table2[[#This Row],[20D EMA]]&gt;Table2[[#This Row],[50D EMA]],Table2[[#This Row],[50D EMA]]&gt;Table2[[#This Row],[200D EMA]]),"Uptrend","Downtrend/NoTrend")</f>
        <v>Downtrend/NoTrend</v>
      </c>
      <c r="AL61">
        <v>-0.16</v>
      </c>
      <c r="AM61" t="s">
        <v>3190</v>
      </c>
      <c r="AN61">
        <v>11.33</v>
      </c>
      <c r="AO61" t="s">
        <v>3189</v>
      </c>
      <c r="AP61">
        <v>0.198191039719777</v>
      </c>
      <c r="AQ61">
        <f>(Table2[[#This Row],[Sharpe Ratio]]-AVERAGE(Table2[Sharpe Ratio]))/_xlfn.STDEV.P(Table2[Sharpe Ratio])</f>
        <v>1.6013770355827486</v>
      </c>
      <c r="AR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">
        <f>_xlfn.RANK.AVG(Table2[[#This Row],[1Y Return vs Nifty Z-Score]],Table2[1Y Return vs Nifty Z-Score])</f>
        <v>178</v>
      </c>
      <c r="AT61">
        <f>_xlfn.RANK.AVG(Table2[[#This Row],[6M Return vs Nifty Z-Score]],Table2[6M Return vs Nifty Z-Score])</f>
        <v>180</v>
      </c>
      <c r="AU61">
        <f>_xlfn.RANK.AVG(Table2[[#This Row],[Sharpe Ratio Z-Score]],Table2[Sharpe Ratio Z-Score])</f>
        <v>35</v>
      </c>
      <c r="AV61">
        <f>(Table2[[#This Row],[Rank 1Y]]+Table2[[#This Row],[Rank 6M]]+Table2[[#This Row],[Rank Sharpe]])/3</f>
        <v>131</v>
      </c>
    </row>
    <row r="62" spans="1:48" x14ac:dyDescent="0.3">
      <c r="A62" t="s">
        <v>878</v>
      </c>
      <c r="B62" t="s">
        <v>879</v>
      </c>
      <c r="C62" t="s">
        <v>3148</v>
      </c>
      <c r="D62" t="s">
        <v>538</v>
      </c>
      <c r="E62">
        <v>17287.262807290001</v>
      </c>
      <c r="F62">
        <v>624.54999999999995</v>
      </c>
      <c r="G62">
        <v>35.245276054714097</v>
      </c>
      <c r="H62">
        <f>(Table2[[#This Row],[1Y Return vs Nifty]]-AVERAGE(Table2[1Y Return vs Nifty]))/_xlfn.STDEV.P(Table2[1Y Return vs Nifty])</f>
        <v>0.40057049283361768</v>
      </c>
      <c r="I62">
        <v>9.3562368731924597</v>
      </c>
      <c r="J62">
        <f>(Table2[[#This Row],[1M Return vs Nifty]]-AVERAGE(Table2[1M Return vs Nifty]))/_xlfn.STDEV.P(Table2[1M Return vs Nifty])</f>
        <v>1.1188621075203533</v>
      </c>
      <c r="K62">
        <v>16.0672366567319</v>
      </c>
      <c r="L62">
        <f>(Table2[[#This Row],[6M Return vs Nifty]]-AVERAGE(Table2[6M Return vs Nifty]))/_xlfn.STDEV.P(Table2[6M Return vs Nifty])</f>
        <v>0.39667295793548835</v>
      </c>
      <c r="M62">
        <v>9.1887226819458707</v>
      </c>
      <c r="N62">
        <f>(Table2[[#This Row],[1W Return vs Nifty]]-AVERAGE(Table2[1W Return vs Nifty]))/_xlfn.STDEV.P(Table2[1W Return vs Nifty])</f>
        <v>1.4264256961083257</v>
      </c>
      <c r="O62">
        <v>579.82000000000005</v>
      </c>
      <c r="P62">
        <v>581.51403216020003</v>
      </c>
      <c r="Q62">
        <v>534.91390879532605</v>
      </c>
      <c r="R62">
        <v>74.284134064274994</v>
      </c>
      <c r="S62" s="1">
        <f>(Table2[[#This Row],[Close Price]]-Table2[[#This Row],[20D EMA]])/Table2[[#This Row],[20D EMA]]</f>
        <v>7.7144631092407823E-2</v>
      </c>
      <c r="T62" s="1">
        <f>(Table2[[#This Row],[Close Price]]-Table2[[#This Row],[50D EMA]])/Table2[[#This Row],[50D EMA]]</f>
        <v>7.4006757291703737E-2</v>
      </c>
      <c r="U62" s="1">
        <f>(Table2[[#This Row],[Close Price]]-Table2[[#This Row],[200D EMA]])/Table2[[#This Row],[200D EMA]]</f>
        <v>0.16757106093304322</v>
      </c>
      <c r="V62">
        <v>1.22461918044887</v>
      </c>
      <c r="W62">
        <v>615.1</v>
      </c>
      <c r="X62">
        <v>634</v>
      </c>
      <c r="Y62">
        <v>615.1</v>
      </c>
      <c r="Z62">
        <v>634</v>
      </c>
      <c r="AA62">
        <v>615.1</v>
      </c>
      <c r="AB62">
        <v>634</v>
      </c>
      <c r="AC62" s="1">
        <f>(Table2[[#This Row],[Close Price]]/Table2[[#This Row],[Day Low]])-1</f>
        <v>1.536335555194257E-2</v>
      </c>
      <c r="AD62" s="1">
        <f>(Table2[[#This Row],[Day High]]/Table2[[#This Row],[Close Price]])-1</f>
        <v>1.5130894243855719E-2</v>
      </c>
      <c r="AE62" s="1">
        <f>(Table2[[#This Row],[Close Price]]/Table2[[#This Row],[Current Week Low]])-1</f>
        <v>1.536335555194257E-2</v>
      </c>
      <c r="AF62" s="1">
        <f>(Table2[[#This Row],[Current Week High]]/Table2[[#This Row],[Close Price]])-1</f>
        <v>1.5130894243855719E-2</v>
      </c>
      <c r="AG62" s="1">
        <f>(Table2[[#This Row],[Close Price]]/Table2[[#This Row],[Current Month Low]])-1</f>
        <v>1.536335555194257E-2</v>
      </c>
      <c r="AH62" s="1">
        <f>(Table2[[#This Row],[Current Month High]]/Table2[[#This Row],[Close Price]])-1</f>
        <v>1.5130894243855719E-2</v>
      </c>
      <c r="AI62">
        <v>15.9234648947242</v>
      </c>
      <c r="AJ62">
        <v>66.081638080042495</v>
      </c>
      <c r="AK62" t="str">
        <f>IF(AND(Table2[[#This Row],[20D EMA]]&gt;Table2[[#This Row],[50D EMA]],Table2[[#This Row],[50D EMA]]&gt;Table2[[#This Row],[200D EMA]]),"Uptrend","Downtrend/NoTrend")</f>
        <v>Downtrend/NoTrend</v>
      </c>
      <c r="AL62">
        <v>0.11</v>
      </c>
      <c r="AM62" t="s">
        <v>3189</v>
      </c>
      <c r="AN62">
        <v>12.16</v>
      </c>
      <c r="AO62" t="s">
        <v>3189</v>
      </c>
      <c r="AP62">
        <v>0.218362146467313</v>
      </c>
      <c r="AQ62">
        <f>(Table2[[#This Row],[Sharpe Ratio]]-AVERAGE(Table2[Sharpe Ratio]))/_xlfn.STDEV.P(Table2[Sharpe Ratio])</f>
        <v>1.8353022360893714</v>
      </c>
      <c r="AR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">
        <f>_xlfn.RANK.AVG(Table2[[#This Row],[1Y Return vs Nifty Z-Score]],Table2[1Y Return vs Nifty Z-Score])</f>
        <v>188</v>
      </c>
      <c r="AT62">
        <f>_xlfn.RANK.AVG(Table2[[#This Row],[6M Return vs Nifty Z-Score]],Table2[6M Return vs Nifty Z-Score])</f>
        <v>190</v>
      </c>
      <c r="AU62">
        <f>_xlfn.RANK.AVG(Table2[[#This Row],[Sharpe Ratio Z-Score]],Table2[Sharpe Ratio Z-Score])</f>
        <v>18</v>
      </c>
      <c r="AV62">
        <f>(Table2[[#This Row],[Rank 1Y]]+Table2[[#This Row],[Rank 6M]]+Table2[[#This Row],[Rank Sharpe]])/3</f>
        <v>132</v>
      </c>
    </row>
    <row r="63" spans="1:48" x14ac:dyDescent="0.3">
      <c r="A63" t="s">
        <v>95</v>
      </c>
      <c r="B63" t="s">
        <v>96</v>
      </c>
      <c r="C63" t="s">
        <v>3155</v>
      </c>
      <c r="D63" t="s">
        <v>97</v>
      </c>
      <c r="E63">
        <v>256618.69487675201</v>
      </c>
      <c r="F63">
        <v>286.13</v>
      </c>
      <c r="G63">
        <v>123.94646440907</v>
      </c>
      <c r="H63">
        <f>(Table2[[#This Row],[1Y Return vs Nifty]]-AVERAGE(Table2[1Y Return vs Nifty]))/_xlfn.STDEV.P(Table2[1Y Return vs Nifty])</f>
        <v>2.1756799335879697</v>
      </c>
      <c r="I63">
        <v>14.8521165570605</v>
      </c>
      <c r="J63">
        <f>(Table2[[#This Row],[1M Return vs Nifty]]-AVERAGE(Table2[1M Return vs Nifty]))/_xlfn.STDEV.P(Table2[1M Return vs Nifty])</f>
        <v>1.7245522395581507</v>
      </c>
      <c r="K63">
        <v>55.336958186774098</v>
      </c>
      <c r="L63">
        <f>(Table2[[#This Row],[6M Return vs Nifty]]-AVERAGE(Table2[6M Return vs Nifty]))/_xlfn.STDEV.P(Table2[6M Return vs Nifty])</f>
        <v>1.640717978866514</v>
      </c>
      <c r="M63">
        <v>2.1064467353032299</v>
      </c>
      <c r="N63">
        <f>(Table2[[#This Row],[1W Return vs Nifty]]-AVERAGE(Table2[1W Return vs Nifty]))/_xlfn.STDEV.P(Table2[1W Return vs Nifty])</f>
        <v>-5.3005662217075464E-2</v>
      </c>
      <c r="O63">
        <v>270.39</v>
      </c>
      <c r="P63">
        <v>263.46447959874098</v>
      </c>
      <c r="Q63">
        <v>221.00894761185</v>
      </c>
      <c r="R63">
        <v>62.574201605499503</v>
      </c>
      <c r="S63" s="1">
        <f>(Table2[[#This Row],[Close Price]]-Table2[[#This Row],[20D EMA]])/Table2[[#This Row],[20D EMA]]</f>
        <v>5.8212211990088428E-2</v>
      </c>
      <c r="T63" s="1">
        <f>(Table2[[#This Row],[Close Price]]-Table2[[#This Row],[50D EMA]])/Table2[[#This Row],[50D EMA]]</f>
        <v>8.6028752095078737E-2</v>
      </c>
      <c r="U63" s="1">
        <f>(Table2[[#This Row],[Close Price]]-Table2[[#This Row],[200D EMA]])/Table2[[#This Row],[200D EMA]]</f>
        <v>0.29465346580682211</v>
      </c>
      <c r="V63">
        <v>1.0241829510587499</v>
      </c>
      <c r="W63">
        <v>280.45</v>
      </c>
      <c r="X63">
        <v>285.7</v>
      </c>
      <c r="Y63">
        <v>280.45</v>
      </c>
      <c r="Z63">
        <v>285.7</v>
      </c>
      <c r="AA63">
        <v>280.45</v>
      </c>
      <c r="AB63">
        <v>285.7</v>
      </c>
      <c r="AC63" s="1">
        <f>(Table2[[#This Row],[Close Price]]/Table2[[#This Row],[Day Low]])-1</f>
        <v>2.0253164556962133E-2</v>
      </c>
      <c r="AD63" s="1">
        <f>(Table2[[#This Row],[Day High]]/Table2[[#This Row],[Close Price]])-1</f>
        <v>-1.5028134064936083E-3</v>
      </c>
      <c r="AE63" s="1">
        <f>(Table2[[#This Row],[Close Price]]/Table2[[#This Row],[Current Week Low]])-1</f>
        <v>2.0253164556962133E-2</v>
      </c>
      <c r="AF63" s="1">
        <f>(Table2[[#This Row],[Current Week High]]/Table2[[#This Row],[Close Price]])-1</f>
        <v>-1.5028134064936083E-3</v>
      </c>
      <c r="AG63" s="1">
        <f>(Table2[[#This Row],[Close Price]]/Table2[[#This Row],[Current Month Low]])-1</f>
        <v>2.0253164556962133E-2</v>
      </c>
      <c r="AH63" s="1">
        <f>(Table2[[#This Row],[Current Month High]]/Table2[[#This Row],[Close Price]])-1</f>
        <v>-1.5028134064936083E-3</v>
      </c>
      <c r="AI63">
        <v>4.2358368573725196</v>
      </c>
      <c r="AJ63">
        <v>150.66141042487899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0.01</v>
      </c>
      <c r="AM63" t="s">
        <v>3189</v>
      </c>
      <c r="AN63">
        <v>8.24</v>
      </c>
      <c r="AO63" t="s">
        <v>3189</v>
      </c>
      <c r="AP63">
        <v>6.8376422234848994E-2</v>
      </c>
      <c r="AQ63">
        <f>(Table2[[#This Row],[Sharpe Ratio]]-AVERAGE(Table2[Sharpe Ratio]))/_xlfn.STDEV.P(Table2[Sharpe Ratio])</f>
        <v>9.5911281822767147E-2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5.5838557716183255</v>
      </c>
      <c r="AS63">
        <f>_xlfn.RANK.AVG(Table2[[#This Row],[1Y Return vs Nifty Z-Score]],Table2[1Y Return vs Nifty Z-Score])</f>
        <v>31</v>
      </c>
      <c r="AT63">
        <f>_xlfn.RANK.AVG(Table2[[#This Row],[6M Return vs Nifty Z-Score]],Table2[6M Return vs Nifty Z-Score])</f>
        <v>46</v>
      </c>
      <c r="AU63">
        <f>_xlfn.RANK.AVG(Table2[[#This Row],[Sharpe Ratio Z-Score]],Table2[Sharpe Ratio Z-Score])</f>
        <v>321</v>
      </c>
      <c r="AV63">
        <f>(Table2[[#This Row],[Rank 1Y]]+Table2[[#This Row],[Rank 6M]]+Table2[[#This Row],[Rank Sharpe]])/3</f>
        <v>132.66666666666666</v>
      </c>
    </row>
    <row r="64" spans="1:48" x14ac:dyDescent="0.3">
      <c r="A64" t="s">
        <v>1601</v>
      </c>
      <c r="B64" t="s">
        <v>1602</v>
      </c>
      <c r="C64" t="s">
        <v>3144</v>
      </c>
      <c r="D64" t="s">
        <v>972</v>
      </c>
      <c r="E64">
        <v>5943.4640469750002</v>
      </c>
      <c r="F64">
        <v>726.85</v>
      </c>
      <c r="G64">
        <v>79.6336247149044</v>
      </c>
      <c r="H64">
        <f>(Table2[[#This Row],[1Y Return vs Nifty]]-AVERAGE(Table2[1Y Return vs Nifty]))/_xlfn.STDEV.P(Table2[1Y Return vs Nifty])</f>
        <v>1.2888807649736211</v>
      </c>
      <c r="I64">
        <v>-0.82088106078197498</v>
      </c>
      <c r="J64">
        <f>(Table2[[#This Row],[1M Return vs Nifty]]-AVERAGE(Table2[1M Return vs Nifty]))/_xlfn.STDEV.P(Table2[1M Return vs Nifty])</f>
        <v>-2.738120244242968E-3</v>
      </c>
      <c r="K64">
        <v>165.54599710615301</v>
      </c>
      <c r="L64">
        <f>(Table2[[#This Row],[6M Return vs Nifty]]-AVERAGE(Table2[6M Return vs Nifty]))/_xlfn.STDEV.P(Table2[6M Return vs Nifty])</f>
        <v>5.1320848841387772</v>
      </c>
      <c r="M64">
        <v>5.4473319206585797</v>
      </c>
      <c r="N64">
        <f>(Table2[[#This Row],[1W Return vs Nifty]]-AVERAGE(Table2[1W Return vs Nifty]))/_xlfn.STDEV.P(Table2[1W Return vs Nifty])</f>
        <v>0.64487879540879889</v>
      </c>
      <c r="O64">
        <v>662.48</v>
      </c>
      <c r="P64">
        <v>650.23599399036596</v>
      </c>
      <c r="Q64">
        <v>498.683150698693</v>
      </c>
      <c r="R64">
        <v>65.407641987554896</v>
      </c>
      <c r="S64" s="1">
        <f>(Table2[[#This Row],[Close Price]]-Table2[[#This Row],[20D EMA]])/Table2[[#This Row],[20D EMA]]</f>
        <v>9.7165197439922718E-2</v>
      </c>
      <c r="T64" s="1">
        <f>(Table2[[#This Row],[Close Price]]-Table2[[#This Row],[50D EMA]])/Table2[[#This Row],[50D EMA]]</f>
        <v>0.11782492313209164</v>
      </c>
      <c r="U64" s="1">
        <f>(Table2[[#This Row],[Close Price]]-Table2[[#This Row],[200D EMA]])/Table2[[#This Row],[200D EMA]]</f>
        <v>0.45753871768402027</v>
      </c>
      <c r="V64">
        <v>0.39836106356652501</v>
      </c>
      <c r="W64">
        <v>692</v>
      </c>
      <c r="X64">
        <v>726.85</v>
      </c>
      <c r="Y64">
        <v>692</v>
      </c>
      <c r="Z64">
        <v>726.85</v>
      </c>
      <c r="AA64">
        <v>692</v>
      </c>
      <c r="AB64">
        <v>726.85</v>
      </c>
      <c r="AC64" s="1">
        <f>(Table2[[#This Row],[Close Price]]/Table2[[#This Row],[Day Low]])-1</f>
        <v>5.0361271676300667E-2</v>
      </c>
      <c r="AD64" s="1">
        <f>(Table2[[#This Row],[Day High]]/Table2[[#This Row],[Close Price]])-1</f>
        <v>0</v>
      </c>
      <c r="AE64" s="1">
        <f>(Table2[[#This Row],[Close Price]]/Table2[[#This Row],[Current Week Low]])-1</f>
        <v>5.0361271676300667E-2</v>
      </c>
      <c r="AF64" s="1">
        <f>(Table2[[#This Row],[Current Week High]]/Table2[[#This Row],[Close Price]])-1</f>
        <v>0</v>
      </c>
      <c r="AG64" s="1">
        <f>(Table2[[#This Row],[Close Price]]/Table2[[#This Row],[Current Month Low]])-1</f>
        <v>5.0361271676300667E-2</v>
      </c>
      <c r="AH64" s="1">
        <f>(Table2[[#This Row],[Current Month High]]/Table2[[#This Row],[Close Price]])-1</f>
        <v>0</v>
      </c>
      <c r="AI64">
        <v>20.217376350003398</v>
      </c>
      <c r="AJ64">
        <v>236.81649675625499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0.28000000000000003</v>
      </c>
      <c r="AM64" t="s">
        <v>3189</v>
      </c>
      <c r="AN64">
        <v>13.22</v>
      </c>
      <c r="AO64" t="s">
        <v>3189</v>
      </c>
      <c r="AP64">
        <v>6.6991425115651995E-2</v>
      </c>
      <c r="AQ64">
        <f>(Table2[[#This Row],[Sharpe Ratio]]-AVERAGE(Table2[Sharpe Ratio]))/_xlfn.STDEV.P(Table2[Sharpe Ratio])</f>
        <v>7.9849410113678632E-2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7.1429557343906325</v>
      </c>
      <c r="AS64">
        <f>_xlfn.RANK.AVG(Table2[[#This Row],[1Y Return vs Nifty Z-Score]],Table2[1Y Return vs Nifty Z-Score])</f>
        <v>67</v>
      </c>
      <c r="AT64">
        <f>_xlfn.RANK.AVG(Table2[[#This Row],[6M Return vs Nifty Z-Score]],Table2[6M Return vs Nifty Z-Score])</f>
        <v>2</v>
      </c>
      <c r="AU64">
        <f>_xlfn.RANK.AVG(Table2[[#This Row],[Sharpe Ratio Z-Score]],Table2[Sharpe Ratio Z-Score])</f>
        <v>330</v>
      </c>
      <c r="AV64">
        <f>(Table2[[#This Row],[Rank 1Y]]+Table2[[#This Row],[Rank 6M]]+Table2[[#This Row],[Rank Sharpe]])/3</f>
        <v>133</v>
      </c>
    </row>
    <row r="65" spans="1:48" x14ac:dyDescent="0.3">
      <c r="A65" t="s">
        <v>1507</v>
      </c>
      <c r="B65" t="s">
        <v>1508</v>
      </c>
      <c r="C65" t="s">
        <v>3151</v>
      </c>
      <c r="D65" t="s">
        <v>166</v>
      </c>
      <c r="E65">
        <v>6811.9482373800001</v>
      </c>
      <c r="F65">
        <v>439.35</v>
      </c>
      <c r="G65">
        <v>37.395318714823901</v>
      </c>
      <c r="H65">
        <f>(Table2[[#This Row],[1Y Return vs Nifty]]-AVERAGE(Table2[1Y Return vs Nifty]))/_xlfn.STDEV.P(Table2[1Y Return vs Nifty])</f>
        <v>0.44359766185798949</v>
      </c>
      <c r="I65">
        <v>6.0552304424869501</v>
      </c>
      <c r="J65">
        <f>(Table2[[#This Row],[1M Return vs Nifty]]-AVERAGE(Table2[1M Return vs Nifty]))/_xlfn.STDEV.P(Table2[1M Return vs Nifty])</f>
        <v>0.75506465636064102</v>
      </c>
      <c r="K65">
        <v>19.950721094117501</v>
      </c>
      <c r="L65">
        <f>(Table2[[#This Row],[6M Return vs Nifty]]-AVERAGE(Table2[6M Return vs Nifty]))/_xlfn.STDEV.P(Table2[6M Return vs Nifty])</f>
        <v>0.51969979107706499</v>
      </c>
      <c r="M65">
        <v>-4.9839030356399299</v>
      </c>
      <c r="N65">
        <f>(Table2[[#This Row],[1W Return vs Nifty]]-AVERAGE(Table2[1W Return vs Nifty]))/_xlfn.STDEV.P(Table2[1W Return vs Nifty])</f>
        <v>-1.5341235784995215</v>
      </c>
      <c r="O65">
        <v>432.77</v>
      </c>
      <c r="P65">
        <v>419.16841228448197</v>
      </c>
      <c r="Q65">
        <v>370.22387720051802</v>
      </c>
      <c r="R65">
        <v>48.791176032808401</v>
      </c>
      <c r="S65" s="1">
        <f>(Table2[[#This Row],[Close Price]]-Table2[[#This Row],[20D EMA]])/Table2[[#This Row],[20D EMA]]</f>
        <v>1.5204381080019504E-2</v>
      </c>
      <c r="T65" s="1">
        <f>(Table2[[#This Row],[Close Price]]-Table2[[#This Row],[50D EMA]])/Table2[[#This Row],[50D EMA]]</f>
        <v>4.8146728436734329E-2</v>
      </c>
      <c r="U65" s="1">
        <f>(Table2[[#This Row],[Close Price]]-Table2[[#This Row],[200D EMA]])/Table2[[#This Row],[200D EMA]]</f>
        <v>0.18671438298951853</v>
      </c>
      <c r="V65">
        <v>1.5759776439728299</v>
      </c>
      <c r="W65">
        <v>435.05</v>
      </c>
      <c r="X65">
        <v>452.75</v>
      </c>
      <c r="Y65">
        <v>435.05</v>
      </c>
      <c r="Z65">
        <v>452.75</v>
      </c>
      <c r="AA65">
        <v>435.05</v>
      </c>
      <c r="AB65">
        <v>452.75</v>
      </c>
      <c r="AC65" s="1">
        <f>(Table2[[#This Row],[Close Price]]/Table2[[#This Row],[Day Low]])-1</f>
        <v>9.8839213883461507E-3</v>
      </c>
      <c r="AD65" s="1">
        <f>(Table2[[#This Row],[Day High]]/Table2[[#This Row],[Close Price]])-1</f>
        <v>3.049960168430621E-2</v>
      </c>
      <c r="AE65" s="1">
        <f>(Table2[[#This Row],[Close Price]]/Table2[[#This Row],[Current Week Low]])-1</f>
        <v>9.8839213883461507E-3</v>
      </c>
      <c r="AF65" s="1">
        <f>(Table2[[#This Row],[Current Week High]]/Table2[[#This Row],[Close Price]])-1</f>
        <v>3.049960168430621E-2</v>
      </c>
      <c r="AG65" s="1">
        <f>(Table2[[#This Row],[Close Price]]/Table2[[#This Row],[Current Month Low]])-1</f>
        <v>9.8839213883461507E-3</v>
      </c>
      <c r="AH65" s="1">
        <f>(Table2[[#This Row],[Current Month High]]/Table2[[#This Row],[Close Price]])-1</f>
        <v>3.049960168430621E-2</v>
      </c>
      <c r="AI65">
        <v>9.1385000569022399</v>
      </c>
      <c r="AJ65">
        <v>70.986573263280803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0.13</v>
      </c>
      <c r="AM65" t="s">
        <v>3189</v>
      </c>
      <c r="AN65">
        <v>6.53</v>
      </c>
      <c r="AO65" t="s">
        <v>3189</v>
      </c>
      <c r="AP65">
        <v>0.17682544035033401</v>
      </c>
      <c r="AQ65">
        <f>(Table2[[#This Row],[Sharpe Ratio]]-AVERAGE(Table2[Sharpe Ratio]))/_xlfn.STDEV.P(Table2[Sharpe Ratio])</f>
        <v>1.353599252291227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1.537837783087401</v>
      </c>
      <c r="AS65">
        <f>_xlfn.RANK.AVG(Table2[[#This Row],[1Y Return vs Nifty Z-Score]],Table2[1Y Return vs Nifty Z-Score])</f>
        <v>175</v>
      </c>
      <c r="AT65">
        <f>_xlfn.RANK.AVG(Table2[[#This Row],[6M Return vs Nifty Z-Score]],Table2[6M Return vs Nifty Z-Score])</f>
        <v>166</v>
      </c>
      <c r="AU65">
        <f>_xlfn.RANK.AVG(Table2[[#This Row],[Sharpe Ratio Z-Score]],Table2[Sharpe Ratio Z-Score])</f>
        <v>59</v>
      </c>
      <c r="AV65">
        <f>(Table2[[#This Row],[Rank 1Y]]+Table2[[#This Row],[Rank 6M]]+Table2[[#This Row],[Rank Sharpe]])/3</f>
        <v>133.33333333333334</v>
      </c>
    </row>
    <row r="66" spans="1:48" x14ac:dyDescent="0.3">
      <c r="A66" t="s">
        <v>742</v>
      </c>
      <c r="B66" t="s">
        <v>743</v>
      </c>
      <c r="C66" t="s">
        <v>3151</v>
      </c>
      <c r="D66" t="s">
        <v>117</v>
      </c>
      <c r="E66">
        <v>23205.098801820001</v>
      </c>
      <c r="F66">
        <v>818</v>
      </c>
      <c r="G66">
        <v>57.685342525579202</v>
      </c>
      <c r="H66">
        <f>(Table2[[#This Row],[1Y Return vs Nifty]]-AVERAGE(Table2[1Y Return vs Nifty]))/_xlfn.STDEV.P(Table2[1Y Return vs Nifty])</f>
        <v>0.84964648135876697</v>
      </c>
      <c r="I66">
        <v>-0.67405028061202499</v>
      </c>
      <c r="J66">
        <f>(Table2[[#This Row],[1M Return vs Nifty]]-AVERAGE(Table2[1M Return vs Nifty]))/_xlfn.STDEV.P(Table2[1M Return vs Nifty])</f>
        <v>1.3443812356901142E-2</v>
      </c>
      <c r="K66">
        <v>26.498271224830201</v>
      </c>
      <c r="L66">
        <f>(Table2[[#This Row],[6M Return vs Nifty]]-AVERAGE(Table2[6M Return vs Nifty]))/_xlfn.STDEV.P(Table2[6M Return vs Nifty])</f>
        <v>0.72712288505490175</v>
      </c>
      <c r="M66">
        <v>1.16128163033725</v>
      </c>
      <c r="N66">
        <f>(Table2[[#This Row],[1W Return vs Nifty]]-AVERAGE(Table2[1W Return vs Nifty]))/_xlfn.STDEV.P(Table2[1W Return vs Nifty])</f>
        <v>-0.25044316756370893</v>
      </c>
      <c r="O66">
        <v>830.62</v>
      </c>
      <c r="P66">
        <v>835.52019843866594</v>
      </c>
      <c r="Q66">
        <v>733.98393484726205</v>
      </c>
      <c r="R66">
        <v>53.658479704881003</v>
      </c>
      <c r="S66" s="1">
        <f>(Table2[[#This Row],[Close Price]]-Table2[[#This Row],[20D EMA]])/Table2[[#This Row],[20D EMA]]</f>
        <v>-1.519346993811852E-2</v>
      </c>
      <c r="T66" s="1">
        <f>(Table2[[#This Row],[Close Price]]-Table2[[#This Row],[50D EMA]])/Table2[[#This Row],[50D EMA]]</f>
        <v>-2.0969209926230251E-2</v>
      </c>
      <c r="U66" s="1">
        <f>(Table2[[#This Row],[Close Price]]-Table2[[#This Row],[200D EMA]])/Table2[[#This Row],[200D EMA]]</f>
        <v>0.1144658093507472</v>
      </c>
      <c r="V66">
        <v>0.34813849404639702</v>
      </c>
      <c r="W66">
        <v>815.45</v>
      </c>
      <c r="X66">
        <v>842.5</v>
      </c>
      <c r="Y66">
        <v>815.45</v>
      </c>
      <c r="Z66">
        <v>842.5</v>
      </c>
      <c r="AA66">
        <v>815.45</v>
      </c>
      <c r="AB66">
        <v>842.5</v>
      </c>
      <c r="AC66" s="1">
        <f>(Table2[[#This Row],[Close Price]]/Table2[[#This Row],[Day Low]])-1</f>
        <v>3.1271077319270368E-3</v>
      </c>
      <c r="AD66" s="1">
        <f>(Table2[[#This Row],[Day High]]/Table2[[#This Row],[Close Price]])-1</f>
        <v>2.9951100244498763E-2</v>
      </c>
      <c r="AE66" s="1">
        <f>(Table2[[#This Row],[Close Price]]/Table2[[#This Row],[Current Week Low]])-1</f>
        <v>3.1271077319270368E-3</v>
      </c>
      <c r="AF66" s="1">
        <f>(Table2[[#This Row],[Current Week High]]/Table2[[#This Row],[Close Price]])-1</f>
        <v>2.9951100244498763E-2</v>
      </c>
      <c r="AG66" s="1">
        <f>(Table2[[#This Row],[Close Price]]/Table2[[#This Row],[Current Month Low]])-1</f>
        <v>3.1271077319270368E-3</v>
      </c>
      <c r="AH66" s="1">
        <f>(Table2[[#This Row],[Current Month High]]/Table2[[#This Row],[Close Price]])-1</f>
        <v>2.9951100244498763E-2</v>
      </c>
      <c r="AI66">
        <v>16.980440097799502</v>
      </c>
      <c r="AJ66">
        <v>76.750216076058706</v>
      </c>
      <c r="AK66" t="str">
        <f>IF(AND(Table2[[#This Row],[20D EMA]]&gt;Table2[[#This Row],[50D EMA]],Table2[[#This Row],[50D EMA]]&gt;Table2[[#This Row],[200D EMA]]),"Uptrend","Downtrend/NoTrend")</f>
        <v>Downtrend/NoTrend</v>
      </c>
      <c r="AL66">
        <v>-0.02</v>
      </c>
      <c r="AM66" t="s">
        <v>3190</v>
      </c>
      <c r="AN66">
        <v>0.97</v>
      </c>
      <c r="AO66" t="s">
        <v>3189</v>
      </c>
      <c r="AP66">
        <v>0.120661888833047</v>
      </c>
      <c r="AQ66">
        <f>(Table2[[#This Row],[Sharpe Ratio]]-AVERAGE(Table2[Sharpe Ratio]))/_xlfn.STDEV.P(Table2[Sharpe Ratio])</f>
        <v>0.70226810748677604</v>
      </c>
      <c r="AR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">
        <f>_xlfn.RANK.AVG(Table2[[#This Row],[1Y Return vs Nifty Z-Score]],Table2[1Y Return vs Nifty Z-Score])</f>
        <v>110</v>
      </c>
      <c r="AT66">
        <f>_xlfn.RANK.AVG(Table2[[#This Row],[6M Return vs Nifty Z-Score]],Table2[6M Return vs Nifty Z-Score])</f>
        <v>126</v>
      </c>
      <c r="AU66">
        <f>_xlfn.RANK.AVG(Table2[[#This Row],[Sharpe Ratio Z-Score]],Table2[Sharpe Ratio Z-Score])</f>
        <v>167</v>
      </c>
      <c r="AV66">
        <f>(Table2[[#This Row],[Rank 1Y]]+Table2[[#This Row],[Rank 6M]]+Table2[[#This Row],[Rank Sharpe]])/3</f>
        <v>134.33333333333334</v>
      </c>
    </row>
    <row r="67" spans="1:48" x14ac:dyDescent="0.3">
      <c r="A67" t="s">
        <v>917</v>
      </c>
      <c r="B67" t="s">
        <v>918</v>
      </c>
      <c r="C67" t="s">
        <v>3142</v>
      </c>
      <c r="D67" t="s">
        <v>251</v>
      </c>
      <c r="E67">
        <v>16511.91781395</v>
      </c>
      <c r="F67">
        <v>1176.5999999999999</v>
      </c>
      <c r="G67">
        <v>43.536037977352699</v>
      </c>
      <c r="H67">
        <f>(Table2[[#This Row],[1Y Return vs Nifty]]-AVERAGE(Table2[1Y Return vs Nifty]))/_xlfn.STDEV.P(Table2[1Y Return vs Nifty])</f>
        <v>0.56648720751312021</v>
      </c>
      <c r="I67">
        <v>-8.9184279796986008</v>
      </c>
      <c r="J67">
        <f>(Table2[[#This Row],[1M Return vs Nifty]]-AVERAGE(Table2[1M Return vs Nifty]))/_xlfn.STDEV.P(Table2[1M Return vs Nifty])</f>
        <v>-0.89515290088386845</v>
      </c>
      <c r="K67">
        <v>22.745914260076201</v>
      </c>
      <c r="L67">
        <f>(Table2[[#This Row],[6M Return vs Nifty]]-AVERAGE(Table2[6M Return vs Nifty]))/_xlfn.STDEV.P(Table2[6M Return vs Nifty])</f>
        <v>0.60825010427424686</v>
      </c>
      <c r="M67">
        <v>8.3431408352059808</v>
      </c>
      <c r="N67">
        <f>(Table2[[#This Row],[1W Return vs Nifty]]-AVERAGE(Table2[1W Return vs Nifty]))/_xlfn.STDEV.P(Table2[1W Return vs Nifty])</f>
        <v>1.2497903447717649</v>
      </c>
      <c r="O67">
        <v>1179.67</v>
      </c>
      <c r="P67">
        <v>1199.70701179752</v>
      </c>
      <c r="Q67">
        <v>1022.27736148493</v>
      </c>
      <c r="R67">
        <v>53.575593178667901</v>
      </c>
      <c r="S67" s="1">
        <f>(Table2[[#This Row],[Close Price]]-Table2[[#This Row],[20D EMA]])/Table2[[#This Row],[20D EMA]]</f>
        <v>-2.6024227114363877E-3</v>
      </c>
      <c r="T67" s="1">
        <f>(Table2[[#This Row],[Close Price]]-Table2[[#This Row],[50D EMA]])/Table2[[#This Row],[50D EMA]]</f>
        <v>-1.9260545758500509E-2</v>
      </c>
      <c r="U67" s="1">
        <f>(Table2[[#This Row],[Close Price]]-Table2[[#This Row],[200D EMA]])/Table2[[#This Row],[200D EMA]]</f>
        <v>0.15095965569550068</v>
      </c>
      <c r="V67">
        <v>1.1070773972834</v>
      </c>
      <c r="W67">
        <v>1150.55</v>
      </c>
      <c r="X67">
        <v>1182.45</v>
      </c>
      <c r="Y67">
        <v>1150.55</v>
      </c>
      <c r="Z67">
        <v>1182.45</v>
      </c>
      <c r="AA67">
        <v>1150.55</v>
      </c>
      <c r="AB67">
        <v>1182.45</v>
      </c>
      <c r="AC67" s="1">
        <f>(Table2[[#This Row],[Close Price]]/Table2[[#This Row],[Day Low]])-1</f>
        <v>2.2641345443483507E-2</v>
      </c>
      <c r="AD67" s="1">
        <f>(Table2[[#This Row],[Day High]]/Table2[[#This Row],[Close Price]])-1</f>
        <v>4.9719530851608518E-3</v>
      </c>
      <c r="AE67" s="1">
        <f>(Table2[[#This Row],[Close Price]]/Table2[[#This Row],[Current Week Low]])-1</f>
        <v>2.2641345443483507E-2</v>
      </c>
      <c r="AF67" s="1">
        <f>(Table2[[#This Row],[Current Week High]]/Table2[[#This Row],[Close Price]])-1</f>
        <v>4.9719530851608518E-3</v>
      </c>
      <c r="AG67" s="1">
        <f>(Table2[[#This Row],[Close Price]]/Table2[[#This Row],[Current Month Low]])-1</f>
        <v>2.2641345443483507E-2</v>
      </c>
      <c r="AH67" s="1">
        <f>(Table2[[#This Row],[Current Month High]]/Table2[[#This Row],[Close Price]])-1</f>
        <v>4.9719530851608518E-3</v>
      </c>
      <c r="AI67">
        <v>31.565527791942898</v>
      </c>
      <c r="AJ67">
        <v>74.311111111111103</v>
      </c>
      <c r="AK67" t="str">
        <f>IF(AND(Table2[[#This Row],[20D EMA]]&gt;Table2[[#This Row],[50D EMA]],Table2[[#This Row],[50D EMA]]&gt;Table2[[#This Row],[200D EMA]]),"Uptrend","Downtrend/NoTrend")</f>
        <v>Downtrend/NoTrend</v>
      </c>
      <c r="AL67">
        <v>0.08</v>
      </c>
      <c r="AM67" t="s">
        <v>3189</v>
      </c>
      <c r="AN67">
        <v>-7.3</v>
      </c>
      <c r="AO67" t="s">
        <v>3190</v>
      </c>
      <c r="AP67">
        <v>0.15079154685445201</v>
      </c>
      <c r="AQ67">
        <f>(Table2[[#This Row],[Sharpe Ratio]]-AVERAGE(Table2[Sharpe Ratio]))/_xlfn.STDEV.P(Table2[Sharpe Ratio])</f>
        <v>1.0516830593814757</v>
      </c>
      <c r="AR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">
        <f>_xlfn.RANK.AVG(Table2[[#This Row],[1Y Return vs Nifty Z-Score]],Table2[1Y Return vs Nifty Z-Score])</f>
        <v>151</v>
      </c>
      <c r="AT67">
        <f>_xlfn.RANK.AVG(Table2[[#This Row],[6M Return vs Nifty Z-Score]],Table2[6M Return vs Nifty Z-Score])</f>
        <v>144</v>
      </c>
      <c r="AU67">
        <f>_xlfn.RANK.AVG(Table2[[#This Row],[Sharpe Ratio Z-Score]],Table2[Sharpe Ratio Z-Score])</f>
        <v>109</v>
      </c>
      <c r="AV67">
        <f>(Table2[[#This Row],[Rank 1Y]]+Table2[[#This Row],[Rank 6M]]+Table2[[#This Row],[Rank Sharpe]])/3</f>
        <v>134.66666666666666</v>
      </c>
    </row>
    <row r="68" spans="1:48" x14ac:dyDescent="0.3">
      <c r="A68" t="s">
        <v>648</v>
      </c>
      <c r="B68" t="s">
        <v>649</v>
      </c>
      <c r="C68" t="s">
        <v>3147</v>
      </c>
      <c r="D68" t="s">
        <v>650</v>
      </c>
      <c r="E68">
        <v>28194.893455900001</v>
      </c>
      <c r="F68">
        <v>2744.65</v>
      </c>
      <c r="G68">
        <v>52.564045970507699</v>
      </c>
      <c r="H68">
        <f>(Table2[[#This Row],[1Y Return vs Nifty]]-AVERAGE(Table2[1Y Return vs Nifty]))/_xlfn.STDEV.P(Table2[1Y Return vs Nifty])</f>
        <v>0.74715786725483047</v>
      </c>
      <c r="I68">
        <v>-10.553073093162901</v>
      </c>
      <c r="J68">
        <f>(Table2[[#This Row],[1M Return vs Nifty]]-AVERAGE(Table2[1M Return vs Nifty]))/_xlfn.STDEV.P(Table2[1M Return vs Nifty])</f>
        <v>-1.0753039361249277</v>
      </c>
      <c r="K68">
        <v>47.380984746650498</v>
      </c>
      <c r="L68">
        <f>(Table2[[#This Row],[6M Return vs Nifty]]-AVERAGE(Table2[6M Return vs Nifty]))/_xlfn.STDEV.P(Table2[6M Return vs Nifty])</f>
        <v>1.3886767430438107</v>
      </c>
      <c r="M68">
        <v>6.6330691570890004</v>
      </c>
      <c r="N68">
        <f>(Table2[[#This Row],[1W Return vs Nifty]]-AVERAGE(Table2[1W Return vs Nifty]))/_xlfn.STDEV.P(Table2[1W Return vs Nifty])</f>
        <v>0.89256991384662998</v>
      </c>
      <c r="O68">
        <v>2713.09</v>
      </c>
      <c r="P68">
        <v>2593.49201608974</v>
      </c>
      <c r="Q68">
        <v>2126.6007632544402</v>
      </c>
      <c r="R68">
        <v>54.492883046802397</v>
      </c>
      <c r="S68" s="1">
        <f>(Table2[[#This Row],[Close Price]]-Table2[[#This Row],[20D EMA]])/Table2[[#This Row],[20D EMA]]</f>
        <v>1.163249284026698E-2</v>
      </c>
      <c r="T68" s="1">
        <f>(Table2[[#This Row],[Close Price]]-Table2[[#This Row],[50D EMA]])/Table2[[#This Row],[50D EMA]]</f>
        <v>5.8283574027794396E-2</v>
      </c>
      <c r="U68" s="1">
        <f>(Table2[[#This Row],[Close Price]]-Table2[[#This Row],[200D EMA]])/Table2[[#This Row],[200D EMA]]</f>
        <v>0.29062776964291559</v>
      </c>
      <c r="V68">
        <v>1.6156866298608501</v>
      </c>
      <c r="W68">
        <v>2693</v>
      </c>
      <c r="X68">
        <v>2795.95</v>
      </c>
      <c r="Y68">
        <v>2693</v>
      </c>
      <c r="Z68">
        <v>2795.95</v>
      </c>
      <c r="AA68">
        <v>2693</v>
      </c>
      <c r="AB68">
        <v>2795.95</v>
      </c>
      <c r="AC68" s="1">
        <f>(Table2[[#This Row],[Close Price]]/Table2[[#This Row],[Day Low]])-1</f>
        <v>1.9179353880430794E-2</v>
      </c>
      <c r="AD68" s="1">
        <f>(Table2[[#This Row],[Day High]]/Table2[[#This Row],[Close Price]])-1</f>
        <v>1.8690907766017339E-2</v>
      </c>
      <c r="AE68" s="1">
        <f>(Table2[[#This Row],[Close Price]]/Table2[[#This Row],[Current Week Low]])-1</f>
        <v>1.9179353880430794E-2</v>
      </c>
      <c r="AF68" s="1">
        <f>(Table2[[#This Row],[Current Week High]]/Table2[[#This Row],[Close Price]])-1</f>
        <v>1.8690907766017339E-2</v>
      </c>
      <c r="AG68" s="1">
        <f>(Table2[[#This Row],[Close Price]]/Table2[[#This Row],[Current Month Low]])-1</f>
        <v>1.9179353880430794E-2</v>
      </c>
      <c r="AH68" s="1">
        <f>(Table2[[#This Row],[Current Month High]]/Table2[[#This Row],[Close Price]])-1</f>
        <v>1.8690907766017339E-2</v>
      </c>
      <c r="AI68">
        <v>22.339824749968098</v>
      </c>
      <c r="AJ68">
        <v>101.664217487141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0.12</v>
      </c>
      <c r="AM68" t="s">
        <v>3189</v>
      </c>
      <c r="AN68">
        <v>1.3</v>
      </c>
      <c r="AO68" t="s">
        <v>3189</v>
      </c>
      <c r="AP68">
        <v>0.10164246716516399</v>
      </c>
      <c r="AQ68">
        <f>(Table2[[#This Row],[Sharpe Ratio]]-AVERAGE(Table2[Sharpe Ratio]))/_xlfn.STDEV.P(Table2[Sharpe Ratio])</f>
        <v>0.4816990488394105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2.4347996368597538</v>
      </c>
      <c r="AS68">
        <f>_xlfn.RANK.AVG(Table2[[#This Row],[1Y Return vs Nifty Z-Score]],Table2[1Y Return vs Nifty Z-Score])</f>
        <v>123</v>
      </c>
      <c r="AT68">
        <f>_xlfn.RANK.AVG(Table2[[#This Row],[6M Return vs Nifty Z-Score]],Table2[6M Return vs Nifty Z-Score])</f>
        <v>64</v>
      </c>
      <c r="AU68">
        <f>_xlfn.RANK.AVG(Table2[[#This Row],[Sharpe Ratio Z-Score]],Table2[Sharpe Ratio Z-Score])</f>
        <v>226</v>
      </c>
      <c r="AV68">
        <f>(Table2[[#This Row],[Rank 1Y]]+Table2[[#This Row],[Rank 6M]]+Table2[[#This Row],[Rank Sharpe]])/3</f>
        <v>137.66666666666666</v>
      </c>
    </row>
    <row r="69" spans="1:48" x14ac:dyDescent="0.3">
      <c r="A69" t="s">
        <v>541</v>
      </c>
      <c r="B69" t="s">
        <v>542</v>
      </c>
      <c r="C69" t="s">
        <v>3152</v>
      </c>
      <c r="D69" t="s">
        <v>276</v>
      </c>
      <c r="E69">
        <v>38102.476364279901</v>
      </c>
      <c r="F69">
        <v>1842.35</v>
      </c>
      <c r="G69">
        <v>67.037999048264794</v>
      </c>
      <c r="H69">
        <f>(Table2[[#This Row],[1Y Return vs Nifty]]-AVERAGE(Table2[1Y Return vs Nifty]))/_xlfn.STDEV.P(Table2[1Y Return vs Nifty])</f>
        <v>1.0368140852833956</v>
      </c>
      <c r="I69">
        <v>-1.4348535689920301</v>
      </c>
      <c r="J69">
        <f>(Table2[[#This Row],[1M Return vs Nifty]]-AVERAGE(Table2[1M Return vs Nifty]))/_xlfn.STDEV.P(Table2[1M Return vs Nifty])</f>
        <v>-7.0402827435139148E-2</v>
      </c>
      <c r="K69">
        <v>8.0830676400925192</v>
      </c>
      <c r="L69">
        <f>(Table2[[#This Row],[6M Return vs Nifty]]-AVERAGE(Table2[6M Return vs Nifty]))/_xlfn.STDEV.P(Table2[6M Return vs Nifty])</f>
        <v>0.14373850043435021</v>
      </c>
      <c r="M69">
        <v>-0.37711819114934098</v>
      </c>
      <c r="N69">
        <f>(Table2[[#This Row],[1W Return vs Nifty]]-AVERAGE(Table2[1W Return vs Nifty]))/_xlfn.STDEV.P(Table2[1W Return vs Nifty])</f>
        <v>-0.57180270716600046</v>
      </c>
      <c r="O69">
        <v>1841.07</v>
      </c>
      <c r="P69">
        <v>1854.2605865749599</v>
      </c>
      <c r="Q69">
        <v>1627.10187540174</v>
      </c>
      <c r="R69">
        <v>56.4506003191538</v>
      </c>
      <c r="S69" s="1">
        <f>(Table2[[#This Row],[Close Price]]-Table2[[#This Row],[20D EMA]])/Table2[[#This Row],[20D EMA]]</f>
        <v>6.9524787216128272E-4</v>
      </c>
      <c r="T69" s="1">
        <f>(Table2[[#This Row],[Close Price]]-Table2[[#This Row],[50D EMA]])/Table2[[#This Row],[50D EMA]]</f>
        <v>-6.4233617762216901E-3</v>
      </c>
      <c r="U69" s="1">
        <f>(Table2[[#This Row],[Close Price]]-Table2[[#This Row],[200D EMA]])/Table2[[#This Row],[200D EMA]]</f>
        <v>0.13228927324855674</v>
      </c>
      <c r="V69">
        <v>0.50343153725046297</v>
      </c>
      <c r="W69">
        <v>1814</v>
      </c>
      <c r="X69">
        <v>1871.8</v>
      </c>
      <c r="Y69">
        <v>1814</v>
      </c>
      <c r="Z69">
        <v>1871.8</v>
      </c>
      <c r="AA69">
        <v>1814</v>
      </c>
      <c r="AB69">
        <v>1871.8</v>
      </c>
      <c r="AC69" s="1">
        <f>(Table2[[#This Row],[Close Price]]/Table2[[#This Row],[Day Low]])-1</f>
        <v>1.5628445424476167E-2</v>
      </c>
      <c r="AD69" s="1">
        <f>(Table2[[#This Row],[Day High]]/Table2[[#This Row],[Close Price]])-1</f>
        <v>1.5985019133172296E-2</v>
      </c>
      <c r="AE69" s="1">
        <f>(Table2[[#This Row],[Close Price]]/Table2[[#This Row],[Current Week Low]])-1</f>
        <v>1.5628445424476167E-2</v>
      </c>
      <c r="AF69" s="1">
        <f>(Table2[[#This Row],[Current Week High]]/Table2[[#This Row],[Close Price]])-1</f>
        <v>1.5985019133172296E-2</v>
      </c>
      <c r="AG69" s="1">
        <f>(Table2[[#This Row],[Close Price]]/Table2[[#This Row],[Current Month Low]])-1</f>
        <v>1.5628445424476167E-2</v>
      </c>
      <c r="AH69" s="1">
        <f>(Table2[[#This Row],[Current Month High]]/Table2[[#This Row],[Close Price]])-1</f>
        <v>1.5985019133172296E-2</v>
      </c>
      <c r="AI69">
        <v>19.388281271202501</v>
      </c>
      <c r="AJ69">
        <v>104.353613221673</v>
      </c>
      <c r="AK69" t="str">
        <f>IF(AND(Table2[[#This Row],[20D EMA]]&gt;Table2[[#This Row],[50D EMA]],Table2[[#This Row],[50D EMA]]&gt;Table2[[#This Row],[200D EMA]]),"Uptrend","Downtrend/NoTrend")</f>
        <v>Downtrend/NoTrend</v>
      </c>
      <c r="AL69">
        <v>0.1</v>
      </c>
      <c r="AM69" t="s">
        <v>3189</v>
      </c>
      <c r="AN69">
        <v>4.6100000000000003</v>
      </c>
      <c r="AO69" t="s">
        <v>3189</v>
      </c>
      <c r="AP69">
        <v>0.166888401994196</v>
      </c>
      <c r="AQ69">
        <f>(Table2[[#This Row],[Sharpe Ratio]]-AVERAGE(Table2[Sharpe Ratio]))/_xlfn.STDEV.P(Table2[Sharpe Ratio])</f>
        <v>1.2383589871438749</v>
      </c>
      <c r="AR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">
        <f>_xlfn.RANK.AVG(Table2[[#This Row],[1Y Return vs Nifty Z-Score]],Table2[1Y Return vs Nifty Z-Score])</f>
        <v>89</v>
      </c>
      <c r="AT69">
        <f>_xlfn.RANK.AVG(Table2[[#This Row],[6M Return vs Nifty Z-Score]],Table2[6M Return vs Nifty Z-Score])</f>
        <v>247</v>
      </c>
      <c r="AU69">
        <f>_xlfn.RANK.AVG(Table2[[#This Row],[Sharpe Ratio Z-Score]],Table2[Sharpe Ratio Z-Score])</f>
        <v>79</v>
      </c>
      <c r="AV69">
        <f>(Table2[[#This Row],[Rank 1Y]]+Table2[[#This Row],[Rank 6M]]+Table2[[#This Row],[Rank Sharpe]])/3</f>
        <v>138.33333333333334</v>
      </c>
    </row>
    <row r="70" spans="1:48" x14ac:dyDescent="0.3">
      <c r="A70" t="s">
        <v>1578</v>
      </c>
      <c r="B70" t="s">
        <v>1579</v>
      </c>
      <c r="C70" t="s">
        <v>3147</v>
      </c>
      <c r="D70" t="s">
        <v>51</v>
      </c>
      <c r="E70">
        <v>6245.0628660000002</v>
      </c>
      <c r="F70">
        <v>778.6</v>
      </c>
      <c r="G70">
        <v>154.12107659412899</v>
      </c>
      <c r="H70">
        <f>(Table2[[#This Row],[1Y Return vs Nifty]]-AVERAGE(Table2[1Y Return vs Nifty]))/_xlfn.STDEV.P(Table2[1Y Return vs Nifty])</f>
        <v>2.7795415047184218</v>
      </c>
      <c r="I70">
        <v>21.368100347101102</v>
      </c>
      <c r="J70">
        <f>(Table2[[#This Row],[1M Return vs Nifty]]-AVERAGE(Table2[1M Return vs Nifty]))/_xlfn.STDEV.P(Table2[1M Return vs Nifty])</f>
        <v>2.4426660464761629</v>
      </c>
      <c r="K70">
        <v>108.245107883557</v>
      </c>
      <c r="L70">
        <f>(Table2[[#This Row],[6M Return vs Nifty]]-AVERAGE(Table2[6M Return vs Nifty]))/_xlfn.STDEV.P(Table2[6M Return vs Nifty])</f>
        <v>3.3168215424378089</v>
      </c>
      <c r="M70">
        <v>-4.3147761151054498</v>
      </c>
      <c r="N70">
        <f>(Table2[[#This Row],[1W Return vs Nifty]]-AVERAGE(Table2[1W Return vs Nifty]))/_xlfn.STDEV.P(Table2[1W Return vs Nifty])</f>
        <v>-1.3943482638412872</v>
      </c>
      <c r="O70">
        <v>708.72</v>
      </c>
      <c r="P70">
        <v>641.43986488783798</v>
      </c>
      <c r="Q70">
        <v>493.822495009617</v>
      </c>
      <c r="R70">
        <v>67.584449679532597</v>
      </c>
      <c r="S70" s="1">
        <f>(Table2[[#This Row],[Close Price]]-Table2[[#This Row],[20D EMA]])/Table2[[#This Row],[20D EMA]]</f>
        <v>9.8600293486849525E-2</v>
      </c>
      <c r="T70" s="1">
        <f>(Table2[[#This Row],[Close Price]]-Table2[[#This Row],[50D EMA]])/Table2[[#This Row],[50D EMA]]</f>
        <v>0.21383163507641645</v>
      </c>
      <c r="U70" s="1">
        <f>(Table2[[#This Row],[Close Price]]-Table2[[#This Row],[200D EMA]])/Table2[[#This Row],[200D EMA]]</f>
        <v>0.57667989584969614</v>
      </c>
      <c r="V70">
        <v>2.2361879267653002</v>
      </c>
      <c r="W70">
        <v>771.1</v>
      </c>
      <c r="X70">
        <v>802</v>
      </c>
      <c r="Y70">
        <v>771.1</v>
      </c>
      <c r="Z70">
        <v>802</v>
      </c>
      <c r="AA70">
        <v>771.1</v>
      </c>
      <c r="AB70">
        <v>802</v>
      </c>
      <c r="AC70" s="1">
        <f>(Table2[[#This Row],[Close Price]]/Table2[[#This Row],[Day Low]])-1</f>
        <v>9.7263649332122171E-3</v>
      </c>
      <c r="AD70" s="1">
        <f>(Table2[[#This Row],[Day High]]/Table2[[#This Row],[Close Price]])-1</f>
        <v>3.0053942974569647E-2</v>
      </c>
      <c r="AE70" s="1">
        <f>(Table2[[#This Row],[Close Price]]/Table2[[#This Row],[Current Week Low]])-1</f>
        <v>9.7263649332122171E-3</v>
      </c>
      <c r="AF70" s="1">
        <f>(Table2[[#This Row],[Current Week High]]/Table2[[#This Row],[Close Price]])-1</f>
        <v>3.0053942974569647E-2</v>
      </c>
      <c r="AG70" s="1">
        <f>(Table2[[#This Row],[Close Price]]/Table2[[#This Row],[Current Month Low]])-1</f>
        <v>9.7263649332122171E-3</v>
      </c>
      <c r="AH70" s="1">
        <f>(Table2[[#This Row],[Current Month High]]/Table2[[#This Row],[Close Price]])-1</f>
        <v>3.0053942974569647E-2</v>
      </c>
      <c r="AI70">
        <v>7.0382738248137597</v>
      </c>
      <c r="AJ70">
        <v>189.55001859427199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0.3</v>
      </c>
      <c r="AM70" t="s">
        <v>3189</v>
      </c>
      <c r="AN70">
        <v>22.07</v>
      </c>
      <c r="AO70" t="s">
        <v>3189</v>
      </c>
      <c r="AP70">
        <v>4.7163074950599002E-2</v>
      </c>
      <c r="AQ70">
        <f>(Table2[[#This Row],[Sharpe Ratio]]-AVERAGE(Table2[Sharpe Ratio]))/_xlfn.STDEV.P(Table2[Sharpe Ratio])</f>
        <v>-0.15010082742805403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6.9945800023630529</v>
      </c>
      <c r="AS70">
        <f>_xlfn.RANK.AVG(Table2[[#This Row],[1Y Return vs Nifty Z-Score]],Table2[1Y Return vs Nifty Z-Score])</f>
        <v>16</v>
      </c>
      <c r="AT70">
        <f>_xlfn.RANK.AVG(Table2[[#This Row],[6M Return vs Nifty Z-Score]],Table2[6M Return vs Nifty Z-Score])</f>
        <v>9</v>
      </c>
      <c r="AU70">
        <f>_xlfn.RANK.AVG(Table2[[#This Row],[Sharpe Ratio Z-Score]],Table2[Sharpe Ratio Z-Score])</f>
        <v>390</v>
      </c>
      <c r="AV70">
        <f>(Table2[[#This Row],[Rank 1Y]]+Table2[[#This Row],[Rank 6M]]+Table2[[#This Row],[Rank Sharpe]])/3</f>
        <v>138.33333333333334</v>
      </c>
    </row>
    <row r="71" spans="1:48" x14ac:dyDescent="0.3">
      <c r="A71" t="s">
        <v>482</v>
      </c>
      <c r="B71" t="s">
        <v>483</v>
      </c>
      <c r="C71" t="s">
        <v>3153</v>
      </c>
      <c r="D71" t="s">
        <v>174</v>
      </c>
      <c r="E71">
        <v>44472.202090418003</v>
      </c>
      <c r="F71">
        <v>243.3</v>
      </c>
      <c r="G71">
        <v>129.98175455757701</v>
      </c>
      <c r="H71">
        <f>(Table2[[#This Row],[1Y Return vs Nifty]]-AVERAGE(Table2[1Y Return vs Nifty]))/_xlfn.STDEV.P(Table2[1Y Return vs Nifty])</f>
        <v>2.2964596065446332</v>
      </c>
      <c r="I71">
        <v>6.0765310816209102</v>
      </c>
      <c r="J71">
        <f>(Table2[[#This Row],[1M Return vs Nifty]]-AVERAGE(Table2[1M Return vs Nifty]))/_xlfn.STDEV.P(Table2[1M Return vs Nifty])</f>
        <v>0.75741215806585627</v>
      </c>
      <c r="K71">
        <v>15.668341386927199</v>
      </c>
      <c r="L71">
        <f>(Table2[[#This Row],[6M Return vs Nifty]]-AVERAGE(Table2[6M Return vs Nifty]))/_xlfn.STDEV.P(Table2[6M Return vs Nifty])</f>
        <v>0.38403615647780959</v>
      </c>
      <c r="M71">
        <v>-7.0927887890392798</v>
      </c>
      <c r="N71">
        <f>(Table2[[#This Row],[1W Return vs Nifty]]-AVERAGE(Table2[1W Return vs Nifty]))/_xlfn.STDEV.P(Table2[1W Return vs Nifty])</f>
        <v>-1.9746531114081767</v>
      </c>
      <c r="O71">
        <v>239.25</v>
      </c>
      <c r="P71">
        <v>225.494351013391</v>
      </c>
      <c r="Q71">
        <v>188.355608487881</v>
      </c>
      <c r="R71">
        <v>50.304058229068602</v>
      </c>
      <c r="S71" s="1">
        <f>(Table2[[#This Row],[Close Price]]-Table2[[#This Row],[20D EMA]])/Table2[[#This Row],[20D EMA]]</f>
        <v>1.6927899686520424E-2</v>
      </c>
      <c r="T71" s="1">
        <f>(Table2[[#This Row],[Close Price]]-Table2[[#This Row],[50D EMA]])/Table2[[#This Row],[50D EMA]]</f>
        <v>7.8962727476714595E-2</v>
      </c>
      <c r="U71" s="1">
        <f>(Table2[[#This Row],[Close Price]]-Table2[[#This Row],[200D EMA]])/Table2[[#This Row],[200D EMA]]</f>
        <v>0.29170563039355524</v>
      </c>
      <c r="V71">
        <v>1.60930168060475</v>
      </c>
      <c r="W71">
        <v>240.15</v>
      </c>
      <c r="X71">
        <v>246</v>
      </c>
      <c r="Y71">
        <v>240.15</v>
      </c>
      <c r="Z71">
        <v>246</v>
      </c>
      <c r="AA71">
        <v>240.15</v>
      </c>
      <c r="AB71">
        <v>246</v>
      </c>
      <c r="AC71" s="1">
        <f>(Table2[[#This Row],[Close Price]]/Table2[[#This Row],[Day Low]])-1</f>
        <v>1.3116801998750871E-2</v>
      </c>
      <c r="AD71" s="1">
        <f>(Table2[[#This Row],[Day High]]/Table2[[#This Row],[Close Price]])-1</f>
        <v>1.1097410604192337E-2</v>
      </c>
      <c r="AE71" s="1">
        <f>(Table2[[#This Row],[Close Price]]/Table2[[#This Row],[Current Week Low]])-1</f>
        <v>1.3116801998750871E-2</v>
      </c>
      <c r="AF71" s="1">
        <f>(Table2[[#This Row],[Current Week High]]/Table2[[#This Row],[Close Price]])-1</f>
        <v>1.1097410604192337E-2</v>
      </c>
      <c r="AG71" s="1">
        <f>(Table2[[#This Row],[Close Price]]/Table2[[#This Row],[Current Month Low]])-1</f>
        <v>1.3116801998750871E-2</v>
      </c>
      <c r="AH71" s="1">
        <f>(Table2[[#This Row],[Current Month High]]/Table2[[#This Row],[Close Price]])-1</f>
        <v>1.1097410604192337E-2</v>
      </c>
      <c r="AI71">
        <v>8.0928894369091502</v>
      </c>
      <c r="AJ71">
        <v>157.32416710735001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0.4</v>
      </c>
      <c r="AM71" t="s">
        <v>3189</v>
      </c>
      <c r="AN71">
        <v>7.7</v>
      </c>
      <c r="AO71" t="s">
        <v>3189</v>
      </c>
      <c r="AP71">
        <v>0.11171411494401</v>
      </c>
      <c r="AQ71">
        <f>(Table2[[#This Row],[Sharpe Ratio]]-AVERAGE(Table2[Sharpe Ratio]))/_xlfn.STDEV.P(Table2[Sharpe Ratio])</f>
        <v>0.59850038530481953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2.0617551949849418</v>
      </c>
      <c r="AS71">
        <f>_xlfn.RANK.AVG(Table2[[#This Row],[1Y Return vs Nifty Z-Score]],Table2[1Y Return vs Nifty Z-Score])</f>
        <v>28</v>
      </c>
      <c r="AT71">
        <f>_xlfn.RANK.AVG(Table2[[#This Row],[6M Return vs Nifty Z-Score]],Table2[6M Return vs Nifty Z-Score])</f>
        <v>193</v>
      </c>
      <c r="AU71">
        <f>_xlfn.RANK.AVG(Table2[[#This Row],[Sharpe Ratio Z-Score]],Table2[Sharpe Ratio Z-Score])</f>
        <v>198</v>
      </c>
      <c r="AV71">
        <f>(Table2[[#This Row],[Rank 1Y]]+Table2[[#This Row],[Rank 6M]]+Table2[[#This Row],[Rank Sharpe]])/3</f>
        <v>139.66666666666666</v>
      </c>
    </row>
    <row r="72" spans="1:48" x14ac:dyDescent="0.3">
      <c r="A72" t="s">
        <v>55</v>
      </c>
      <c r="B72" t="s">
        <v>56</v>
      </c>
      <c r="C72" t="s">
        <v>3148</v>
      </c>
      <c r="D72" t="s">
        <v>57</v>
      </c>
      <c r="E72">
        <v>355541.98068897001</v>
      </c>
      <c r="F72">
        <v>3016.4</v>
      </c>
      <c r="G72">
        <v>59.244577878324002</v>
      </c>
      <c r="H72">
        <f>(Table2[[#This Row],[1Y Return vs Nifty]]-AVERAGE(Table2[1Y Return vs Nifty]))/_xlfn.STDEV.P(Table2[1Y Return vs Nifty])</f>
        <v>0.88085027294674412</v>
      </c>
      <c r="I72">
        <v>3.4648721168904402</v>
      </c>
      <c r="J72">
        <f>(Table2[[#This Row],[1M Return vs Nifty]]-AVERAGE(Table2[1M Return vs Nifty]))/_xlfn.STDEV.P(Table2[1M Return vs Nifty])</f>
        <v>0.46958634051230058</v>
      </c>
      <c r="K72">
        <v>4.8616590698272004</v>
      </c>
      <c r="L72">
        <f>(Table2[[#This Row],[6M Return vs Nifty]]-AVERAGE(Table2[6M Return vs Nifty]))/_xlfn.STDEV.P(Table2[6M Return vs Nifty])</f>
        <v>4.168589766360687E-2</v>
      </c>
      <c r="M72">
        <v>-3.76502143444266</v>
      </c>
      <c r="N72">
        <f>(Table2[[#This Row],[1W Return vs Nifty]]-AVERAGE(Table2[1W Return vs Nifty]))/_xlfn.STDEV.P(Table2[1W Return vs Nifty])</f>
        <v>-1.279508864743282</v>
      </c>
      <c r="O72">
        <v>2939.04</v>
      </c>
      <c r="P72">
        <v>2915.6219225244099</v>
      </c>
      <c r="Q72">
        <v>2582.5609749274499</v>
      </c>
      <c r="R72">
        <v>53.654223385458103</v>
      </c>
      <c r="S72" s="1">
        <f>(Table2[[#This Row],[Close Price]]-Table2[[#This Row],[20D EMA]])/Table2[[#This Row],[20D EMA]]</f>
        <v>2.6321519952093243E-2</v>
      </c>
      <c r="T72" s="1">
        <f>(Table2[[#This Row],[Close Price]]-Table2[[#This Row],[50D EMA]])/Table2[[#This Row],[50D EMA]]</f>
        <v>3.456486477105862E-2</v>
      </c>
      <c r="U72" s="1">
        <f>(Table2[[#This Row],[Close Price]]-Table2[[#This Row],[200D EMA]])/Table2[[#This Row],[200D EMA]]</f>
        <v>0.1679879117219053</v>
      </c>
      <c r="V72">
        <v>1.0798267026639901</v>
      </c>
      <c r="W72">
        <v>2961.9</v>
      </c>
      <c r="X72">
        <v>3026.25</v>
      </c>
      <c r="Y72">
        <v>2961.9</v>
      </c>
      <c r="Z72">
        <v>3026.25</v>
      </c>
      <c r="AA72">
        <v>2961.9</v>
      </c>
      <c r="AB72">
        <v>3026.25</v>
      </c>
      <c r="AC72" s="1">
        <f>(Table2[[#This Row],[Close Price]]/Table2[[#This Row],[Day Low]])-1</f>
        <v>1.8400351125966496E-2</v>
      </c>
      <c r="AD72" s="1">
        <f>(Table2[[#This Row],[Day High]]/Table2[[#This Row],[Close Price]])-1</f>
        <v>3.2654820315607402E-3</v>
      </c>
      <c r="AE72" s="1">
        <f>(Table2[[#This Row],[Close Price]]/Table2[[#This Row],[Current Week Low]])-1</f>
        <v>1.8400351125966496E-2</v>
      </c>
      <c r="AF72" s="1">
        <f>(Table2[[#This Row],[Current Week High]]/Table2[[#This Row],[Close Price]])-1</f>
        <v>3.2654820315607402E-3</v>
      </c>
      <c r="AG72" s="1">
        <f>(Table2[[#This Row],[Close Price]]/Table2[[#This Row],[Current Month Low]])-1</f>
        <v>1.8400351125966496E-2</v>
      </c>
      <c r="AH72" s="1">
        <f>(Table2[[#This Row],[Current Month High]]/Table2[[#This Row],[Close Price]])-1</f>
        <v>3.2654820315607402E-3</v>
      </c>
      <c r="AI72">
        <v>6.8193873491579202</v>
      </c>
      <c r="AJ72">
        <v>91.517460317460305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0.22</v>
      </c>
      <c r="AM72" t="s">
        <v>3189</v>
      </c>
      <c r="AN72">
        <v>4.07</v>
      </c>
      <c r="AO72" t="s">
        <v>3189</v>
      </c>
      <c r="AP72">
        <v>0.197251995613133</v>
      </c>
      <c r="AQ72">
        <f>(Table2[[#This Row],[Sharpe Ratio]]-AVERAGE(Table2[Sharpe Ratio]))/_xlfn.STDEV.P(Table2[Sharpe Ratio])</f>
        <v>1.5904869003174591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1.7031005466968285</v>
      </c>
      <c r="AS72">
        <f>_xlfn.RANK.AVG(Table2[[#This Row],[1Y Return vs Nifty Z-Score]],Table2[1Y Return vs Nifty Z-Score])</f>
        <v>106</v>
      </c>
      <c r="AT72">
        <f>_xlfn.RANK.AVG(Table2[[#This Row],[6M Return vs Nifty Z-Score]],Table2[6M Return vs Nifty Z-Score])</f>
        <v>275</v>
      </c>
      <c r="AU72">
        <f>_xlfn.RANK.AVG(Table2[[#This Row],[Sharpe Ratio Z-Score]],Table2[Sharpe Ratio Z-Score])</f>
        <v>38</v>
      </c>
      <c r="AV72">
        <f>(Table2[[#This Row],[Rank 1Y]]+Table2[[#This Row],[Rank 6M]]+Table2[[#This Row],[Rank Sharpe]])/3</f>
        <v>139.66666666666666</v>
      </c>
    </row>
    <row r="73" spans="1:48" x14ac:dyDescent="0.3">
      <c r="A73" t="s">
        <v>1138</v>
      </c>
      <c r="B73" t="s">
        <v>1139</v>
      </c>
      <c r="C73" t="s">
        <v>3156</v>
      </c>
      <c r="D73" t="s">
        <v>457</v>
      </c>
      <c r="E73">
        <v>10926.081184425</v>
      </c>
      <c r="F73">
        <v>1641.75</v>
      </c>
      <c r="G73">
        <v>52.011491575719099</v>
      </c>
      <c r="H73">
        <f>(Table2[[#This Row],[1Y Return vs Nifty]]-AVERAGE(Table2[1Y Return vs Nifty]))/_xlfn.STDEV.P(Table2[1Y Return vs Nifty])</f>
        <v>0.73610001627316002</v>
      </c>
      <c r="I73">
        <v>24.022100438499798</v>
      </c>
      <c r="J73">
        <f>(Table2[[#This Row],[1M Return vs Nifty]]-AVERAGE(Table2[1M Return vs Nifty]))/_xlfn.STDEV.P(Table2[1M Return vs Nifty])</f>
        <v>2.7351581966420544</v>
      </c>
      <c r="K73">
        <v>12.375179194298401</v>
      </c>
      <c r="L73">
        <f>(Table2[[#This Row],[6M Return vs Nifty]]-AVERAGE(Table2[6M Return vs Nifty]))/_xlfn.STDEV.P(Table2[6M Return vs Nifty])</f>
        <v>0.27971043505083226</v>
      </c>
      <c r="M73">
        <v>-3.1417769305766399</v>
      </c>
      <c r="N73">
        <f>(Table2[[#This Row],[1W Return vs Nifty]]-AVERAGE(Table2[1W Return vs Nifty]))/_xlfn.STDEV.P(Table2[1W Return vs Nifty])</f>
        <v>-1.1493180235687801</v>
      </c>
      <c r="O73">
        <v>1607.15</v>
      </c>
      <c r="P73">
        <v>1658.70200211726</v>
      </c>
      <c r="Q73">
        <v>1566.53215541694</v>
      </c>
      <c r="R73">
        <v>56.246869095862202</v>
      </c>
      <c r="S73" s="1">
        <f>(Table2[[#This Row],[Close Price]]-Table2[[#This Row],[20D EMA]])/Table2[[#This Row],[20D EMA]]</f>
        <v>2.1528793205363474E-2</v>
      </c>
      <c r="T73" s="1">
        <f>(Table2[[#This Row],[Close Price]]-Table2[[#This Row],[50D EMA]])/Table2[[#This Row],[50D EMA]]</f>
        <v>-1.0220040788292004E-2</v>
      </c>
      <c r="U73" s="1">
        <f>(Table2[[#This Row],[Close Price]]-Table2[[#This Row],[200D EMA]])/Table2[[#This Row],[200D EMA]]</f>
        <v>4.8015512687028389E-2</v>
      </c>
      <c r="V73">
        <v>1.51722690109016</v>
      </c>
      <c r="W73">
        <v>1611</v>
      </c>
      <c r="X73">
        <v>1668.9</v>
      </c>
      <c r="Y73">
        <v>1611</v>
      </c>
      <c r="Z73">
        <v>1668.9</v>
      </c>
      <c r="AA73">
        <v>1611</v>
      </c>
      <c r="AB73">
        <v>1668.9</v>
      </c>
      <c r="AC73" s="1">
        <f>(Table2[[#This Row],[Close Price]]/Table2[[#This Row],[Day Low]])-1</f>
        <v>1.9087523277467433E-2</v>
      </c>
      <c r="AD73" s="1">
        <f>(Table2[[#This Row],[Day High]]/Table2[[#This Row],[Close Price]])-1</f>
        <v>1.653723161260845E-2</v>
      </c>
      <c r="AE73" s="1">
        <f>(Table2[[#This Row],[Close Price]]/Table2[[#This Row],[Current Week Low]])-1</f>
        <v>1.9087523277467433E-2</v>
      </c>
      <c r="AF73" s="1">
        <f>(Table2[[#This Row],[Current Week High]]/Table2[[#This Row],[Close Price]])-1</f>
        <v>1.653723161260845E-2</v>
      </c>
      <c r="AG73" s="1">
        <f>(Table2[[#This Row],[Close Price]]/Table2[[#This Row],[Current Month Low]])-1</f>
        <v>1.9087523277467433E-2</v>
      </c>
      <c r="AH73" s="1">
        <f>(Table2[[#This Row],[Current Month High]]/Table2[[#This Row],[Close Price]])-1</f>
        <v>1.653723161260845E-2</v>
      </c>
      <c r="AI73">
        <v>44.967260545149898</v>
      </c>
      <c r="AJ73">
        <v>72.495857824076694</v>
      </c>
      <c r="AK73" t="str">
        <f>IF(AND(Table2[[#This Row],[20D EMA]]&gt;Table2[[#This Row],[50D EMA]],Table2[[#This Row],[50D EMA]]&gt;Table2[[#This Row],[200D EMA]]),"Uptrend","Downtrend/NoTrend")</f>
        <v>Downtrend/NoTrend</v>
      </c>
      <c r="AL73">
        <v>-0.1</v>
      </c>
      <c r="AM73" t="s">
        <v>3190</v>
      </c>
      <c r="AN73">
        <v>4.29</v>
      </c>
      <c r="AO73" t="s">
        <v>3189</v>
      </c>
      <c r="AP73">
        <v>0.161317783261167</v>
      </c>
      <c r="AQ73">
        <f>(Table2[[#This Row],[Sharpe Ratio]]-AVERAGE(Table2[Sharpe Ratio]))/_xlfn.STDEV.P(Table2[Sharpe Ratio])</f>
        <v>1.1737562798963443</v>
      </c>
      <c r="AR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">
        <f>_xlfn.RANK.AVG(Table2[[#This Row],[1Y Return vs Nifty Z-Score]],Table2[1Y Return vs Nifty Z-Score])</f>
        <v>125</v>
      </c>
      <c r="AT73">
        <f>_xlfn.RANK.AVG(Table2[[#This Row],[6M Return vs Nifty Z-Score]],Table2[6M Return vs Nifty Z-Score])</f>
        <v>213</v>
      </c>
      <c r="AU73">
        <f>_xlfn.RANK.AVG(Table2[[#This Row],[Sharpe Ratio Z-Score]],Table2[Sharpe Ratio Z-Score])</f>
        <v>86</v>
      </c>
      <c r="AV73">
        <f>(Table2[[#This Row],[Rank 1Y]]+Table2[[#This Row],[Rank 6M]]+Table2[[#This Row],[Rank Sharpe]])/3</f>
        <v>141.33333333333334</v>
      </c>
    </row>
    <row r="74" spans="1:48" x14ac:dyDescent="0.3">
      <c r="A74" t="s">
        <v>458</v>
      </c>
      <c r="B74" t="s">
        <v>459</v>
      </c>
      <c r="C74" t="s">
        <v>3147</v>
      </c>
      <c r="D74" t="s">
        <v>261</v>
      </c>
      <c r="E74">
        <v>49766.8411161599</v>
      </c>
      <c r="F74">
        <v>676.95</v>
      </c>
      <c r="G74">
        <v>50.406153481435098</v>
      </c>
      <c r="H74">
        <f>(Table2[[#This Row],[1Y Return vs Nifty]]-AVERAGE(Table2[1Y Return vs Nifty]))/_xlfn.STDEV.P(Table2[1Y Return vs Nifty])</f>
        <v>0.70397360557185185</v>
      </c>
      <c r="I74">
        <v>3.8866092858560002</v>
      </c>
      <c r="J74">
        <f>(Table2[[#This Row],[1M Return vs Nifty]]-AVERAGE(Table2[1M Return vs Nifty]))/_xlfn.STDEV.P(Table2[1M Return vs Nifty])</f>
        <v>0.51606516760631271</v>
      </c>
      <c r="K74">
        <v>35.760588253954602</v>
      </c>
      <c r="L74">
        <f>(Table2[[#This Row],[6M Return vs Nifty]]-AVERAGE(Table2[6M Return vs Nifty]))/_xlfn.STDEV.P(Table2[6M Return vs Nifty])</f>
        <v>1.0205484285376003</v>
      </c>
      <c r="M74">
        <v>-5.6468004875272904</v>
      </c>
      <c r="N74">
        <f>(Table2[[#This Row],[1W Return vs Nifty]]-AVERAGE(Table2[1W Return vs Nifty]))/_xlfn.STDEV.P(Table2[1W Return vs Nifty])</f>
        <v>-1.6725976064906325</v>
      </c>
      <c r="O74">
        <v>648.71</v>
      </c>
      <c r="P74">
        <v>619.50391076625999</v>
      </c>
      <c r="Q74">
        <v>523.58016445924397</v>
      </c>
      <c r="R74">
        <v>53.915141282213803</v>
      </c>
      <c r="S74" s="1">
        <f>(Table2[[#This Row],[Close Price]]-Table2[[#This Row],[20D EMA]])/Table2[[#This Row],[20D EMA]]</f>
        <v>4.3532549213053613E-2</v>
      </c>
      <c r="T74" s="1">
        <f>(Table2[[#This Row],[Close Price]]-Table2[[#This Row],[50D EMA]])/Table2[[#This Row],[50D EMA]]</f>
        <v>9.2729179324607322E-2</v>
      </c>
      <c r="U74" s="1">
        <f>(Table2[[#This Row],[Close Price]]-Table2[[#This Row],[200D EMA]])/Table2[[#This Row],[200D EMA]]</f>
        <v>0.29292522129664167</v>
      </c>
      <c r="V74">
        <v>1.58239782783628</v>
      </c>
      <c r="W74">
        <v>649</v>
      </c>
      <c r="X74">
        <v>683</v>
      </c>
      <c r="Y74">
        <v>649</v>
      </c>
      <c r="Z74">
        <v>683</v>
      </c>
      <c r="AA74">
        <v>649</v>
      </c>
      <c r="AB74">
        <v>683</v>
      </c>
      <c r="AC74" s="1">
        <f>(Table2[[#This Row],[Close Price]]/Table2[[#This Row],[Day Low]])-1</f>
        <v>4.3066255778120288E-2</v>
      </c>
      <c r="AD74" s="1">
        <f>(Table2[[#This Row],[Day High]]/Table2[[#This Row],[Close Price]])-1</f>
        <v>8.9371445453874099E-3</v>
      </c>
      <c r="AE74" s="1">
        <f>(Table2[[#This Row],[Close Price]]/Table2[[#This Row],[Current Week Low]])-1</f>
        <v>4.3066255778120288E-2</v>
      </c>
      <c r="AF74" s="1">
        <f>(Table2[[#This Row],[Current Week High]]/Table2[[#This Row],[Close Price]])-1</f>
        <v>8.9371445453874099E-3</v>
      </c>
      <c r="AG74" s="1">
        <f>(Table2[[#This Row],[Close Price]]/Table2[[#This Row],[Current Month Low]])-1</f>
        <v>4.3066255778120288E-2</v>
      </c>
      <c r="AH74" s="1">
        <f>(Table2[[#This Row],[Current Month High]]/Table2[[#This Row],[Close Price]])-1</f>
        <v>8.9371445453874099E-3</v>
      </c>
      <c r="AI74">
        <v>9.3655365979762095</v>
      </c>
      <c r="AJ74">
        <v>80.495933875483203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0.23</v>
      </c>
      <c r="AM74" t="s">
        <v>3189</v>
      </c>
      <c r="AN74">
        <v>5.25</v>
      </c>
      <c r="AO74" t="s">
        <v>3189</v>
      </c>
      <c r="AP74">
        <v>0.10918899470993799</v>
      </c>
      <c r="AQ74">
        <f>(Table2[[#This Row],[Sharpe Ratio]]-AVERAGE(Table2[Sharpe Ratio]))/_xlfn.STDEV.P(Table2[Sharpe Ratio])</f>
        <v>0.56921645634386753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1.1372060515689997</v>
      </c>
      <c r="AS74">
        <f>_xlfn.RANK.AVG(Table2[[#This Row],[1Y Return vs Nifty Z-Score]],Table2[1Y Return vs Nifty Z-Score])</f>
        <v>129</v>
      </c>
      <c r="AT74">
        <f>_xlfn.RANK.AVG(Table2[[#This Row],[6M Return vs Nifty Z-Score]],Table2[6M Return vs Nifty Z-Score])</f>
        <v>91</v>
      </c>
      <c r="AU74">
        <f>_xlfn.RANK.AVG(Table2[[#This Row],[Sharpe Ratio Z-Score]],Table2[Sharpe Ratio Z-Score])</f>
        <v>206</v>
      </c>
      <c r="AV74">
        <f>(Table2[[#This Row],[Rank 1Y]]+Table2[[#This Row],[Rank 6M]]+Table2[[#This Row],[Rank Sharpe]])/3</f>
        <v>142</v>
      </c>
    </row>
    <row r="75" spans="1:48" x14ac:dyDescent="0.3">
      <c r="A75" t="s">
        <v>897</v>
      </c>
      <c r="B75" t="s">
        <v>898</v>
      </c>
      <c r="C75" t="s">
        <v>3145</v>
      </c>
      <c r="D75" t="s">
        <v>279</v>
      </c>
      <c r="E75">
        <v>16786.072561500001</v>
      </c>
      <c r="F75">
        <v>2389.75</v>
      </c>
      <c r="G75">
        <v>50.2128425199828</v>
      </c>
      <c r="H75">
        <f>(Table2[[#This Row],[1Y Return vs Nifty]]-AVERAGE(Table2[1Y Return vs Nifty]))/_xlfn.STDEV.P(Table2[1Y Return vs Nifty])</f>
        <v>0.70010502027957355</v>
      </c>
      <c r="I75">
        <v>-12.6787463389891</v>
      </c>
      <c r="J75">
        <f>(Table2[[#This Row],[1M Return vs Nifty]]-AVERAGE(Table2[1M Return vs Nifty]))/_xlfn.STDEV.P(Table2[1M Return vs Nifty])</f>
        <v>-1.3095702197760888</v>
      </c>
      <c r="K75">
        <v>54.132748077306402</v>
      </c>
      <c r="L75">
        <f>(Table2[[#This Row],[6M Return vs Nifty]]-AVERAGE(Table2[6M Return vs Nifty]))/_xlfn.STDEV.P(Table2[6M Return vs Nifty])</f>
        <v>1.6025692084533594</v>
      </c>
      <c r="M75">
        <v>-4.9423699009966304</v>
      </c>
      <c r="N75">
        <f>(Table2[[#This Row],[1W Return vs Nifty]]-AVERAGE(Table2[1W Return vs Nifty]))/_xlfn.STDEV.P(Table2[1W Return vs Nifty])</f>
        <v>-1.5254476355874163</v>
      </c>
      <c r="O75">
        <v>2554.7600000000002</v>
      </c>
      <c r="P75">
        <v>2587.87536230553</v>
      </c>
      <c r="Q75">
        <v>2185.9432751538502</v>
      </c>
      <c r="R75">
        <v>25.012229898303801</v>
      </c>
      <c r="S75" s="1">
        <f>(Table2[[#This Row],[Close Price]]-Table2[[#This Row],[20D EMA]])/Table2[[#This Row],[20D EMA]]</f>
        <v>-6.4589237345191022E-2</v>
      </c>
      <c r="T75" s="1">
        <f>(Table2[[#This Row],[Close Price]]-Table2[[#This Row],[50D EMA]])/Table2[[#This Row],[50D EMA]]</f>
        <v>-7.6559082091581382E-2</v>
      </c>
      <c r="U75" s="1">
        <f>(Table2[[#This Row],[Close Price]]-Table2[[#This Row],[200D EMA]])/Table2[[#This Row],[200D EMA]]</f>
        <v>9.3235138881545568E-2</v>
      </c>
      <c r="V75">
        <v>0.36600914831166598</v>
      </c>
      <c r="W75">
        <v>2339.9499999999998</v>
      </c>
      <c r="X75">
        <v>2420.9499999999998</v>
      </c>
      <c r="Y75">
        <v>2339.9499999999998</v>
      </c>
      <c r="Z75">
        <v>2420.9499999999998</v>
      </c>
      <c r="AA75">
        <v>2339.9499999999998</v>
      </c>
      <c r="AB75">
        <v>2420.9499999999998</v>
      </c>
      <c r="AC75" s="1">
        <f>(Table2[[#This Row],[Close Price]]/Table2[[#This Row],[Day Low]])-1</f>
        <v>2.1282506036453874E-2</v>
      </c>
      <c r="AD75" s="1">
        <f>(Table2[[#This Row],[Day High]]/Table2[[#This Row],[Close Price]])-1</f>
        <v>1.3055758970603515E-2</v>
      </c>
      <c r="AE75" s="1">
        <f>(Table2[[#This Row],[Close Price]]/Table2[[#This Row],[Current Week Low]])-1</f>
        <v>2.1282506036453874E-2</v>
      </c>
      <c r="AF75" s="1">
        <f>(Table2[[#This Row],[Current Week High]]/Table2[[#This Row],[Close Price]])-1</f>
        <v>1.3055758970603515E-2</v>
      </c>
      <c r="AG75" s="1">
        <f>(Table2[[#This Row],[Close Price]]/Table2[[#This Row],[Current Month Low]])-1</f>
        <v>2.1282506036453874E-2</v>
      </c>
      <c r="AH75" s="1">
        <f>(Table2[[#This Row],[Current Month High]]/Table2[[#This Row],[Close Price]])-1</f>
        <v>1.3055758970603515E-2</v>
      </c>
      <c r="AI75">
        <v>24.4900094152108</v>
      </c>
      <c r="AJ75">
        <v>89.768125148892196</v>
      </c>
      <c r="AK75" t="str">
        <f>IF(AND(Table2[[#This Row],[20D EMA]]&gt;Table2[[#This Row],[50D EMA]],Table2[[#This Row],[50D EMA]]&gt;Table2[[#This Row],[200D EMA]]),"Uptrend","Downtrend/NoTrend")</f>
        <v>Downtrend/NoTrend</v>
      </c>
      <c r="AL75">
        <v>0</v>
      </c>
      <c r="AM75" t="s">
        <v>3188</v>
      </c>
      <c r="AN75">
        <v>-10.6</v>
      </c>
      <c r="AO75" t="s">
        <v>3190</v>
      </c>
      <c r="AP75">
        <v>9.1322176913486999E-2</v>
      </c>
      <c r="AQ75">
        <f>(Table2[[#This Row],[Sharpe Ratio]]-AVERAGE(Table2[Sharpe Ratio]))/_xlfn.STDEV.P(Table2[Sharpe Ratio])</f>
        <v>0.3620141948239019</v>
      </c>
      <c r="AR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5">
        <f>_xlfn.RANK.AVG(Table2[[#This Row],[1Y Return vs Nifty Z-Score]],Table2[1Y Return vs Nifty Z-Score])</f>
        <v>131</v>
      </c>
      <c r="AT75">
        <f>_xlfn.RANK.AVG(Table2[[#This Row],[6M Return vs Nifty Z-Score]],Table2[6M Return vs Nifty Z-Score])</f>
        <v>49</v>
      </c>
      <c r="AU75">
        <f>_xlfn.RANK.AVG(Table2[[#This Row],[Sharpe Ratio Z-Score]],Table2[Sharpe Ratio Z-Score])</f>
        <v>256</v>
      </c>
      <c r="AV75">
        <f>(Table2[[#This Row],[Rank 1Y]]+Table2[[#This Row],[Rank 6M]]+Table2[[#This Row],[Rank Sharpe]])/3</f>
        <v>145.33333333333334</v>
      </c>
    </row>
    <row r="76" spans="1:48" x14ac:dyDescent="0.3">
      <c r="A76" t="s">
        <v>1235</v>
      </c>
      <c r="B76" t="s">
        <v>1236</v>
      </c>
      <c r="C76" t="s">
        <v>3148</v>
      </c>
      <c r="D76" t="s">
        <v>213</v>
      </c>
      <c r="E76">
        <v>9504.8507735999992</v>
      </c>
      <c r="F76">
        <v>2146.3000000000002</v>
      </c>
      <c r="G76">
        <v>87.610374656920996</v>
      </c>
      <c r="H76">
        <f>(Table2[[#This Row],[1Y Return vs Nifty]]-AVERAGE(Table2[1Y Return vs Nifty]))/_xlfn.STDEV.P(Table2[1Y Return vs Nifty])</f>
        <v>1.4485133966362729</v>
      </c>
      <c r="I76">
        <v>0.71319056814614901</v>
      </c>
      <c r="J76">
        <f>(Table2[[#This Row],[1M Return vs Nifty]]-AVERAGE(Table2[1M Return vs Nifty]))/_xlfn.STDEV.P(Table2[1M Return vs Nifty])</f>
        <v>0.16632890831686198</v>
      </c>
      <c r="K76">
        <v>4.06846055750324</v>
      </c>
      <c r="L76">
        <f>(Table2[[#This Row],[6M Return vs Nifty]]-AVERAGE(Table2[6M Return vs Nifty]))/_xlfn.STDEV.P(Table2[6M Return vs Nifty])</f>
        <v>1.6557767862339614E-2</v>
      </c>
      <c r="M76">
        <v>6.61955059349643</v>
      </c>
      <c r="N76">
        <f>(Table2[[#This Row],[1W Return vs Nifty]]-AVERAGE(Table2[1W Return vs Nifty]))/_xlfn.STDEV.P(Table2[1W Return vs Nifty])</f>
        <v>0.88974599297019963</v>
      </c>
      <c r="O76">
        <v>2069.9</v>
      </c>
      <c r="P76">
        <v>2080.0454815202302</v>
      </c>
      <c r="Q76">
        <v>1913.0369300131999</v>
      </c>
      <c r="R76">
        <v>67.130831460502094</v>
      </c>
      <c r="S76" s="1">
        <f>(Table2[[#This Row],[Close Price]]-Table2[[#This Row],[20D EMA]])/Table2[[#This Row],[20D EMA]]</f>
        <v>3.6909995651963907E-2</v>
      </c>
      <c r="T76" s="1">
        <f>(Table2[[#This Row],[Close Price]]-Table2[[#This Row],[50D EMA]])/Table2[[#This Row],[50D EMA]]</f>
        <v>3.1852437395429922E-2</v>
      </c>
      <c r="U76" s="1">
        <f>(Table2[[#This Row],[Close Price]]-Table2[[#This Row],[200D EMA]])/Table2[[#This Row],[200D EMA]]</f>
        <v>0.12193338577378678</v>
      </c>
      <c r="V76">
        <v>0.73833844984502395</v>
      </c>
      <c r="W76">
        <v>2090</v>
      </c>
      <c r="X76">
        <v>2220</v>
      </c>
      <c r="Y76">
        <v>2090</v>
      </c>
      <c r="Z76">
        <v>2220</v>
      </c>
      <c r="AA76">
        <v>2090</v>
      </c>
      <c r="AB76">
        <v>2220</v>
      </c>
      <c r="AC76" s="1">
        <f>(Table2[[#This Row],[Close Price]]/Table2[[#This Row],[Day Low]])-1</f>
        <v>2.6937799043062371E-2</v>
      </c>
      <c r="AD76" s="1">
        <f>(Table2[[#This Row],[Day High]]/Table2[[#This Row],[Close Price]])-1</f>
        <v>3.43381633508828E-2</v>
      </c>
      <c r="AE76" s="1">
        <f>(Table2[[#This Row],[Close Price]]/Table2[[#This Row],[Current Week Low]])-1</f>
        <v>2.6937799043062371E-2</v>
      </c>
      <c r="AF76" s="1">
        <f>(Table2[[#This Row],[Current Week High]]/Table2[[#This Row],[Close Price]])-1</f>
        <v>3.43381633508828E-2</v>
      </c>
      <c r="AG76" s="1">
        <f>(Table2[[#This Row],[Close Price]]/Table2[[#This Row],[Current Month Low]])-1</f>
        <v>2.6937799043062371E-2</v>
      </c>
      <c r="AH76" s="1">
        <f>(Table2[[#This Row],[Current Month High]]/Table2[[#This Row],[Close Price]])-1</f>
        <v>3.43381633508828E-2</v>
      </c>
      <c r="AI76">
        <v>11.773750174719201</v>
      </c>
      <c r="AJ76">
        <v>116.14300100704899</v>
      </c>
      <c r="AK76" t="str">
        <f>IF(AND(Table2[[#This Row],[20D EMA]]&gt;Table2[[#This Row],[50D EMA]],Table2[[#This Row],[50D EMA]]&gt;Table2[[#This Row],[200D EMA]]),"Uptrend","Downtrend/NoTrend")</f>
        <v>Downtrend/NoTrend</v>
      </c>
      <c r="AL76">
        <v>-0.02</v>
      </c>
      <c r="AM76" t="s">
        <v>3190</v>
      </c>
      <c r="AN76">
        <v>3.67</v>
      </c>
      <c r="AO76" t="s">
        <v>3189</v>
      </c>
      <c r="AP76">
        <v>0.15742198315097999</v>
      </c>
      <c r="AQ76">
        <f>(Table2[[#This Row],[Sharpe Ratio]]-AVERAGE(Table2[Sharpe Ratio]))/_xlfn.STDEV.P(Table2[Sharpe Ratio])</f>
        <v>1.128576516915786</v>
      </c>
      <c r="AR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6">
        <f>_xlfn.RANK.AVG(Table2[[#This Row],[1Y Return vs Nifty Z-Score]],Table2[1Y Return vs Nifty Z-Score])</f>
        <v>57</v>
      </c>
      <c r="AT76">
        <f>_xlfn.RANK.AVG(Table2[[#This Row],[6M Return vs Nifty Z-Score]],Table2[6M Return vs Nifty Z-Score])</f>
        <v>287</v>
      </c>
      <c r="AU76">
        <f>_xlfn.RANK.AVG(Table2[[#This Row],[Sharpe Ratio Z-Score]],Table2[Sharpe Ratio Z-Score])</f>
        <v>97</v>
      </c>
      <c r="AV76">
        <f>(Table2[[#This Row],[Rank 1Y]]+Table2[[#This Row],[Rank 6M]]+Table2[[#This Row],[Rank Sharpe]])/3</f>
        <v>147</v>
      </c>
    </row>
    <row r="77" spans="1:48" x14ac:dyDescent="0.3">
      <c r="A77" t="s">
        <v>566</v>
      </c>
      <c r="B77" t="s">
        <v>567</v>
      </c>
      <c r="C77" t="s">
        <v>3147</v>
      </c>
      <c r="D77" t="s">
        <v>51</v>
      </c>
      <c r="E77">
        <v>35470.348609375003</v>
      </c>
      <c r="F77">
        <v>273.45</v>
      </c>
      <c r="G77">
        <v>94.452923948595</v>
      </c>
      <c r="H77">
        <f>(Table2[[#This Row],[1Y Return vs Nifty]]-AVERAGE(Table2[1Y Return vs Nifty]))/_xlfn.STDEV.P(Table2[1Y Return vs Nifty])</f>
        <v>1.5854481330453714</v>
      </c>
      <c r="I77">
        <v>-5.2199459902852299</v>
      </c>
      <c r="J77">
        <f>(Table2[[#This Row],[1M Return vs Nifty]]-AVERAGE(Table2[1M Return vs Nifty]))/_xlfn.STDEV.P(Table2[1M Return vs Nifty])</f>
        <v>-0.48755044716155954</v>
      </c>
      <c r="K77">
        <v>71.899180539379998</v>
      </c>
      <c r="L77">
        <f>(Table2[[#This Row],[6M Return vs Nifty]]-AVERAGE(Table2[6M Return vs Nifty]))/_xlfn.STDEV.P(Table2[6M Return vs Nifty])</f>
        <v>2.1654008503136488</v>
      </c>
      <c r="M77">
        <v>5.1272847869339397</v>
      </c>
      <c r="N77">
        <f>(Table2[[#This Row],[1W Return vs Nifty]]-AVERAGE(Table2[1W Return vs Nifty]))/_xlfn.STDEV.P(Table2[1W Return vs Nifty])</f>
        <v>0.57802348373475254</v>
      </c>
      <c r="O77">
        <v>256.35000000000002</v>
      </c>
      <c r="P77">
        <v>243.11566050128499</v>
      </c>
      <c r="Q77">
        <v>190.93168531273801</v>
      </c>
      <c r="R77">
        <v>64.736426592015604</v>
      </c>
      <c r="S77" s="1">
        <f>(Table2[[#This Row],[Close Price]]-Table2[[#This Row],[20D EMA]])/Table2[[#This Row],[20D EMA]]</f>
        <v>6.670567583382081E-2</v>
      </c>
      <c r="T77" s="1">
        <f>(Table2[[#This Row],[Close Price]]-Table2[[#This Row],[50D EMA]])/Table2[[#This Row],[50D EMA]]</f>
        <v>0.12477328460111546</v>
      </c>
      <c r="U77" s="1">
        <f>(Table2[[#This Row],[Close Price]]-Table2[[#This Row],[200D EMA]])/Table2[[#This Row],[200D EMA]]</f>
        <v>0.43218764110367786</v>
      </c>
      <c r="V77">
        <v>0.55741624039847504</v>
      </c>
      <c r="W77">
        <v>268.39999999999998</v>
      </c>
      <c r="X77">
        <v>283.89999999999998</v>
      </c>
      <c r="Y77">
        <v>268.39999999999998</v>
      </c>
      <c r="Z77">
        <v>283.89999999999998</v>
      </c>
      <c r="AA77">
        <v>268.39999999999998</v>
      </c>
      <c r="AB77">
        <v>283.89999999999998</v>
      </c>
      <c r="AC77" s="1">
        <f>(Table2[[#This Row],[Close Price]]/Table2[[#This Row],[Day Low]])-1</f>
        <v>1.8815201192250441E-2</v>
      </c>
      <c r="AD77" s="1">
        <f>(Table2[[#This Row],[Day High]]/Table2[[#This Row],[Close Price]])-1</f>
        <v>3.8215395867617463E-2</v>
      </c>
      <c r="AE77" s="1">
        <f>(Table2[[#This Row],[Close Price]]/Table2[[#This Row],[Current Week Low]])-1</f>
        <v>1.8815201192250441E-2</v>
      </c>
      <c r="AF77" s="1">
        <f>(Table2[[#This Row],[Current Week High]]/Table2[[#This Row],[Close Price]])-1</f>
        <v>3.8215395867617463E-2</v>
      </c>
      <c r="AG77" s="1">
        <f>(Table2[[#This Row],[Close Price]]/Table2[[#This Row],[Current Month Low]])-1</f>
        <v>1.8815201192250441E-2</v>
      </c>
      <c r="AH77" s="1">
        <f>(Table2[[#This Row],[Current Month High]]/Table2[[#This Row],[Close Price]])-1</f>
        <v>3.8215395867617463E-2</v>
      </c>
      <c r="AI77">
        <v>12.598281221429801</v>
      </c>
      <c r="AJ77">
        <v>139.13423699169201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0.2</v>
      </c>
      <c r="AM77" t="s">
        <v>3189</v>
      </c>
      <c r="AN77">
        <v>9.1199999999999992</v>
      </c>
      <c r="AO77" t="s">
        <v>3189</v>
      </c>
      <c r="AP77">
        <v>5.6255771456552001E-2</v>
      </c>
      <c r="AQ77">
        <f>(Table2[[#This Row],[Sharpe Ratio]]-AVERAGE(Table2[Sharpe Ratio]))/_xlfn.STDEV.P(Table2[Sharpe Ratio])</f>
        <v>-4.4652431367151267E-2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3.7966695885650621</v>
      </c>
      <c r="AS77">
        <f>_xlfn.RANK.AVG(Table2[[#This Row],[1Y Return vs Nifty Z-Score]],Table2[1Y Return vs Nifty Z-Score])</f>
        <v>53</v>
      </c>
      <c r="AT77">
        <f>_xlfn.RANK.AVG(Table2[[#This Row],[6M Return vs Nifty Z-Score]],Table2[6M Return vs Nifty Z-Score])</f>
        <v>28</v>
      </c>
      <c r="AU77">
        <f>_xlfn.RANK.AVG(Table2[[#This Row],[Sharpe Ratio Z-Score]],Table2[Sharpe Ratio Z-Score])</f>
        <v>368</v>
      </c>
      <c r="AV77">
        <f>(Table2[[#This Row],[Rank 1Y]]+Table2[[#This Row],[Rank 6M]]+Table2[[#This Row],[Rank Sharpe]])/3</f>
        <v>149.66666666666666</v>
      </c>
    </row>
    <row r="78" spans="1:48" x14ac:dyDescent="0.3">
      <c r="A78" t="s">
        <v>783</v>
      </c>
      <c r="B78" t="s">
        <v>784</v>
      </c>
      <c r="C78" t="s">
        <v>3151</v>
      </c>
      <c r="D78" t="s">
        <v>117</v>
      </c>
      <c r="E78">
        <v>20317.489664659999</v>
      </c>
      <c r="F78">
        <v>769.95</v>
      </c>
      <c r="G78">
        <v>24.7478453381154</v>
      </c>
      <c r="H78">
        <f>(Table2[[#This Row],[1Y Return vs Nifty]]-AVERAGE(Table2[1Y Return vs Nifty]))/_xlfn.STDEV.P(Table2[1Y Return vs Nifty])</f>
        <v>0.19049339336729482</v>
      </c>
      <c r="I78">
        <v>4.1030172423493703</v>
      </c>
      <c r="J78">
        <f>(Table2[[#This Row],[1M Return vs Nifty]]-AVERAGE(Table2[1M Return vs Nifty]))/_xlfn.STDEV.P(Table2[1M Return vs Nifty])</f>
        <v>0.53991506448947135</v>
      </c>
      <c r="K78">
        <v>32.2061987760204</v>
      </c>
      <c r="L78">
        <f>(Table2[[#This Row],[6M Return vs Nifty]]-AVERAGE(Table2[6M Return vs Nifty]))/_xlfn.STDEV.P(Table2[6M Return vs Nifty])</f>
        <v>0.90794715813921256</v>
      </c>
      <c r="M78">
        <v>6.6316143939845897</v>
      </c>
      <c r="N78">
        <f>(Table2[[#This Row],[1W Return vs Nifty]]-AVERAGE(Table2[1W Return vs Nifty]))/_xlfn.STDEV.P(Table2[1W Return vs Nifty])</f>
        <v>0.89226602535487742</v>
      </c>
      <c r="O78">
        <v>739.16</v>
      </c>
      <c r="P78">
        <v>716.90787432581999</v>
      </c>
      <c r="Q78">
        <v>631.04871122688098</v>
      </c>
      <c r="R78">
        <v>70.785849431924703</v>
      </c>
      <c r="S78" s="1">
        <f>(Table2[[#This Row],[Close Price]]-Table2[[#This Row],[20D EMA]])/Table2[[#This Row],[20D EMA]]</f>
        <v>4.1655392607825206E-2</v>
      </c>
      <c r="T78" s="1">
        <f>(Table2[[#This Row],[Close Price]]-Table2[[#This Row],[50D EMA]])/Table2[[#This Row],[50D EMA]]</f>
        <v>7.3987366541427457E-2</v>
      </c>
      <c r="U78" s="1">
        <f>(Table2[[#This Row],[Close Price]]-Table2[[#This Row],[200D EMA]])/Table2[[#This Row],[200D EMA]]</f>
        <v>0.2201118333687237</v>
      </c>
      <c r="V78">
        <v>0.91803872453477897</v>
      </c>
      <c r="W78">
        <v>772</v>
      </c>
      <c r="X78">
        <v>787.95</v>
      </c>
      <c r="Y78">
        <v>772</v>
      </c>
      <c r="Z78">
        <v>787.95</v>
      </c>
      <c r="AA78">
        <v>772</v>
      </c>
      <c r="AB78">
        <v>787.95</v>
      </c>
      <c r="AC78" s="1">
        <f>(Table2[[#This Row],[Close Price]]/Table2[[#This Row],[Day Low]])-1</f>
        <v>-2.6554404145077148E-3</v>
      </c>
      <c r="AD78" s="1">
        <f>(Table2[[#This Row],[Day High]]/Table2[[#This Row],[Close Price]])-1</f>
        <v>2.3378141437755628E-2</v>
      </c>
      <c r="AE78" s="1">
        <f>(Table2[[#This Row],[Close Price]]/Table2[[#This Row],[Current Week Low]])-1</f>
        <v>-2.6554404145077148E-3</v>
      </c>
      <c r="AF78" s="1">
        <f>(Table2[[#This Row],[Current Week High]]/Table2[[#This Row],[Close Price]])-1</f>
        <v>2.3378141437755628E-2</v>
      </c>
      <c r="AG78" s="1">
        <f>(Table2[[#This Row],[Close Price]]/Table2[[#This Row],[Current Month Low]])-1</f>
        <v>-2.6554404145077148E-3</v>
      </c>
      <c r="AH78" s="1">
        <f>(Table2[[#This Row],[Current Month High]]/Table2[[#This Row],[Close Price]])-1</f>
        <v>2.3378141437755628E-2</v>
      </c>
      <c r="AI78">
        <v>4.6821222157282696</v>
      </c>
      <c r="AJ78">
        <v>74.929001476769301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0.14000000000000001</v>
      </c>
      <c r="AM78" t="s">
        <v>3189</v>
      </c>
      <c r="AN78">
        <v>7.12</v>
      </c>
      <c r="AO78" t="s">
        <v>3189</v>
      </c>
      <c r="AP78">
        <v>0.15627390568344399</v>
      </c>
      <c r="AQ78">
        <f>(Table2[[#This Row],[Sharpe Ratio]]-AVERAGE(Table2[Sharpe Ratio]))/_xlfn.STDEV.P(Table2[Sharpe Ratio])</f>
        <v>1.1152622126908429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3.6458838540416991</v>
      </c>
      <c r="AS78">
        <f>_xlfn.RANK.AVG(Table2[[#This Row],[1Y Return vs Nifty Z-Score]],Table2[1Y Return vs Nifty Z-Score])</f>
        <v>241</v>
      </c>
      <c r="AT78">
        <f>_xlfn.RANK.AVG(Table2[[#This Row],[6M Return vs Nifty Z-Score]],Table2[6M Return vs Nifty Z-Score])</f>
        <v>108</v>
      </c>
      <c r="AU78">
        <f>_xlfn.RANK.AVG(Table2[[#This Row],[Sharpe Ratio Z-Score]],Table2[Sharpe Ratio Z-Score])</f>
        <v>100</v>
      </c>
      <c r="AV78">
        <f>(Table2[[#This Row],[Rank 1Y]]+Table2[[#This Row],[Rank 6M]]+Table2[[#This Row],[Rank Sharpe]])/3</f>
        <v>149.66666666666666</v>
      </c>
    </row>
    <row r="79" spans="1:48" x14ac:dyDescent="0.3">
      <c r="A79" t="s">
        <v>791</v>
      </c>
      <c r="B79" t="s">
        <v>792</v>
      </c>
      <c r="C79" t="s">
        <v>3145</v>
      </c>
      <c r="D79" t="s">
        <v>123</v>
      </c>
      <c r="E79">
        <v>20098.1775886</v>
      </c>
      <c r="F79">
        <v>792.65</v>
      </c>
      <c r="G79">
        <v>29.4942544706634</v>
      </c>
      <c r="H79">
        <f>(Table2[[#This Row],[1Y Return vs Nifty]]-AVERAGE(Table2[1Y Return vs Nifty]))/_xlfn.STDEV.P(Table2[1Y Return vs Nifty])</f>
        <v>0.28547967052076068</v>
      </c>
      <c r="I79">
        <v>-5.0017632485513497</v>
      </c>
      <c r="J79">
        <f>(Table2[[#This Row],[1M Return vs Nifty]]-AVERAGE(Table2[1M Return vs Nifty]))/_xlfn.STDEV.P(Table2[1M Return vs Nifty])</f>
        <v>-0.46350495467433073</v>
      </c>
      <c r="K79">
        <v>31.8655988003494</v>
      </c>
      <c r="L79">
        <f>(Table2[[#This Row],[6M Return vs Nifty]]-AVERAGE(Table2[6M Return vs Nifty]))/_xlfn.STDEV.P(Table2[6M Return vs Nifty])</f>
        <v>0.89715712227051969</v>
      </c>
      <c r="M79">
        <v>6.8673631995897999</v>
      </c>
      <c r="N79">
        <f>(Table2[[#This Row],[1W Return vs Nifty]]-AVERAGE(Table2[1W Return vs Nifty]))/_xlfn.STDEV.P(Table2[1W Return vs Nifty])</f>
        <v>0.94151208387162355</v>
      </c>
      <c r="O79">
        <v>807.19</v>
      </c>
      <c r="P79">
        <v>829.68123119663096</v>
      </c>
      <c r="Q79">
        <v>731.33129354546202</v>
      </c>
      <c r="R79">
        <v>52.056302236030199</v>
      </c>
      <c r="S79" s="1">
        <f>(Table2[[#This Row],[Close Price]]-Table2[[#This Row],[20D EMA]])/Table2[[#This Row],[20D EMA]]</f>
        <v>-1.8013107199048646E-2</v>
      </c>
      <c r="T79" s="1">
        <f>(Table2[[#This Row],[Close Price]]-Table2[[#This Row],[50D EMA]])/Table2[[#This Row],[50D EMA]]</f>
        <v>-4.4633082928996301E-2</v>
      </c>
      <c r="U79" s="1">
        <f>(Table2[[#This Row],[Close Price]]-Table2[[#This Row],[200D EMA]])/Table2[[#This Row],[200D EMA]]</f>
        <v>8.3845320165731679E-2</v>
      </c>
      <c r="V79">
        <v>0.61804214389265499</v>
      </c>
      <c r="W79">
        <v>760.8</v>
      </c>
      <c r="X79">
        <v>801.95</v>
      </c>
      <c r="Y79">
        <v>760.8</v>
      </c>
      <c r="Z79">
        <v>801.95</v>
      </c>
      <c r="AA79">
        <v>760.8</v>
      </c>
      <c r="AB79">
        <v>801.95</v>
      </c>
      <c r="AC79" s="1">
        <f>(Table2[[#This Row],[Close Price]]/Table2[[#This Row],[Day Low]])-1</f>
        <v>4.1863827549947441E-2</v>
      </c>
      <c r="AD79" s="1">
        <f>(Table2[[#This Row],[Day High]]/Table2[[#This Row],[Close Price]])-1</f>
        <v>1.1732795054563816E-2</v>
      </c>
      <c r="AE79" s="1">
        <f>(Table2[[#This Row],[Close Price]]/Table2[[#This Row],[Current Week Low]])-1</f>
        <v>4.1863827549947441E-2</v>
      </c>
      <c r="AF79" s="1">
        <f>(Table2[[#This Row],[Current Week High]]/Table2[[#This Row],[Close Price]])-1</f>
        <v>1.1732795054563816E-2</v>
      </c>
      <c r="AG79" s="1">
        <f>(Table2[[#This Row],[Close Price]]/Table2[[#This Row],[Current Month Low]])-1</f>
        <v>4.1863827549947441E-2</v>
      </c>
      <c r="AH79" s="1">
        <f>(Table2[[#This Row],[Current Month High]]/Table2[[#This Row],[Close Price]])-1</f>
        <v>1.1732795054563816E-2</v>
      </c>
      <c r="AI79">
        <v>27.1620513467482</v>
      </c>
      <c r="AJ79">
        <v>66.488132745221506</v>
      </c>
      <c r="AK79" t="str">
        <f>IF(AND(Table2[[#This Row],[20D EMA]]&gt;Table2[[#This Row],[50D EMA]],Table2[[#This Row],[50D EMA]]&gt;Table2[[#This Row],[200D EMA]]),"Uptrend","Downtrend/NoTrend")</f>
        <v>Downtrend/NoTrend</v>
      </c>
      <c r="AL79">
        <v>0.04</v>
      </c>
      <c r="AM79" t="s">
        <v>3189</v>
      </c>
      <c r="AN79">
        <v>-6.74</v>
      </c>
      <c r="AO79" t="s">
        <v>3190</v>
      </c>
      <c r="AP79">
        <v>0.14755865699739101</v>
      </c>
      <c r="AQ79">
        <f>(Table2[[#This Row],[Sharpe Ratio]]-AVERAGE(Table2[Sharpe Ratio]))/_xlfn.STDEV.P(Table2[Sharpe Ratio])</f>
        <v>1.0141910953809778</v>
      </c>
      <c r="AR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9">
        <f>_xlfn.RANK.AVG(Table2[[#This Row],[1Y Return vs Nifty Z-Score]],Table2[1Y Return vs Nifty Z-Score])</f>
        <v>223</v>
      </c>
      <c r="AT79">
        <f>_xlfn.RANK.AVG(Table2[[#This Row],[6M Return vs Nifty Z-Score]],Table2[6M Return vs Nifty Z-Score])</f>
        <v>109</v>
      </c>
      <c r="AU79">
        <f>_xlfn.RANK.AVG(Table2[[#This Row],[Sharpe Ratio Z-Score]],Table2[Sharpe Ratio Z-Score])</f>
        <v>117</v>
      </c>
      <c r="AV79">
        <f>(Table2[[#This Row],[Rank 1Y]]+Table2[[#This Row],[Rank 6M]]+Table2[[#This Row],[Rank Sharpe]])/3</f>
        <v>149.66666666666666</v>
      </c>
    </row>
    <row r="80" spans="1:48" x14ac:dyDescent="0.3">
      <c r="A80" t="s">
        <v>1314</v>
      </c>
      <c r="B80" t="s">
        <v>1315</v>
      </c>
      <c r="C80" t="s">
        <v>3151</v>
      </c>
      <c r="D80" t="s">
        <v>269</v>
      </c>
      <c r="E80">
        <v>8820.0097913399895</v>
      </c>
      <c r="F80">
        <v>77.34</v>
      </c>
      <c r="G80">
        <v>45.644299265107698</v>
      </c>
      <c r="H80">
        <f>(Table2[[#This Row],[1Y Return vs Nifty]]-AVERAGE(Table2[1Y Return vs Nifty]))/_xlfn.STDEV.P(Table2[1Y Return vs Nifty])</f>
        <v>0.60867823770000096</v>
      </c>
      <c r="I80">
        <v>3.9042152559997998</v>
      </c>
      <c r="J80">
        <f>(Table2[[#This Row],[1M Return vs Nifty]]-AVERAGE(Table2[1M Return vs Nifty]))/_xlfn.STDEV.P(Table2[1M Return vs Nifty])</f>
        <v>0.5180054870809826</v>
      </c>
      <c r="K80">
        <v>9.02268938347712</v>
      </c>
      <c r="L80">
        <f>(Table2[[#This Row],[6M Return vs Nifty]]-AVERAGE(Table2[6M Return vs Nifty]))/_xlfn.STDEV.P(Table2[6M Return vs Nifty])</f>
        <v>0.17350524452806335</v>
      </c>
      <c r="M80">
        <v>11.394089039015</v>
      </c>
      <c r="N80">
        <f>(Table2[[#This Row],[1W Return vs Nifty]]-AVERAGE(Table2[1W Return vs Nifty]))/_xlfn.STDEV.P(Table2[1W Return vs Nifty])</f>
        <v>1.8871092630612067</v>
      </c>
      <c r="O80">
        <v>72.66</v>
      </c>
      <c r="P80">
        <v>74.285525189893306</v>
      </c>
      <c r="Q80">
        <v>68.301306456218398</v>
      </c>
      <c r="R80">
        <v>69.546428144458005</v>
      </c>
      <c r="S80" s="1">
        <f>(Table2[[#This Row],[Close Price]]-Table2[[#This Row],[20D EMA]])/Table2[[#This Row],[20D EMA]]</f>
        <v>6.4409578860446015E-2</v>
      </c>
      <c r="T80" s="1">
        <f>(Table2[[#This Row],[Close Price]]-Table2[[#This Row],[50D EMA]])/Table2[[#This Row],[50D EMA]]</f>
        <v>4.1118034802859069E-2</v>
      </c>
      <c r="U80" s="1">
        <f>(Table2[[#This Row],[Close Price]]-Table2[[#This Row],[200D EMA]])/Table2[[#This Row],[200D EMA]]</f>
        <v>0.13233558789355615</v>
      </c>
      <c r="V80">
        <v>0.76574045051930995</v>
      </c>
      <c r="W80">
        <v>74.900000000000006</v>
      </c>
      <c r="X80">
        <v>77.900000000000006</v>
      </c>
      <c r="Y80">
        <v>74.900000000000006</v>
      </c>
      <c r="Z80">
        <v>77.900000000000006</v>
      </c>
      <c r="AA80">
        <v>74.900000000000006</v>
      </c>
      <c r="AB80">
        <v>77.900000000000006</v>
      </c>
      <c r="AC80" s="1">
        <f>(Table2[[#This Row],[Close Price]]/Table2[[#This Row],[Day Low]])-1</f>
        <v>3.2576769025367103E-2</v>
      </c>
      <c r="AD80" s="1">
        <f>(Table2[[#This Row],[Day High]]/Table2[[#This Row],[Close Price]])-1</f>
        <v>7.240755107318364E-3</v>
      </c>
      <c r="AE80" s="1">
        <f>(Table2[[#This Row],[Close Price]]/Table2[[#This Row],[Current Week Low]])-1</f>
        <v>3.2576769025367103E-2</v>
      </c>
      <c r="AF80" s="1">
        <f>(Table2[[#This Row],[Current Week High]]/Table2[[#This Row],[Close Price]])-1</f>
        <v>7.240755107318364E-3</v>
      </c>
      <c r="AG80" s="1">
        <f>(Table2[[#This Row],[Close Price]]/Table2[[#This Row],[Current Month Low]])-1</f>
        <v>3.2576769025367103E-2</v>
      </c>
      <c r="AH80" s="1">
        <f>(Table2[[#This Row],[Current Month High]]/Table2[[#This Row],[Close Price]])-1</f>
        <v>7.240755107318364E-3</v>
      </c>
      <c r="AI80">
        <v>20.765451254202201</v>
      </c>
      <c r="AJ80">
        <v>95.303030303030297</v>
      </c>
      <c r="AK80" t="str">
        <f>IF(AND(Table2[[#This Row],[20D EMA]]&gt;Table2[[#This Row],[50D EMA]],Table2[[#This Row],[50D EMA]]&gt;Table2[[#This Row],[200D EMA]]),"Uptrend","Downtrend/NoTrend")</f>
        <v>Downtrend/NoTrend</v>
      </c>
      <c r="AL80">
        <v>0.04</v>
      </c>
      <c r="AM80" t="s">
        <v>3189</v>
      </c>
      <c r="AN80">
        <v>7</v>
      </c>
      <c r="AO80" t="s">
        <v>3189</v>
      </c>
      <c r="AP80">
        <v>0.16883967302278</v>
      </c>
      <c r="AQ80">
        <f>(Table2[[#This Row],[Sharpe Ratio]]-AVERAGE(Table2[Sharpe Ratio]))/_xlfn.STDEV.P(Table2[Sharpe Ratio])</f>
        <v>1.2609879619600455</v>
      </c>
      <c r="AR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0">
        <f>_xlfn.RANK.AVG(Table2[[#This Row],[1Y Return vs Nifty Z-Score]],Table2[1Y Return vs Nifty Z-Score])</f>
        <v>143</v>
      </c>
      <c r="AT80">
        <f>_xlfn.RANK.AVG(Table2[[#This Row],[6M Return vs Nifty Z-Score]],Table2[6M Return vs Nifty Z-Score])</f>
        <v>240</v>
      </c>
      <c r="AU80">
        <f>_xlfn.RANK.AVG(Table2[[#This Row],[Sharpe Ratio Z-Score]],Table2[Sharpe Ratio Z-Score])</f>
        <v>73</v>
      </c>
      <c r="AV80">
        <f>(Table2[[#This Row],[Rank 1Y]]+Table2[[#This Row],[Rank 6M]]+Table2[[#This Row],[Rank Sharpe]])/3</f>
        <v>152</v>
      </c>
    </row>
    <row r="81" spans="1:48" x14ac:dyDescent="0.3">
      <c r="A81" t="s">
        <v>1318</v>
      </c>
      <c r="B81" t="s">
        <v>1319</v>
      </c>
      <c r="C81" t="s">
        <v>3147</v>
      </c>
      <c r="D81" t="s">
        <v>51</v>
      </c>
      <c r="E81">
        <v>8782.1124929399994</v>
      </c>
      <c r="F81">
        <v>899.9</v>
      </c>
      <c r="G81">
        <v>123.36750750033301</v>
      </c>
      <c r="H81">
        <f>(Table2[[#This Row],[1Y Return vs Nifty]]-AVERAGE(Table2[1Y Return vs Nifty]))/_xlfn.STDEV.P(Table2[1Y Return vs Nifty])</f>
        <v>2.1640937091691561</v>
      </c>
      <c r="I81">
        <v>7.4744795112309603</v>
      </c>
      <c r="J81">
        <f>(Table2[[#This Row],[1M Return vs Nifty]]-AVERAGE(Table2[1M Return vs Nifty]))/_xlfn.STDEV.P(Table2[1M Return vs Nifty])</f>
        <v>0.91147731553244271</v>
      </c>
      <c r="K81">
        <v>78.127410803007606</v>
      </c>
      <c r="L81">
        <f>(Table2[[#This Row],[6M Return vs Nifty]]-AVERAGE(Table2[6M Return vs Nifty]))/_xlfn.STDEV.P(Table2[6M Return vs Nifty])</f>
        <v>2.3627080515564769</v>
      </c>
      <c r="M81">
        <v>-4.4264488406522897</v>
      </c>
      <c r="N81">
        <f>(Table2[[#This Row],[1W Return vs Nifty]]-AVERAGE(Table2[1W Return vs Nifty]))/_xlfn.STDEV.P(Table2[1W Return vs Nifty])</f>
        <v>-1.4176758118341017</v>
      </c>
      <c r="O81">
        <v>877.6</v>
      </c>
      <c r="P81">
        <v>841.81398262891798</v>
      </c>
      <c r="Q81">
        <v>672.29290021176098</v>
      </c>
      <c r="R81">
        <v>57.059516640369601</v>
      </c>
      <c r="S81" s="1">
        <f>(Table2[[#This Row],[Close Price]]-Table2[[#This Row],[20D EMA]])/Table2[[#This Row],[20D EMA]]</f>
        <v>2.5410209662716447E-2</v>
      </c>
      <c r="T81" s="1">
        <f>(Table2[[#This Row],[Close Price]]-Table2[[#This Row],[50D EMA]])/Table2[[#This Row],[50D EMA]]</f>
        <v>6.9001012776817972E-2</v>
      </c>
      <c r="U81" s="1">
        <f>(Table2[[#This Row],[Close Price]]-Table2[[#This Row],[200D EMA]])/Table2[[#This Row],[200D EMA]]</f>
        <v>0.33855347827791515</v>
      </c>
      <c r="V81">
        <v>1.73411743886753</v>
      </c>
      <c r="W81">
        <v>893.6</v>
      </c>
      <c r="X81">
        <v>943.2</v>
      </c>
      <c r="Y81">
        <v>893.6</v>
      </c>
      <c r="Z81">
        <v>943.2</v>
      </c>
      <c r="AA81">
        <v>893.6</v>
      </c>
      <c r="AB81">
        <v>943.2</v>
      </c>
      <c r="AC81" s="1">
        <f>(Table2[[#This Row],[Close Price]]/Table2[[#This Row],[Day Low]])-1</f>
        <v>7.0501342882720586E-3</v>
      </c>
      <c r="AD81" s="1">
        <f>(Table2[[#This Row],[Day High]]/Table2[[#This Row],[Close Price]])-1</f>
        <v>4.8116457384153932E-2</v>
      </c>
      <c r="AE81" s="1">
        <f>(Table2[[#This Row],[Close Price]]/Table2[[#This Row],[Current Week Low]])-1</f>
        <v>7.0501342882720586E-3</v>
      </c>
      <c r="AF81" s="1">
        <f>(Table2[[#This Row],[Current Week High]]/Table2[[#This Row],[Close Price]])-1</f>
        <v>4.8116457384153932E-2</v>
      </c>
      <c r="AG81" s="1">
        <f>(Table2[[#This Row],[Close Price]]/Table2[[#This Row],[Current Month Low]])-1</f>
        <v>7.0501342882720586E-3</v>
      </c>
      <c r="AH81" s="1">
        <f>(Table2[[#This Row],[Current Month High]]/Table2[[#This Row],[Close Price]])-1</f>
        <v>4.8116457384153932E-2</v>
      </c>
      <c r="AI81">
        <v>6.6229581064562701</v>
      </c>
      <c r="AJ81">
        <v>187.370269838735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0.06</v>
      </c>
      <c r="AM81" t="s">
        <v>3189</v>
      </c>
      <c r="AN81">
        <v>2.78</v>
      </c>
      <c r="AO81" t="s">
        <v>3189</v>
      </c>
      <c r="AP81">
        <v>4.3554916837671001E-2</v>
      </c>
      <c r="AQ81">
        <f>(Table2[[#This Row],[Sharpe Ratio]]-AVERAGE(Table2[Sharpe Ratio]))/_xlfn.STDEV.P(Table2[Sharpe Ratio])</f>
        <v>-0.1919447936808916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3.8286584707430822</v>
      </c>
      <c r="AS81">
        <f>_xlfn.RANK.AVG(Table2[[#This Row],[1Y Return vs Nifty Z-Score]],Table2[1Y Return vs Nifty Z-Score])</f>
        <v>32</v>
      </c>
      <c r="AT81">
        <f>_xlfn.RANK.AVG(Table2[[#This Row],[6M Return vs Nifty Z-Score]],Table2[6M Return vs Nifty Z-Score])</f>
        <v>22</v>
      </c>
      <c r="AU81">
        <f>_xlfn.RANK.AVG(Table2[[#This Row],[Sharpe Ratio Z-Score]],Table2[Sharpe Ratio Z-Score])</f>
        <v>402</v>
      </c>
      <c r="AV81">
        <f>(Table2[[#This Row],[Rank 1Y]]+Table2[[#This Row],[Rank 6M]]+Table2[[#This Row],[Rank Sharpe]])/3</f>
        <v>152</v>
      </c>
    </row>
    <row r="82" spans="1:48" x14ac:dyDescent="0.3">
      <c r="A82" t="s">
        <v>826</v>
      </c>
      <c r="B82" t="s">
        <v>827</v>
      </c>
      <c r="C82" t="s">
        <v>3143</v>
      </c>
      <c r="D82" t="s">
        <v>24</v>
      </c>
      <c r="E82">
        <v>19041.766642536</v>
      </c>
      <c r="F82">
        <v>237.49</v>
      </c>
      <c r="G82">
        <v>33.090060306172902</v>
      </c>
      <c r="H82">
        <f>(Table2[[#This Row],[1Y Return vs Nifty]]-AVERAGE(Table2[1Y Return vs Nifty]))/_xlfn.STDEV.P(Table2[1Y Return vs Nifty])</f>
        <v>0.3574397987236998</v>
      </c>
      <c r="I82">
        <v>5.5729307886734096</v>
      </c>
      <c r="J82">
        <f>(Table2[[#This Row],[1M Return vs Nifty]]-AVERAGE(Table2[1M Return vs Nifty]))/_xlfn.STDEV.P(Table2[1M Return vs Nifty])</f>
        <v>0.701911356469893</v>
      </c>
      <c r="K82">
        <v>11.2175018629262</v>
      </c>
      <c r="L82">
        <f>(Table2[[#This Row],[6M Return vs Nifty]]-AVERAGE(Table2[6M Return vs Nifty]))/_xlfn.STDEV.P(Table2[6M Return vs Nifty])</f>
        <v>0.24303579963645791</v>
      </c>
      <c r="M82">
        <v>8.0418882044477797</v>
      </c>
      <c r="N82">
        <f>(Table2[[#This Row],[1W Return vs Nifty]]-AVERAGE(Table2[1W Return vs Nifty]))/_xlfn.STDEV.P(Table2[1W Return vs Nifty])</f>
        <v>1.1868610559274095</v>
      </c>
      <c r="O82">
        <v>224.93</v>
      </c>
      <c r="P82">
        <v>220.24271045480501</v>
      </c>
      <c r="Q82">
        <v>202.23029463129899</v>
      </c>
      <c r="R82">
        <v>70.750044185198206</v>
      </c>
      <c r="S82" s="1">
        <f>(Table2[[#This Row],[Close Price]]-Table2[[#This Row],[20D EMA]])/Table2[[#This Row],[20D EMA]]</f>
        <v>5.5839594540523729E-2</v>
      </c>
      <c r="T82" s="1">
        <f>(Table2[[#This Row],[Close Price]]-Table2[[#This Row],[50D EMA]])/Table2[[#This Row],[50D EMA]]</f>
        <v>7.831037635515406E-2</v>
      </c>
      <c r="U82" s="1">
        <f>(Table2[[#This Row],[Close Price]]-Table2[[#This Row],[200D EMA]])/Table2[[#This Row],[200D EMA]]</f>
        <v>0.17435422043460697</v>
      </c>
      <c r="V82">
        <v>1.24547156965589</v>
      </c>
      <c r="W82">
        <v>234.36</v>
      </c>
      <c r="X82">
        <v>238.74</v>
      </c>
      <c r="Y82">
        <v>234.36</v>
      </c>
      <c r="Z82">
        <v>238.74</v>
      </c>
      <c r="AA82">
        <v>234.36</v>
      </c>
      <c r="AB82">
        <v>238.74</v>
      </c>
      <c r="AC82" s="1">
        <f>(Table2[[#This Row],[Close Price]]/Table2[[#This Row],[Day Low]])-1</f>
        <v>1.3355521420037597E-2</v>
      </c>
      <c r="AD82" s="1">
        <f>(Table2[[#This Row],[Day High]]/Table2[[#This Row],[Close Price]])-1</f>
        <v>5.263379510716204E-3</v>
      </c>
      <c r="AE82" s="1">
        <f>(Table2[[#This Row],[Close Price]]/Table2[[#This Row],[Current Week Low]])-1</f>
        <v>1.3355521420037597E-2</v>
      </c>
      <c r="AF82" s="1">
        <f>(Table2[[#This Row],[Current Week High]]/Table2[[#This Row],[Close Price]])-1</f>
        <v>5.263379510716204E-3</v>
      </c>
      <c r="AG82" s="1">
        <f>(Table2[[#This Row],[Close Price]]/Table2[[#This Row],[Current Month Low]])-1</f>
        <v>1.3355521420037597E-2</v>
      </c>
      <c r="AH82" s="1">
        <f>(Table2[[#This Row],[Current Month High]]/Table2[[#This Row],[Close Price]])-1</f>
        <v>5.263379510716204E-3</v>
      </c>
      <c r="AI82">
        <v>3.1622384100383001</v>
      </c>
      <c r="AJ82">
        <v>56.397760948304203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0.06</v>
      </c>
      <c r="AM82" t="s">
        <v>3189</v>
      </c>
      <c r="AN82">
        <v>6.81</v>
      </c>
      <c r="AO82" t="s">
        <v>3189</v>
      </c>
      <c r="AP82">
        <v>0.19722982417704699</v>
      </c>
      <c r="AQ82">
        <f>(Table2[[#This Row],[Sharpe Ratio]]-AVERAGE(Table2[Sharpe Ratio]))/_xlfn.STDEV.P(Table2[Sharpe Ratio])</f>
        <v>1.590229777210787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4.0794777879682469</v>
      </c>
      <c r="AS82">
        <f>_xlfn.RANK.AVG(Table2[[#This Row],[1Y Return vs Nifty Z-Score]],Table2[1Y Return vs Nifty Z-Score])</f>
        <v>204</v>
      </c>
      <c r="AT82">
        <f>_xlfn.RANK.AVG(Table2[[#This Row],[6M Return vs Nifty Z-Score]],Table2[6M Return vs Nifty Z-Score])</f>
        <v>218</v>
      </c>
      <c r="AU82">
        <f>_xlfn.RANK.AVG(Table2[[#This Row],[Sharpe Ratio Z-Score]],Table2[Sharpe Ratio Z-Score])</f>
        <v>39</v>
      </c>
      <c r="AV82">
        <f>(Table2[[#This Row],[Rank 1Y]]+Table2[[#This Row],[Rank 6M]]+Table2[[#This Row],[Rank Sharpe]])/3</f>
        <v>153.66666666666666</v>
      </c>
    </row>
    <row r="83" spans="1:48" x14ac:dyDescent="0.3">
      <c r="A83" t="s">
        <v>574</v>
      </c>
      <c r="B83" t="s">
        <v>575</v>
      </c>
      <c r="C83" t="s">
        <v>3143</v>
      </c>
      <c r="D83" t="s">
        <v>380</v>
      </c>
      <c r="E83">
        <v>34264.504999999997</v>
      </c>
      <c r="F83">
        <v>1665.05</v>
      </c>
      <c r="G83">
        <v>50.344516953220001</v>
      </c>
      <c r="H83">
        <f>(Table2[[#This Row],[1Y Return vs Nifty]]-AVERAGE(Table2[1Y Return vs Nifty]))/_xlfn.STDEV.P(Table2[1Y Return vs Nifty])</f>
        <v>0.70274012059651147</v>
      </c>
      <c r="I83">
        <v>5.9215384799860997</v>
      </c>
      <c r="J83">
        <f>(Table2[[#This Row],[1M Return vs Nifty]]-AVERAGE(Table2[1M Return vs Nifty]))/_xlfn.STDEV.P(Table2[1M Return vs Nifty])</f>
        <v>0.74033072711229531</v>
      </c>
      <c r="K83">
        <v>44.346600530427899</v>
      </c>
      <c r="L83">
        <f>(Table2[[#This Row],[6M Return vs Nifty]]-AVERAGE(Table2[6M Return vs Nifty]))/_xlfn.STDEV.P(Table2[6M Return vs Nifty])</f>
        <v>1.2925489777145984</v>
      </c>
      <c r="M83">
        <v>4.4266398609523803</v>
      </c>
      <c r="N83">
        <f>(Table2[[#This Row],[1W Return vs Nifty]]-AVERAGE(Table2[1W Return vs Nifty]))/_xlfn.STDEV.P(Table2[1W Return vs Nifty])</f>
        <v>0.43166430734032252</v>
      </c>
      <c r="O83">
        <v>1562.58</v>
      </c>
      <c r="P83">
        <v>1507.9297341100701</v>
      </c>
      <c r="Q83">
        <v>1253.96291781062</v>
      </c>
      <c r="R83">
        <v>69.998597837427795</v>
      </c>
      <c r="S83" s="1">
        <f>(Table2[[#This Row],[Close Price]]-Table2[[#This Row],[20D EMA]])/Table2[[#This Row],[20D EMA]]</f>
        <v>6.5577442434947356E-2</v>
      </c>
      <c r="T83" s="1">
        <f>(Table2[[#This Row],[Close Price]]-Table2[[#This Row],[50D EMA]])/Table2[[#This Row],[50D EMA]]</f>
        <v>0.10419601280868504</v>
      </c>
      <c r="U83" s="1">
        <f>(Table2[[#This Row],[Close Price]]-Table2[[#This Row],[200D EMA]])/Table2[[#This Row],[200D EMA]]</f>
        <v>0.32783033401587758</v>
      </c>
      <c r="V83">
        <v>0.89183365641812695</v>
      </c>
      <c r="W83">
        <v>1630</v>
      </c>
      <c r="X83">
        <v>1692</v>
      </c>
      <c r="Y83">
        <v>1630</v>
      </c>
      <c r="Z83">
        <v>1692</v>
      </c>
      <c r="AA83">
        <v>1630</v>
      </c>
      <c r="AB83">
        <v>1692</v>
      </c>
      <c r="AC83" s="1">
        <f>(Table2[[#This Row],[Close Price]]/Table2[[#This Row],[Day Low]])-1</f>
        <v>2.1503067484662575E-2</v>
      </c>
      <c r="AD83" s="1">
        <f>(Table2[[#This Row],[Day High]]/Table2[[#This Row],[Close Price]])-1</f>
        <v>1.6185700129125236E-2</v>
      </c>
      <c r="AE83" s="1">
        <f>(Table2[[#This Row],[Close Price]]/Table2[[#This Row],[Current Week Low]])-1</f>
        <v>2.1503067484662575E-2</v>
      </c>
      <c r="AF83" s="1">
        <f>(Table2[[#This Row],[Current Week High]]/Table2[[#This Row],[Close Price]])-1</f>
        <v>1.6185700129125236E-2</v>
      </c>
      <c r="AG83" s="1">
        <f>(Table2[[#This Row],[Close Price]]/Table2[[#This Row],[Current Month Low]])-1</f>
        <v>2.1503067484662575E-2</v>
      </c>
      <c r="AH83" s="1">
        <f>(Table2[[#This Row],[Current Month High]]/Table2[[#This Row],[Close Price]])-1</f>
        <v>1.6185700129125236E-2</v>
      </c>
      <c r="AI83">
        <v>1.61857001291252</v>
      </c>
      <c r="AJ83">
        <v>105.308261405672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0.2</v>
      </c>
      <c r="AM83" t="s">
        <v>3189</v>
      </c>
      <c r="AN83">
        <v>9.41</v>
      </c>
      <c r="AO83" t="s">
        <v>3189</v>
      </c>
      <c r="AP83">
        <v>8.8088625616597999E-2</v>
      </c>
      <c r="AQ83">
        <f>(Table2[[#This Row],[Sharpe Ratio]]-AVERAGE(Table2[Sharpe Ratio]))/_xlfn.STDEV.P(Table2[Sharpe Ratio])</f>
        <v>0.32451456007700785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3.4917986928407361</v>
      </c>
      <c r="AS83">
        <f>_xlfn.RANK.AVG(Table2[[#This Row],[1Y Return vs Nifty Z-Score]],Table2[1Y Return vs Nifty Z-Score])</f>
        <v>130</v>
      </c>
      <c r="AT83">
        <f>_xlfn.RANK.AVG(Table2[[#This Row],[6M Return vs Nifty Z-Score]],Table2[6M Return vs Nifty Z-Score])</f>
        <v>68</v>
      </c>
      <c r="AU83">
        <f>_xlfn.RANK.AVG(Table2[[#This Row],[Sharpe Ratio Z-Score]],Table2[Sharpe Ratio Z-Score])</f>
        <v>265</v>
      </c>
      <c r="AV83">
        <f>(Table2[[#This Row],[Rank 1Y]]+Table2[[#This Row],[Rank 6M]]+Table2[[#This Row],[Rank Sharpe]])/3</f>
        <v>154.33333333333334</v>
      </c>
    </row>
    <row r="84" spans="1:48" x14ac:dyDescent="0.3">
      <c r="A84" t="s">
        <v>1215</v>
      </c>
      <c r="B84" t="s">
        <v>1216</v>
      </c>
      <c r="C84" t="s">
        <v>3148</v>
      </c>
      <c r="D84" t="s">
        <v>213</v>
      </c>
      <c r="E84">
        <v>9831.0194987149898</v>
      </c>
      <c r="F84">
        <v>1576.4</v>
      </c>
      <c r="G84">
        <v>57.644944325236203</v>
      </c>
      <c r="H84">
        <f>(Table2[[#This Row],[1Y Return vs Nifty]]-AVERAGE(Table2[1Y Return vs Nifty]))/_xlfn.STDEV.P(Table2[1Y Return vs Nifty])</f>
        <v>0.84883802289108712</v>
      </c>
      <c r="I84">
        <v>-3.1358680997043697E-2</v>
      </c>
      <c r="J84">
        <f>(Table2[[#This Row],[1M Return vs Nifty]]-AVERAGE(Table2[1M Return vs Nifty]))/_xlfn.STDEV.P(Table2[1M Return vs Nifty])</f>
        <v>8.4273594343032401E-2</v>
      </c>
      <c r="K84">
        <v>44.298086080249</v>
      </c>
      <c r="L84">
        <f>(Table2[[#This Row],[6M Return vs Nifty]]-AVERAGE(Table2[6M Return vs Nifty]))/_xlfn.STDEV.P(Table2[6M Return vs Nifty])</f>
        <v>1.2910120643412226</v>
      </c>
      <c r="M84">
        <v>5.3067022081817798</v>
      </c>
      <c r="N84">
        <f>(Table2[[#This Row],[1W Return vs Nifty]]-AVERAGE(Table2[1W Return vs Nifty]))/_xlfn.STDEV.P(Table2[1W Return vs Nifty])</f>
        <v>0.61550236216644683</v>
      </c>
      <c r="O84">
        <v>1539.39</v>
      </c>
      <c r="P84">
        <v>1530.6310181629301</v>
      </c>
      <c r="Q84">
        <v>1336.49718811815</v>
      </c>
      <c r="R84">
        <v>61.181076195343401</v>
      </c>
      <c r="S84" s="1">
        <f>(Table2[[#This Row],[Close Price]]-Table2[[#This Row],[20D EMA]])/Table2[[#This Row],[20D EMA]]</f>
        <v>2.4041990658637505E-2</v>
      </c>
      <c r="T84" s="1">
        <f>(Table2[[#This Row],[Close Price]]-Table2[[#This Row],[50D EMA]])/Table2[[#This Row],[50D EMA]]</f>
        <v>2.9902034712456119E-2</v>
      </c>
      <c r="U84" s="1">
        <f>(Table2[[#This Row],[Close Price]]-Table2[[#This Row],[200D EMA]])/Table2[[#This Row],[200D EMA]]</f>
        <v>0.17950117217952727</v>
      </c>
      <c r="V84">
        <v>1.2620017133302099</v>
      </c>
      <c r="W84">
        <v>1565.15</v>
      </c>
      <c r="X84">
        <v>1629</v>
      </c>
      <c r="Y84">
        <v>1565.15</v>
      </c>
      <c r="Z84">
        <v>1629</v>
      </c>
      <c r="AA84">
        <v>1565.15</v>
      </c>
      <c r="AB84">
        <v>1629</v>
      </c>
      <c r="AC84" s="1">
        <f>(Table2[[#This Row],[Close Price]]/Table2[[#This Row],[Day Low]])-1</f>
        <v>7.1878094751300914E-3</v>
      </c>
      <c r="AD84" s="1">
        <f>(Table2[[#This Row],[Day High]]/Table2[[#This Row],[Close Price]])-1</f>
        <v>3.3367165693986234E-2</v>
      </c>
      <c r="AE84" s="1">
        <f>(Table2[[#This Row],[Close Price]]/Table2[[#This Row],[Current Week Low]])-1</f>
        <v>7.1878094751300914E-3</v>
      </c>
      <c r="AF84" s="1">
        <f>(Table2[[#This Row],[Current Week High]]/Table2[[#This Row],[Close Price]])-1</f>
        <v>3.3367165693986234E-2</v>
      </c>
      <c r="AG84" s="1">
        <f>(Table2[[#This Row],[Close Price]]/Table2[[#This Row],[Current Month Low]])-1</f>
        <v>7.1878094751300914E-3</v>
      </c>
      <c r="AH84" s="1">
        <f>(Table2[[#This Row],[Current Month High]]/Table2[[#This Row],[Close Price]])-1</f>
        <v>3.3367165693986234E-2</v>
      </c>
      <c r="AI84">
        <v>11.5389495052017</v>
      </c>
      <c r="AJ84">
        <v>81.101728990751894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0.15</v>
      </c>
      <c r="AM84" t="s">
        <v>3189</v>
      </c>
      <c r="AN84">
        <v>6.58</v>
      </c>
      <c r="AO84" t="s">
        <v>3189</v>
      </c>
      <c r="AP84">
        <v>8.1353355926574999E-2</v>
      </c>
      <c r="AQ84">
        <f>(Table2[[#This Row],[Sharpe Ratio]]-AVERAGE(Table2[Sharpe Ratio]))/_xlfn.STDEV.P(Table2[Sharpe Ratio])</f>
        <v>0.24640534512789405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3.0860313888696829</v>
      </c>
      <c r="AS84">
        <f>_xlfn.RANK.AVG(Table2[[#This Row],[1Y Return vs Nifty Z-Score]],Table2[1Y Return vs Nifty Z-Score])</f>
        <v>111</v>
      </c>
      <c r="AT84">
        <f>_xlfn.RANK.AVG(Table2[[#This Row],[6M Return vs Nifty Z-Score]],Table2[6M Return vs Nifty Z-Score])</f>
        <v>69</v>
      </c>
      <c r="AU84">
        <f>_xlfn.RANK.AVG(Table2[[#This Row],[Sharpe Ratio Z-Score]],Table2[Sharpe Ratio Z-Score])</f>
        <v>283</v>
      </c>
      <c r="AV84">
        <f>(Table2[[#This Row],[Rank 1Y]]+Table2[[#This Row],[Rank 6M]]+Table2[[#This Row],[Rank Sharpe]])/3</f>
        <v>154.33333333333334</v>
      </c>
    </row>
    <row r="85" spans="1:48" x14ac:dyDescent="0.3">
      <c r="A85" t="s">
        <v>441</v>
      </c>
      <c r="B85" t="s">
        <v>442</v>
      </c>
      <c r="C85" t="s">
        <v>3151</v>
      </c>
      <c r="D85" t="s">
        <v>166</v>
      </c>
      <c r="E85">
        <v>50767.101307124998</v>
      </c>
      <c r="F85">
        <v>12264.3</v>
      </c>
      <c r="G85">
        <v>129.178226790465</v>
      </c>
      <c r="H85">
        <f>(Table2[[#This Row],[1Y Return vs Nifty]]-AVERAGE(Table2[1Y Return vs Nifty]))/_xlfn.STDEV.P(Table2[1Y Return vs Nifty])</f>
        <v>2.2803792162841261</v>
      </c>
      <c r="I85">
        <v>-13.1484670747335</v>
      </c>
      <c r="J85">
        <f>(Table2[[#This Row],[1M Return vs Nifty]]-AVERAGE(Table2[1M Return vs Nifty]))/_xlfn.STDEV.P(Table2[1M Return vs Nifty])</f>
        <v>-1.3613372217519544</v>
      </c>
      <c r="K85">
        <v>0.149368792188045</v>
      </c>
      <c r="L85">
        <f>(Table2[[#This Row],[6M Return vs Nifty]]-AVERAGE(Table2[6M Return vs Nifty]))/_xlfn.STDEV.P(Table2[6M Return vs Nifty])</f>
        <v>-0.10759708751350683</v>
      </c>
      <c r="M85">
        <v>1.10023946032395</v>
      </c>
      <c r="N85">
        <f>(Table2[[#This Row],[1W Return vs Nifty]]-AVERAGE(Table2[1W Return vs Nifty]))/_xlfn.STDEV.P(Table2[1W Return vs Nifty])</f>
        <v>-0.26319439346598644</v>
      </c>
      <c r="O85">
        <v>12565.82</v>
      </c>
      <c r="P85">
        <v>13000.880701379499</v>
      </c>
      <c r="Q85">
        <v>11010.575738518301</v>
      </c>
      <c r="R85">
        <v>41.155684904765998</v>
      </c>
      <c r="S85" s="1">
        <f>(Table2[[#This Row],[Close Price]]-Table2[[#This Row],[20D EMA]])/Table2[[#This Row],[20D EMA]]</f>
        <v>-2.3995250608396464E-2</v>
      </c>
      <c r="T85" s="1">
        <f>(Table2[[#This Row],[Close Price]]-Table2[[#This Row],[50D EMA]])/Table2[[#This Row],[50D EMA]]</f>
        <v>-5.665621570555162E-2</v>
      </c>
      <c r="U85" s="1">
        <f>(Table2[[#This Row],[Close Price]]-Table2[[#This Row],[200D EMA]])/Table2[[#This Row],[200D EMA]]</f>
        <v>0.11386545910544847</v>
      </c>
      <c r="V85">
        <v>1.7439738124649999</v>
      </c>
      <c r="W85">
        <v>11562.1</v>
      </c>
      <c r="X85">
        <v>12350</v>
      </c>
      <c r="Y85">
        <v>11562.1</v>
      </c>
      <c r="Z85">
        <v>12350</v>
      </c>
      <c r="AA85">
        <v>11562.1</v>
      </c>
      <c r="AB85">
        <v>12350</v>
      </c>
      <c r="AC85" s="1">
        <f>(Table2[[#This Row],[Close Price]]/Table2[[#This Row],[Day Low]])-1</f>
        <v>6.0732911841274495E-2</v>
      </c>
      <c r="AD85" s="1">
        <f>(Table2[[#This Row],[Day High]]/Table2[[#This Row],[Close Price]])-1</f>
        <v>6.9877612256712407E-3</v>
      </c>
      <c r="AE85" s="1">
        <f>(Table2[[#This Row],[Close Price]]/Table2[[#This Row],[Current Week Low]])-1</f>
        <v>6.0732911841274495E-2</v>
      </c>
      <c r="AF85" s="1">
        <f>(Table2[[#This Row],[Current Week High]]/Table2[[#This Row],[Close Price]])-1</f>
        <v>6.9877612256712407E-3</v>
      </c>
      <c r="AG85" s="1">
        <f>(Table2[[#This Row],[Close Price]]/Table2[[#This Row],[Current Month Low]])-1</f>
        <v>6.0732911841274495E-2</v>
      </c>
      <c r="AH85" s="1">
        <f>(Table2[[#This Row],[Current Month High]]/Table2[[#This Row],[Close Price]])-1</f>
        <v>6.9877612256712407E-3</v>
      </c>
      <c r="AI85">
        <v>34.944106063941597</v>
      </c>
      <c r="AJ85">
        <v>160.21174573538099</v>
      </c>
      <c r="AK85" t="str">
        <f>IF(AND(Table2[[#This Row],[20D EMA]]&gt;Table2[[#This Row],[50D EMA]],Table2[[#This Row],[50D EMA]]&gt;Table2[[#This Row],[200D EMA]]),"Uptrend","Downtrend/NoTrend")</f>
        <v>Downtrend/NoTrend</v>
      </c>
      <c r="AL85">
        <v>0.05</v>
      </c>
      <c r="AM85" t="s">
        <v>3189</v>
      </c>
      <c r="AN85">
        <v>-5.32</v>
      </c>
      <c r="AO85" t="s">
        <v>3190</v>
      </c>
      <c r="AP85">
        <v>0.14964383800890099</v>
      </c>
      <c r="AQ85">
        <f>(Table2[[#This Row],[Sharpe Ratio]]-AVERAGE(Table2[Sharpe Ratio]))/_xlfn.STDEV.P(Table2[Sharpe Ratio])</f>
        <v>1.0383730300816931</v>
      </c>
      <c r="AR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5">
        <f>_xlfn.RANK.AVG(Table2[[#This Row],[1Y Return vs Nifty Z-Score]],Table2[1Y Return vs Nifty Z-Score])</f>
        <v>29</v>
      </c>
      <c r="AT85">
        <f>_xlfn.RANK.AVG(Table2[[#This Row],[6M Return vs Nifty Z-Score]],Table2[6M Return vs Nifty Z-Score])</f>
        <v>322</v>
      </c>
      <c r="AU85">
        <f>_xlfn.RANK.AVG(Table2[[#This Row],[Sharpe Ratio Z-Score]],Table2[Sharpe Ratio Z-Score])</f>
        <v>113</v>
      </c>
      <c r="AV85">
        <f>(Table2[[#This Row],[Rank 1Y]]+Table2[[#This Row],[Rank 6M]]+Table2[[#This Row],[Rank Sharpe]])/3</f>
        <v>154.66666666666666</v>
      </c>
    </row>
    <row r="86" spans="1:48" x14ac:dyDescent="0.3">
      <c r="A86" t="s">
        <v>431</v>
      </c>
      <c r="B86" t="s">
        <v>432</v>
      </c>
      <c r="C86" t="s">
        <v>3157</v>
      </c>
      <c r="D86" t="s">
        <v>375</v>
      </c>
      <c r="E86">
        <v>52701.326092099996</v>
      </c>
      <c r="F86">
        <v>1775.85</v>
      </c>
      <c r="G86">
        <v>32.078828810098699</v>
      </c>
      <c r="H86">
        <f>(Table2[[#This Row],[1Y Return vs Nifty]]-AVERAGE(Table2[1Y Return vs Nifty]))/_xlfn.STDEV.P(Table2[1Y Return vs Nifty])</f>
        <v>0.33720279165792794</v>
      </c>
      <c r="I86">
        <v>5.3548294255343798</v>
      </c>
      <c r="J86">
        <f>(Table2[[#This Row],[1M Return vs Nifty]]-AVERAGE(Table2[1M Return vs Nifty]))/_xlfn.STDEV.P(Table2[1M Return vs Nifty])</f>
        <v>0.67787483255815983</v>
      </c>
      <c r="K86">
        <v>25.636496824870701</v>
      </c>
      <c r="L86">
        <f>(Table2[[#This Row],[6M Return vs Nifty]]-AVERAGE(Table2[6M Return vs Nifty]))/_xlfn.STDEV.P(Table2[6M Return vs Nifty])</f>
        <v>0.69982230563481929</v>
      </c>
      <c r="M86">
        <v>-2.2525276537177601</v>
      </c>
      <c r="N86">
        <f>(Table2[[#This Row],[1W Return vs Nifty]]-AVERAGE(Table2[1W Return vs Nifty]))/_xlfn.STDEV.P(Table2[1W Return vs Nifty])</f>
        <v>-0.96356089189744665</v>
      </c>
      <c r="O86">
        <v>1739.42</v>
      </c>
      <c r="P86">
        <v>1698.2552040119101</v>
      </c>
      <c r="Q86">
        <v>1510.28804392503</v>
      </c>
      <c r="R86">
        <v>63.1602423972314</v>
      </c>
      <c r="S86" s="1">
        <f>(Table2[[#This Row],[Close Price]]-Table2[[#This Row],[20D EMA]])/Table2[[#This Row],[20D EMA]]</f>
        <v>2.0943762863483133E-2</v>
      </c>
      <c r="T86" s="1">
        <f>(Table2[[#This Row],[Close Price]]-Table2[[#This Row],[50D EMA]])/Table2[[#This Row],[50D EMA]]</f>
        <v>4.5690892514141601E-2</v>
      </c>
      <c r="U86" s="1">
        <f>(Table2[[#This Row],[Close Price]]-Table2[[#This Row],[200D EMA]])/Table2[[#This Row],[200D EMA]]</f>
        <v>0.17583530316826917</v>
      </c>
      <c r="V86">
        <v>0.93160581366711803</v>
      </c>
      <c r="W86">
        <v>1769.55</v>
      </c>
      <c r="X86">
        <v>1805</v>
      </c>
      <c r="Y86">
        <v>1769.55</v>
      </c>
      <c r="Z86">
        <v>1805</v>
      </c>
      <c r="AA86">
        <v>1769.55</v>
      </c>
      <c r="AB86">
        <v>1805</v>
      </c>
      <c r="AC86" s="1">
        <f>(Table2[[#This Row],[Close Price]]/Table2[[#This Row],[Day Low]])-1</f>
        <v>3.5602271764008098E-3</v>
      </c>
      <c r="AD86" s="1">
        <f>(Table2[[#This Row],[Day High]]/Table2[[#This Row],[Close Price]])-1</f>
        <v>1.6414674662837525E-2</v>
      </c>
      <c r="AE86" s="1">
        <f>(Table2[[#This Row],[Close Price]]/Table2[[#This Row],[Current Week Low]])-1</f>
        <v>3.5602271764008098E-3</v>
      </c>
      <c r="AF86" s="1">
        <f>(Table2[[#This Row],[Current Week High]]/Table2[[#This Row],[Close Price]])-1</f>
        <v>1.6414674662837525E-2</v>
      </c>
      <c r="AG86" s="1">
        <f>(Table2[[#This Row],[Close Price]]/Table2[[#This Row],[Current Month Low]])-1</f>
        <v>3.5602271764008098E-3</v>
      </c>
      <c r="AH86" s="1">
        <f>(Table2[[#This Row],[Current Month High]]/Table2[[#This Row],[Close Price]])-1</f>
        <v>1.6414674662837525E-2</v>
      </c>
      <c r="AI86">
        <v>3.5560435847622198</v>
      </c>
      <c r="AJ86">
        <v>73.321296115557203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0.11</v>
      </c>
      <c r="AM86" t="s">
        <v>3189</v>
      </c>
      <c r="AN86">
        <v>2.62</v>
      </c>
      <c r="AO86" t="s">
        <v>3189</v>
      </c>
      <c r="AP86">
        <v>0.13823191117797601</v>
      </c>
      <c r="AQ86">
        <f>(Table2[[#This Row],[Sharpe Ratio]]-AVERAGE(Table2[Sharpe Ratio]))/_xlfn.STDEV.P(Table2[Sharpe Ratio])</f>
        <v>0.90602841927261435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1.6573674572260746</v>
      </c>
      <c r="AS86">
        <f>_xlfn.RANK.AVG(Table2[[#This Row],[1Y Return vs Nifty Z-Score]],Table2[1Y Return vs Nifty Z-Score])</f>
        <v>210</v>
      </c>
      <c r="AT86">
        <f>_xlfn.RANK.AVG(Table2[[#This Row],[6M Return vs Nifty Z-Score]],Table2[6M Return vs Nifty Z-Score])</f>
        <v>130</v>
      </c>
      <c r="AU86">
        <f>_xlfn.RANK.AVG(Table2[[#This Row],[Sharpe Ratio Z-Score]],Table2[Sharpe Ratio Z-Score])</f>
        <v>130</v>
      </c>
      <c r="AV86">
        <f>(Table2[[#This Row],[Rank 1Y]]+Table2[[#This Row],[Rank 6M]]+Table2[[#This Row],[Rank Sharpe]])/3</f>
        <v>156.66666666666666</v>
      </c>
    </row>
    <row r="87" spans="1:48" x14ac:dyDescent="0.3">
      <c r="A87" t="s">
        <v>779</v>
      </c>
      <c r="B87" t="s">
        <v>780</v>
      </c>
      <c r="C87" t="s">
        <v>3152</v>
      </c>
      <c r="D87" t="s">
        <v>276</v>
      </c>
      <c r="E87">
        <v>20513.787271469999</v>
      </c>
      <c r="F87">
        <v>6051.05</v>
      </c>
      <c r="G87">
        <v>75.081978868953996</v>
      </c>
      <c r="H87">
        <f>(Table2[[#This Row],[1Y Return vs Nifty]]-AVERAGE(Table2[1Y Return vs Nifty]))/_xlfn.STDEV.P(Table2[1Y Return vs Nifty])</f>
        <v>1.1977921373913265</v>
      </c>
      <c r="I87">
        <v>-1.0076408661643099</v>
      </c>
      <c r="J87">
        <f>(Table2[[#This Row],[1M Return vs Nifty]]-AVERAGE(Table2[1M Return vs Nifty]))/_xlfn.STDEV.P(Table2[1M Return vs Nifty])</f>
        <v>-2.3320552482236603E-2</v>
      </c>
      <c r="K87">
        <v>55.180255121969601</v>
      </c>
      <c r="L87">
        <f>(Table2[[#This Row],[6M Return vs Nifty]]-AVERAGE(Table2[6M Return vs Nifty]))/_xlfn.STDEV.P(Table2[6M Return vs Nifty])</f>
        <v>1.6357537046129895</v>
      </c>
      <c r="M87">
        <v>-8.5235020770213392</v>
      </c>
      <c r="N87">
        <f>(Table2[[#This Row],[1W Return vs Nifty]]-AVERAGE(Table2[1W Return vs Nifty]))/_xlfn.STDEV.P(Table2[1W Return vs Nifty])</f>
        <v>-2.2735177869672949</v>
      </c>
      <c r="O87">
        <v>6157.04</v>
      </c>
      <c r="P87">
        <v>5747.7232232340803</v>
      </c>
      <c r="Q87">
        <v>4617.85231549125</v>
      </c>
      <c r="R87">
        <v>40.918105152511203</v>
      </c>
      <c r="S87" s="1">
        <f>(Table2[[#This Row],[Close Price]]-Table2[[#This Row],[20D EMA]])/Table2[[#This Row],[20D EMA]]</f>
        <v>-1.7214440705273927E-2</v>
      </c>
      <c r="T87" s="1">
        <f>(Table2[[#This Row],[Close Price]]-Table2[[#This Row],[50D EMA]])/Table2[[#This Row],[50D EMA]]</f>
        <v>5.2773379125108009E-2</v>
      </c>
      <c r="U87" s="1">
        <f>(Table2[[#This Row],[Close Price]]-Table2[[#This Row],[200D EMA]])/Table2[[#This Row],[200D EMA]]</f>
        <v>0.31036022518539241</v>
      </c>
      <c r="V87">
        <v>0.80977366073483203</v>
      </c>
      <c r="W87">
        <v>6022.25</v>
      </c>
      <c r="X87">
        <v>6266.2</v>
      </c>
      <c r="Y87">
        <v>6022.25</v>
      </c>
      <c r="Z87">
        <v>6266.2</v>
      </c>
      <c r="AA87">
        <v>6022.25</v>
      </c>
      <c r="AB87">
        <v>6266.2</v>
      </c>
      <c r="AC87" s="1">
        <f>(Table2[[#This Row],[Close Price]]/Table2[[#This Row],[Day Low]])-1</f>
        <v>4.7822657644567279E-3</v>
      </c>
      <c r="AD87" s="1">
        <f>(Table2[[#This Row],[Day High]]/Table2[[#This Row],[Close Price]])-1</f>
        <v>3.5555812627560357E-2</v>
      </c>
      <c r="AE87" s="1">
        <f>(Table2[[#This Row],[Close Price]]/Table2[[#This Row],[Current Week Low]])-1</f>
        <v>4.7822657644567279E-3</v>
      </c>
      <c r="AF87" s="1">
        <f>(Table2[[#This Row],[Current Week High]]/Table2[[#This Row],[Close Price]])-1</f>
        <v>3.5555812627560357E-2</v>
      </c>
      <c r="AG87" s="1">
        <f>(Table2[[#This Row],[Close Price]]/Table2[[#This Row],[Current Month Low]])-1</f>
        <v>4.7822657644567279E-3</v>
      </c>
      <c r="AH87" s="1">
        <f>(Table2[[#This Row],[Current Month High]]/Table2[[#This Row],[Close Price]])-1</f>
        <v>3.5555812627560357E-2</v>
      </c>
      <c r="AI87">
        <v>18.310045364027701</v>
      </c>
      <c r="AJ87">
        <v>102.207184628237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0.46</v>
      </c>
      <c r="AM87" t="s">
        <v>3189</v>
      </c>
      <c r="AN87">
        <v>-1.37</v>
      </c>
      <c r="AO87" t="s">
        <v>3190</v>
      </c>
      <c r="AP87">
        <v>6.1132323174269997E-2</v>
      </c>
      <c r="AQ87">
        <f>(Table2[[#This Row],[Sharpe Ratio]]-AVERAGE(Table2[Sharpe Ratio]))/_xlfn.STDEV.P(Table2[Sharpe Ratio])</f>
        <v>1.1901150576856161E-2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0.54860865313164098</v>
      </c>
      <c r="AS87">
        <f>_xlfn.RANK.AVG(Table2[[#This Row],[1Y Return vs Nifty Z-Score]],Table2[1Y Return vs Nifty Z-Score])</f>
        <v>75</v>
      </c>
      <c r="AT87">
        <f>_xlfn.RANK.AVG(Table2[[#This Row],[6M Return vs Nifty Z-Score]],Table2[6M Return vs Nifty Z-Score])</f>
        <v>47</v>
      </c>
      <c r="AU87">
        <f>_xlfn.RANK.AVG(Table2[[#This Row],[Sharpe Ratio Z-Score]],Table2[Sharpe Ratio Z-Score])</f>
        <v>349</v>
      </c>
      <c r="AV87">
        <f>(Table2[[#This Row],[Rank 1Y]]+Table2[[#This Row],[Rank 6M]]+Table2[[#This Row],[Rank Sharpe]])/3</f>
        <v>157</v>
      </c>
    </row>
    <row r="88" spans="1:48" x14ac:dyDescent="0.3">
      <c r="A88" t="s">
        <v>651</v>
      </c>
      <c r="B88" t="s">
        <v>652</v>
      </c>
      <c r="C88" t="s">
        <v>3146</v>
      </c>
      <c r="D88" t="s">
        <v>46</v>
      </c>
      <c r="E88">
        <v>28065.466</v>
      </c>
      <c r="F88">
        <v>1059.5</v>
      </c>
      <c r="G88">
        <v>52.608058596628503</v>
      </c>
      <c r="H88">
        <f>(Table2[[#This Row],[1Y Return vs Nifty]]-AVERAGE(Table2[1Y Return vs Nifty]))/_xlfn.STDEV.P(Table2[1Y Return vs Nifty])</f>
        <v>0.7480386584774612</v>
      </c>
      <c r="I88">
        <v>9.7110346557359009</v>
      </c>
      <c r="J88">
        <f>(Table2[[#This Row],[1M Return vs Nifty]]-AVERAGE(Table2[1M Return vs Nifty]))/_xlfn.STDEV.P(Table2[1M Return vs Nifty])</f>
        <v>1.1579636759892264</v>
      </c>
      <c r="K88">
        <v>28.2921682916656</v>
      </c>
      <c r="L88">
        <f>(Table2[[#This Row],[6M Return vs Nifty]]-AVERAGE(Table2[6M Return vs Nifty]))/_xlfn.STDEV.P(Table2[6M Return vs Nifty])</f>
        <v>0.78395264159779088</v>
      </c>
      <c r="M88">
        <v>3.8791326738473701</v>
      </c>
      <c r="N88">
        <f>(Table2[[#This Row],[1W Return vs Nifty]]-AVERAGE(Table2[1W Return vs Nifty]))/_xlfn.STDEV.P(Table2[1W Return vs Nifty])</f>
        <v>0.31729439184787894</v>
      </c>
      <c r="O88">
        <v>1013.43</v>
      </c>
      <c r="P88">
        <v>987.27520238073396</v>
      </c>
      <c r="Q88">
        <v>866.38933483685003</v>
      </c>
      <c r="R88">
        <v>66.829341907379899</v>
      </c>
      <c r="S88" s="1">
        <f>(Table2[[#This Row],[Close Price]]-Table2[[#This Row],[20D EMA]])/Table2[[#This Row],[20D EMA]]</f>
        <v>4.5459479194419006E-2</v>
      </c>
      <c r="T88" s="1">
        <f>(Table2[[#This Row],[Close Price]]-Table2[[#This Row],[50D EMA]])/Table2[[#This Row],[50D EMA]]</f>
        <v>7.3155688955928208E-2</v>
      </c>
      <c r="U88" s="1">
        <f>(Table2[[#This Row],[Close Price]]-Table2[[#This Row],[200D EMA]])/Table2[[#This Row],[200D EMA]]</f>
        <v>0.22289132310188778</v>
      </c>
      <c r="V88">
        <v>0.82118190602630903</v>
      </c>
      <c r="W88">
        <v>1056.5999999999999</v>
      </c>
      <c r="X88">
        <v>1084.8</v>
      </c>
      <c r="Y88">
        <v>1056.5999999999999</v>
      </c>
      <c r="Z88">
        <v>1084.8</v>
      </c>
      <c r="AA88">
        <v>1056.5999999999999</v>
      </c>
      <c r="AB88">
        <v>1084.8</v>
      </c>
      <c r="AC88" s="1">
        <f>(Table2[[#This Row],[Close Price]]/Table2[[#This Row],[Day Low]])-1</f>
        <v>2.7446526594738785E-3</v>
      </c>
      <c r="AD88" s="1">
        <f>(Table2[[#This Row],[Day High]]/Table2[[#This Row],[Close Price]])-1</f>
        <v>2.3879188296366261E-2</v>
      </c>
      <c r="AE88" s="1">
        <f>(Table2[[#This Row],[Close Price]]/Table2[[#This Row],[Current Week Low]])-1</f>
        <v>2.7446526594738785E-3</v>
      </c>
      <c r="AF88" s="1">
        <f>(Table2[[#This Row],[Current Week High]]/Table2[[#This Row],[Close Price]])-1</f>
        <v>2.3879188296366261E-2</v>
      </c>
      <c r="AG88" s="1">
        <f>(Table2[[#This Row],[Close Price]]/Table2[[#This Row],[Current Month Low]])-1</f>
        <v>2.7446526594738785E-3</v>
      </c>
      <c r="AH88" s="1">
        <f>(Table2[[#This Row],[Current Month High]]/Table2[[#This Row],[Close Price]])-1</f>
        <v>2.3879188296366261E-2</v>
      </c>
      <c r="AI88">
        <v>3.32232184992922</v>
      </c>
      <c r="AJ88">
        <v>80.786622301851295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0.16</v>
      </c>
      <c r="AM88" t="s">
        <v>3189</v>
      </c>
      <c r="AN88">
        <v>5.67</v>
      </c>
      <c r="AO88" t="s">
        <v>3189</v>
      </c>
      <c r="AP88">
        <v>9.8272847646265996E-2</v>
      </c>
      <c r="AQ88">
        <f>(Table2[[#This Row],[Sharpe Ratio]]-AVERAGE(Table2[Sharpe Ratio]))/_xlfn.STDEV.P(Table2[Sharpe Ratio])</f>
        <v>0.44262142501564428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3.4498707929280021</v>
      </c>
      <c r="AS88">
        <f>_xlfn.RANK.AVG(Table2[[#This Row],[1Y Return vs Nifty Z-Score]],Table2[1Y Return vs Nifty Z-Score])</f>
        <v>122</v>
      </c>
      <c r="AT88">
        <f>_xlfn.RANK.AVG(Table2[[#This Row],[6M Return vs Nifty Z-Score]],Table2[6M Return vs Nifty Z-Score])</f>
        <v>124</v>
      </c>
      <c r="AU88">
        <f>_xlfn.RANK.AVG(Table2[[#This Row],[Sharpe Ratio Z-Score]],Table2[Sharpe Ratio Z-Score])</f>
        <v>233</v>
      </c>
      <c r="AV88">
        <f>(Table2[[#This Row],[Rank 1Y]]+Table2[[#This Row],[Rank 6M]]+Table2[[#This Row],[Rank Sharpe]])/3</f>
        <v>159.66666666666666</v>
      </c>
    </row>
    <row r="89" spans="1:48" x14ac:dyDescent="0.3">
      <c r="A89" t="s">
        <v>685</v>
      </c>
      <c r="B89" t="s">
        <v>686</v>
      </c>
      <c r="C89" t="s">
        <v>3157</v>
      </c>
      <c r="D89" t="s">
        <v>169</v>
      </c>
      <c r="E89">
        <v>26043.887447000001</v>
      </c>
      <c r="F89">
        <v>5658.4</v>
      </c>
      <c r="G89">
        <v>83.112313313914598</v>
      </c>
      <c r="H89">
        <f>(Table2[[#This Row],[1Y Return vs Nifty]]-AVERAGE(Table2[1Y Return vs Nifty]))/_xlfn.STDEV.P(Table2[1Y Return vs Nifty])</f>
        <v>1.3584971149697291</v>
      </c>
      <c r="I89">
        <v>-27.6956981297079</v>
      </c>
      <c r="J89">
        <f>(Table2[[#This Row],[1M Return vs Nifty]]-AVERAGE(Table2[1M Return vs Nifty]))/_xlfn.STDEV.P(Table2[1M Return vs Nifty])</f>
        <v>-2.9645590543431775</v>
      </c>
      <c r="K89">
        <v>30.637947499557399</v>
      </c>
      <c r="L89">
        <f>(Table2[[#This Row],[6M Return vs Nifty]]-AVERAGE(Table2[6M Return vs Nifty]))/_xlfn.STDEV.P(Table2[6M Return vs Nifty])</f>
        <v>0.85826574670979905</v>
      </c>
      <c r="M89">
        <v>7.8727751398544399</v>
      </c>
      <c r="N89">
        <f>(Table2[[#This Row],[1W Return vs Nifty]]-AVERAGE(Table2[1W Return vs Nifty]))/_xlfn.STDEV.P(Table2[1W Return vs Nifty])</f>
        <v>1.1515346759971696</v>
      </c>
      <c r="O89">
        <v>6457.69</v>
      </c>
      <c r="P89">
        <v>6871.5982544182498</v>
      </c>
      <c r="Q89">
        <v>5729.63592450329</v>
      </c>
      <c r="R89">
        <v>36.966297510671197</v>
      </c>
      <c r="S89" s="1">
        <f>(Table2[[#This Row],[Close Price]]-Table2[[#This Row],[20D EMA]])/Table2[[#This Row],[20D EMA]]</f>
        <v>-0.12377336168196368</v>
      </c>
      <c r="T89" s="1">
        <f>(Table2[[#This Row],[Close Price]]-Table2[[#This Row],[50D EMA]])/Table2[[#This Row],[50D EMA]]</f>
        <v>-0.17655255873525447</v>
      </c>
      <c r="U89" s="1">
        <f>(Table2[[#This Row],[Close Price]]-Table2[[#This Row],[200D EMA]])/Table2[[#This Row],[200D EMA]]</f>
        <v>-1.2432888484003611E-2</v>
      </c>
      <c r="V89">
        <v>1.4156346496207499</v>
      </c>
      <c r="W89">
        <v>5650</v>
      </c>
      <c r="X89">
        <v>6016.7</v>
      </c>
      <c r="Y89">
        <v>5650</v>
      </c>
      <c r="Z89">
        <v>6016.7</v>
      </c>
      <c r="AA89">
        <v>5650</v>
      </c>
      <c r="AB89">
        <v>6016.7</v>
      </c>
      <c r="AC89" s="1">
        <f>(Table2[[#This Row],[Close Price]]/Table2[[#This Row],[Day Low]])-1</f>
        <v>1.4867256637167703E-3</v>
      </c>
      <c r="AD89" s="1">
        <f>(Table2[[#This Row],[Day High]]/Table2[[#This Row],[Close Price]])-1</f>
        <v>6.3321787077619041E-2</v>
      </c>
      <c r="AE89" s="1">
        <f>(Table2[[#This Row],[Close Price]]/Table2[[#This Row],[Current Week Low]])-1</f>
        <v>1.4867256637167703E-3</v>
      </c>
      <c r="AF89" s="1">
        <f>(Table2[[#This Row],[Current Week High]]/Table2[[#This Row],[Close Price]])-1</f>
        <v>6.3321787077619041E-2</v>
      </c>
      <c r="AG89" s="1">
        <f>(Table2[[#This Row],[Close Price]]/Table2[[#This Row],[Current Month Low]])-1</f>
        <v>1.4867256637167703E-3</v>
      </c>
      <c r="AH89" s="1">
        <f>(Table2[[#This Row],[Current Month High]]/Table2[[#This Row],[Close Price]])-1</f>
        <v>6.3321787077619041E-2</v>
      </c>
      <c r="AI89">
        <v>54.637353315424797</v>
      </c>
      <c r="AJ89">
        <v>97.294281729428107</v>
      </c>
      <c r="AK89" t="str">
        <f>IF(AND(Table2[[#This Row],[20D EMA]]&gt;Table2[[#This Row],[50D EMA]],Table2[[#This Row],[50D EMA]]&gt;Table2[[#This Row],[200D EMA]]),"Uptrend","Downtrend/NoTrend")</f>
        <v>Downtrend/NoTrend</v>
      </c>
      <c r="AL89">
        <v>-0.1</v>
      </c>
      <c r="AM89" t="s">
        <v>3190</v>
      </c>
      <c r="AN89">
        <v>-15.58</v>
      </c>
      <c r="AO89" t="s">
        <v>3190</v>
      </c>
      <c r="AP89">
        <v>7.3800180792225001E-2</v>
      </c>
      <c r="AQ89">
        <f>(Table2[[#This Row],[Sharpe Ratio]]-AVERAGE(Table2[Sharpe Ratio]))/_xlfn.STDEV.P(Table2[Sharpe Ratio])</f>
        <v>0.15881084523857616</v>
      </c>
      <c r="AR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9">
        <f>_xlfn.RANK.AVG(Table2[[#This Row],[1Y Return vs Nifty Z-Score]],Table2[1Y Return vs Nifty Z-Score])</f>
        <v>60</v>
      </c>
      <c r="AT89">
        <f>_xlfn.RANK.AVG(Table2[[#This Row],[6M Return vs Nifty Z-Score]],Table2[6M Return vs Nifty Z-Score])</f>
        <v>114</v>
      </c>
      <c r="AU89">
        <f>_xlfn.RANK.AVG(Table2[[#This Row],[Sharpe Ratio Z-Score]],Table2[Sharpe Ratio Z-Score])</f>
        <v>305</v>
      </c>
      <c r="AV89">
        <f>(Table2[[#This Row],[Rank 1Y]]+Table2[[#This Row],[Rank 6M]]+Table2[[#This Row],[Rank Sharpe]])/3</f>
        <v>159.66666666666666</v>
      </c>
    </row>
    <row r="90" spans="1:48" x14ac:dyDescent="0.3">
      <c r="A90" t="s">
        <v>1288</v>
      </c>
      <c r="B90" t="s">
        <v>1289</v>
      </c>
      <c r="C90" t="s">
        <v>3157</v>
      </c>
      <c r="D90" t="s">
        <v>375</v>
      </c>
      <c r="E90">
        <v>9055.353713044</v>
      </c>
      <c r="F90">
        <v>107.81</v>
      </c>
      <c r="G90">
        <v>36.477923978698001</v>
      </c>
      <c r="H90">
        <f>(Table2[[#This Row],[1Y Return vs Nifty]]-AVERAGE(Table2[1Y Return vs Nifty]))/_xlfn.STDEV.P(Table2[1Y Return vs Nifty])</f>
        <v>0.4252385385225752</v>
      </c>
      <c r="I90">
        <v>8.2761284739942802</v>
      </c>
      <c r="J90">
        <f>(Table2[[#This Row],[1M Return vs Nifty]]-AVERAGE(Table2[1M Return vs Nifty]))/_xlfn.STDEV.P(Table2[1M Return vs Nifty])</f>
        <v>0.99982547707049596</v>
      </c>
      <c r="K90">
        <v>37.534357490650798</v>
      </c>
      <c r="L90">
        <f>(Table2[[#This Row],[6M Return vs Nifty]]-AVERAGE(Table2[6M Return vs Nifty]))/_xlfn.STDEV.P(Table2[6M Return vs Nifty])</f>
        <v>1.0767405455482695</v>
      </c>
      <c r="M90">
        <v>3.5313457724575001</v>
      </c>
      <c r="N90">
        <f>(Table2[[#This Row],[1W Return vs Nifty]]-AVERAGE(Table2[1W Return vs Nifty]))/_xlfn.STDEV.P(Table2[1W Return vs Nifty])</f>
        <v>0.24464446238912782</v>
      </c>
      <c r="O90">
        <v>104.62</v>
      </c>
      <c r="P90">
        <v>98.019364767465504</v>
      </c>
      <c r="Q90">
        <v>84.876093702257805</v>
      </c>
      <c r="R90">
        <v>65.564532142997194</v>
      </c>
      <c r="S90" s="1">
        <f>(Table2[[#This Row],[Close Price]]-Table2[[#This Row],[20D EMA]])/Table2[[#This Row],[20D EMA]]</f>
        <v>3.0491301854329932E-2</v>
      </c>
      <c r="T90" s="1">
        <f>(Table2[[#This Row],[Close Price]]-Table2[[#This Row],[50D EMA]])/Table2[[#This Row],[50D EMA]]</f>
        <v>9.9884703963968119E-2</v>
      </c>
      <c r="U90" s="1">
        <f>(Table2[[#This Row],[Close Price]]-Table2[[#This Row],[200D EMA]])/Table2[[#This Row],[200D EMA]]</f>
        <v>0.27020454520672799</v>
      </c>
      <c r="V90">
        <v>0.99325997497212004</v>
      </c>
      <c r="W90">
        <v>107.21</v>
      </c>
      <c r="X90">
        <v>112.47</v>
      </c>
      <c r="Y90">
        <v>107.21</v>
      </c>
      <c r="Z90">
        <v>112.47</v>
      </c>
      <c r="AA90">
        <v>107.21</v>
      </c>
      <c r="AB90">
        <v>112.47</v>
      </c>
      <c r="AC90" s="1">
        <f>(Table2[[#This Row],[Close Price]]/Table2[[#This Row],[Day Low]])-1</f>
        <v>5.5964928644716139E-3</v>
      </c>
      <c r="AD90" s="1">
        <f>(Table2[[#This Row],[Day High]]/Table2[[#This Row],[Close Price]])-1</f>
        <v>4.3224190705871468E-2</v>
      </c>
      <c r="AE90" s="1">
        <f>(Table2[[#This Row],[Close Price]]/Table2[[#This Row],[Current Week Low]])-1</f>
        <v>5.5964928644716139E-3</v>
      </c>
      <c r="AF90" s="1">
        <f>(Table2[[#This Row],[Current Week High]]/Table2[[#This Row],[Close Price]])-1</f>
        <v>4.3224190705871468E-2</v>
      </c>
      <c r="AG90" s="1">
        <f>(Table2[[#This Row],[Close Price]]/Table2[[#This Row],[Current Month Low]])-1</f>
        <v>5.5964928644716139E-3</v>
      </c>
      <c r="AH90" s="1">
        <f>(Table2[[#This Row],[Current Month High]]/Table2[[#This Row],[Close Price]])-1</f>
        <v>4.3224190705871468E-2</v>
      </c>
      <c r="AI90">
        <v>10.889527873110101</v>
      </c>
      <c r="AJ90">
        <v>74.027441485068607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0.35</v>
      </c>
      <c r="AM90" t="s">
        <v>3189</v>
      </c>
      <c r="AN90">
        <v>2.16</v>
      </c>
      <c r="AO90" t="s">
        <v>3189</v>
      </c>
      <c r="AP90">
        <v>0.10486423919173</v>
      </c>
      <c r="AQ90">
        <f>(Table2[[#This Row],[Sharpe Ratio]]-AVERAGE(Table2[Sharpe Ratio]))/_xlfn.STDEV.P(Table2[Sharpe Ratio])</f>
        <v>0.5190620788770729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3.2655111024075412</v>
      </c>
      <c r="AS90">
        <f>_xlfn.RANK.AVG(Table2[[#This Row],[1Y Return vs Nifty Z-Score]],Table2[1Y Return vs Nifty Z-Score])</f>
        <v>179</v>
      </c>
      <c r="AT90">
        <f>_xlfn.RANK.AVG(Table2[[#This Row],[6M Return vs Nifty Z-Score]],Table2[6M Return vs Nifty Z-Score])</f>
        <v>83</v>
      </c>
      <c r="AU90">
        <f>_xlfn.RANK.AVG(Table2[[#This Row],[Sharpe Ratio Z-Score]],Table2[Sharpe Ratio Z-Score])</f>
        <v>218</v>
      </c>
      <c r="AV90">
        <f>(Table2[[#This Row],[Rank 1Y]]+Table2[[#This Row],[Rank 6M]]+Table2[[#This Row],[Rank Sharpe]])/3</f>
        <v>160</v>
      </c>
    </row>
    <row r="91" spans="1:48" x14ac:dyDescent="0.3">
      <c r="A91" t="s">
        <v>1449</v>
      </c>
      <c r="B91" t="s">
        <v>1450</v>
      </c>
      <c r="C91" t="s">
        <v>3142</v>
      </c>
      <c r="D91" t="s">
        <v>21</v>
      </c>
      <c r="E91">
        <v>7306.8909671450001</v>
      </c>
      <c r="F91">
        <v>886.45</v>
      </c>
      <c r="G91">
        <v>73.721954561196597</v>
      </c>
      <c r="H91">
        <f>(Table2[[#This Row],[1Y Return vs Nifty]]-AVERAGE(Table2[1Y Return vs Nifty]))/_xlfn.STDEV.P(Table2[1Y Return vs Nifty])</f>
        <v>1.1705750049814312</v>
      </c>
      <c r="I91">
        <v>-3.9811633299787199</v>
      </c>
      <c r="J91">
        <f>(Table2[[#This Row],[1M Return vs Nifty]]-AVERAGE(Table2[1M Return vs Nifty]))/_xlfn.STDEV.P(Table2[1M Return vs Nifty])</f>
        <v>-0.35102663728093553</v>
      </c>
      <c r="K91">
        <v>6.2668970429839099</v>
      </c>
      <c r="L91">
        <f>(Table2[[#This Row],[6M Return vs Nifty]]-AVERAGE(Table2[6M Return vs Nifty]))/_xlfn.STDEV.P(Table2[6M Return vs Nifty])</f>
        <v>8.6203129658527319E-2</v>
      </c>
      <c r="M91">
        <v>-0.45535358742496901</v>
      </c>
      <c r="N91">
        <f>(Table2[[#This Row],[1W Return vs Nifty]]-AVERAGE(Table2[1W Return vs Nifty]))/_xlfn.STDEV.P(Table2[1W Return vs Nifty])</f>
        <v>-0.58814546187552941</v>
      </c>
      <c r="O91">
        <v>889.29</v>
      </c>
      <c r="P91">
        <v>884.63328074625304</v>
      </c>
      <c r="Q91">
        <v>785.41209298145895</v>
      </c>
      <c r="R91">
        <v>44.913192860173602</v>
      </c>
      <c r="S91" s="1">
        <f>(Table2[[#This Row],[Close Price]]-Table2[[#This Row],[20D EMA]])/Table2[[#This Row],[20D EMA]]</f>
        <v>-3.1935589065433304E-3</v>
      </c>
      <c r="T91" s="1">
        <f>(Table2[[#This Row],[Close Price]]-Table2[[#This Row],[50D EMA]])/Table2[[#This Row],[50D EMA]]</f>
        <v>2.053641088671765E-3</v>
      </c>
      <c r="U91" s="1">
        <f>(Table2[[#This Row],[Close Price]]-Table2[[#This Row],[200D EMA]])/Table2[[#This Row],[200D EMA]]</f>
        <v>0.12864317715684354</v>
      </c>
      <c r="V91">
        <v>0.66133066524584605</v>
      </c>
      <c r="W91">
        <v>868</v>
      </c>
      <c r="X91">
        <v>891</v>
      </c>
      <c r="Y91">
        <v>868</v>
      </c>
      <c r="Z91">
        <v>891</v>
      </c>
      <c r="AA91">
        <v>868</v>
      </c>
      <c r="AB91">
        <v>891</v>
      </c>
      <c r="AC91" s="1">
        <f>(Table2[[#This Row],[Close Price]]/Table2[[#This Row],[Day Low]])-1</f>
        <v>2.1255760368663612E-2</v>
      </c>
      <c r="AD91" s="1">
        <f>(Table2[[#This Row],[Day High]]/Table2[[#This Row],[Close Price]])-1</f>
        <v>5.1328332111229003E-3</v>
      </c>
      <c r="AE91" s="1">
        <f>(Table2[[#This Row],[Close Price]]/Table2[[#This Row],[Current Week Low]])-1</f>
        <v>2.1255760368663612E-2</v>
      </c>
      <c r="AF91" s="1">
        <f>(Table2[[#This Row],[Current Week High]]/Table2[[#This Row],[Close Price]])-1</f>
        <v>5.1328332111229003E-3</v>
      </c>
      <c r="AG91" s="1">
        <f>(Table2[[#This Row],[Close Price]]/Table2[[#This Row],[Current Month Low]])-1</f>
        <v>2.1255760368663612E-2</v>
      </c>
      <c r="AH91" s="1">
        <f>(Table2[[#This Row],[Current Month High]]/Table2[[#This Row],[Close Price]])-1</f>
        <v>5.1328332111229003E-3</v>
      </c>
      <c r="AI91">
        <v>12.0142139996615</v>
      </c>
      <c r="AJ91">
        <v>113.60240963855399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0.02</v>
      </c>
      <c r="AM91" t="s">
        <v>3189</v>
      </c>
      <c r="AN91">
        <v>0.65</v>
      </c>
      <c r="AO91" t="s">
        <v>3189</v>
      </c>
      <c r="AP91">
        <v>0.129150397000172</v>
      </c>
      <c r="AQ91">
        <f>(Table2[[#This Row],[Sharpe Ratio]]-AVERAGE(Table2[Sharpe Ratio]))/_xlfn.STDEV.P(Table2[Sharpe Ratio])</f>
        <v>0.80070970515664019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1.1183157406401336</v>
      </c>
      <c r="AS91">
        <f>_xlfn.RANK.AVG(Table2[[#This Row],[1Y Return vs Nifty Z-Score]],Table2[1Y Return vs Nifty Z-Score])</f>
        <v>80</v>
      </c>
      <c r="AT91">
        <f>_xlfn.RANK.AVG(Table2[[#This Row],[6M Return vs Nifty Z-Score]],Table2[6M Return vs Nifty Z-Score])</f>
        <v>264</v>
      </c>
      <c r="AU91">
        <f>_xlfn.RANK.AVG(Table2[[#This Row],[Sharpe Ratio Z-Score]],Table2[Sharpe Ratio Z-Score])</f>
        <v>146</v>
      </c>
      <c r="AV91">
        <f>(Table2[[#This Row],[Rank 1Y]]+Table2[[#This Row],[Rank 6M]]+Table2[[#This Row],[Rank Sharpe]])/3</f>
        <v>163.33333333333334</v>
      </c>
    </row>
    <row r="92" spans="1:48" x14ac:dyDescent="0.3">
      <c r="A92" t="s">
        <v>282</v>
      </c>
      <c r="B92" t="s">
        <v>283</v>
      </c>
      <c r="C92" t="s">
        <v>3147</v>
      </c>
      <c r="D92" t="s">
        <v>51</v>
      </c>
      <c r="E92">
        <v>93554.715232225004</v>
      </c>
      <c r="F92">
        <v>2069.5500000000002</v>
      </c>
      <c r="G92">
        <v>42.911069918806398</v>
      </c>
      <c r="H92">
        <f>(Table2[[#This Row],[1Y Return vs Nifty]]-AVERAGE(Table2[1Y Return vs Nifty]))/_xlfn.STDEV.P(Table2[1Y Return vs Nifty])</f>
        <v>0.55398019693662681</v>
      </c>
      <c r="I92">
        <v>-7.0327234550337199</v>
      </c>
      <c r="J92">
        <f>(Table2[[#This Row],[1M Return vs Nifty]]-AVERAGE(Table2[1M Return vs Nifty]))/_xlfn.STDEV.P(Table2[1M Return vs Nifty])</f>
        <v>-0.68733309982798207</v>
      </c>
      <c r="K92">
        <v>21.724085843641198</v>
      </c>
      <c r="L92">
        <f>(Table2[[#This Row],[6M Return vs Nifty]]-AVERAGE(Table2[6M Return vs Nifty]))/_xlfn.STDEV.P(Table2[6M Return vs Nifty])</f>
        <v>0.57587909413761262</v>
      </c>
      <c r="M92">
        <v>-1.6937576498563101</v>
      </c>
      <c r="N92">
        <f>(Table2[[#This Row],[1W Return vs Nifty]]-AVERAGE(Table2[1W Return vs Nifty]))/_xlfn.STDEV.P(Table2[1W Return vs Nifty])</f>
        <v>-0.84683826317862165</v>
      </c>
      <c r="O92">
        <v>2076.27</v>
      </c>
      <c r="P92">
        <v>2105.4759679736599</v>
      </c>
      <c r="Q92">
        <v>1865.92006864208</v>
      </c>
      <c r="R92">
        <v>47.553855750434401</v>
      </c>
      <c r="S92" s="1">
        <f>(Table2[[#This Row],[Close Price]]-Table2[[#This Row],[20D EMA]])/Table2[[#This Row],[20D EMA]]</f>
        <v>-3.2365732780417766E-3</v>
      </c>
      <c r="T92" s="1">
        <f>(Table2[[#This Row],[Close Price]]-Table2[[#This Row],[50D EMA]])/Table2[[#This Row],[50D EMA]]</f>
        <v>-1.7063109966643477E-2</v>
      </c>
      <c r="U92" s="1">
        <f>(Table2[[#This Row],[Close Price]]-Table2[[#This Row],[200D EMA]])/Table2[[#This Row],[200D EMA]]</f>
        <v>0.10913111165909242</v>
      </c>
      <c r="V92">
        <v>0.72797978861751</v>
      </c>
      <c r="W92">
        <v>2043.7</v>
      </c>
      <c r="X92">
        <v>2082.5500000000002</v>
      </c>
      <c r="Y92">
        <v>2043.7</v>
      </c>
      <c r="Z92">
        <v>2082.5500000000002</v>
      </c>
      <c r="AA92">
        <v>2043.7</v>
      </c>
      <c r="AB92">
        <v>2082.5500000000002</v>
      </c>
      <c r="AC92" s="1">
        <f>(Table2[[#This Row],[Close Price]]/Table2[[#This Row],[Day Low]])-1</f>
        <v>1.2648627489357578E-2</v>
      </c>
      <c r="AD92" s="1">
        <f>(Table2[[#This Row],[Day High]]/Table2[[#This Row],[Close Price]])-1</f>
        <v>6.2815587929743177E-3</v>
      </c>
      <c r="AE92" s="1">
        <f>(Table2[[#This Row],[Close Price]]/Table2[[#This Row],[Current Week Low]])-1</f>
        <v>1.2648627489357578E-2</v>
      </c>
      <c r="AF92" s="1">
        <f>(Table2[[#This Row],[Current Week High]]/Table2[[#This Row],[Close Price]])-1</f>
        <v>6.2815587929743177E-3</v>
      </c>
      <c r="AG92" s="1">
        <f>(Table2[[#This Row],[Close Price]]/Table2[[#This Row],[Current Month Low]])-1</f>
        <v>1.2648627489357578E-2</v>
      </c>
      <c r="AH92" s="1">
        <f>(Table2[[#This Row],[Current Month High]]/Table2[[#This Row],[Close Price]])-1</f>
        <v>6.2815587929743177E-3</v>
      </c>
      <c r="AI92">
        <v>11.715107148896999</v>
      </c>
      <c r="AJ92">
        <v>72.440944881889706</v>
      </c>
      <c r="AK92" t="str">
        <f>IF(AND(Table2[[#This Row],[20D EMA]]&gt;Table2[[#This Row],[50D EMA]],Table2[[#This Row],[50D EMA]]&gt;Table2[[#This Row],[200D EMA]]),"Uptrend","Downtrend/NoTrend")</f>
        <v>Downtrend/NoTrend</v>
      </c>
      <c r="AL92">
        <v>-0.03</v>
      </c>
      <c r="AM92" t="s">
        <v>3190</v>
      </c>
      <c r="AN92">
        <v>-0.98</v>
      </c>
      <c r="AO92" t="s">
        <v>3190</v>
      </c>
      <c r="AP92">
        <v>0.114817292427426</v>
      </c>
      <c r="AQ92">
        <f>(Table2[[#This Row],[Sharpe Ratio]]-AVERAGE(Table2[Sharpe Ratio]))/_xlfn.STDEV.P(Table2[Sharpe Ratio])</f>
        <v>0.63448806927780721</v>
      </c>
      <c r="AR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2">
        <f>_xlfn.RANK.AVG(Table2[[#This Row],[1Y Return vs Nifty Z-Score]],Table2[1Y Return vs Nifty Z-Score])</f>
        <v>152</v>
      </c>
      <c r="AT92">
        <f>_xlfn.RANK.AVG(Table2[[#This Row],[6M Return vs Nifty Z-Score]],Table2[6M Return vs Nifty Z-Score])</f>
        <v>153</v>
      </c>
      <c r="AU92">
        <f>_xlfn.RANK.AVG(Table2[[#This Row],[Sharpe Ratio Z-Score]],Table2[Sharpe Ratio Z-Score])</f>
        <v>186</v>
      </c>
      <c r="AV92">
        <f>(Table2[[#This Row],[Rank 1Y]]+Table2[[#This Row],[Rank 6M]]+Table2[[#This Row],[Rank Sharpe]])/3</f>
        <v>163.66666666666666</v>
      </c>
    </row>
    <row r="93" spans="1:48" x14ac:dyDescent="0.3">
      <c r="A93" t="s">
        <v>1443</v>
      </c>
      <c r="B93" t="s">
        <v>1444</v>
      </c>
      <c r="C93" t="s">
        <v>3157</v>
      </c>
      <c r="D93" t="s">
        <v>169</v>
      </c>
      <c r="E93">
        <v>7379.27871375</v>
      </c>
      <c r="F93">
        <v>1061.75</v>
      </c>
      <c r="G93">
        <v>106.92555120167</v>
      </c>
      <c r="H93">
        <f>(Table2[[#This Row],[1Y Return vs Nifty]]-AVERAGE(Table2[1Y Return vs Nifty]))/_xlfn.STDEV.P(Table2[1Y Return vs Nifty])</f>
        <v>1.8350533390037671</v>
      </c>
      <c r="I93">
        <v>1.48102735669096</v>
      </c>
      <c r="J93">
        <f>(Table2[[#This Row],[1M Return vs Nifty]]-AVERAGE(Table2[1M Return vs Nifty]))/_xlfn.STDEV.P(Table2[1M Return vs Nifty])</f>
        <v>0.250950696381528</v>
      </c>
      <c r="K93">
        <v>30.967753623680899</v>
      </c>
      <c r="L93">
        <f>(Table2[[#This Row],[6M Return vs Nifty]]-AVERAGE(Table2[6M Return vs Nifty]))/_xlfn.STDEV.P(Table2[6M Return vs Nifty])</f>
        <v>0.86871383879200337</v>
      </c>
      <c r="M93">
        <v>7.1553076999456904</v>
      </c>
      <c r="N93">
        <f>(Table2[[#This Row],[1W Return vs Nifty]]-AVERAGE(Table2[1W Return vs Nifty]))/_xlfn.STDEV.P(Table2[1W Return vs Nifty])</f>
        <v>1.0016614096665026</v>
      </c>
      <c r="O93">
        <v>999.68</v>
      </c>
      <c r="P93">
        <v>1000.60933177501</v>
      </c>
      <c r="Q93">
        <v>869.74160935645</v>
      </c>
      <c r="R93">
        <v>70.590090831615896</v>
      </c>
      <c r="S93" s="1">
        <f>(Table2[[#This Row],[Close Price]]-Table2[[#This Row],[20D EMA]])/Table2[[#This Row],[20D EMA]]</f>
        <v>6.2089868758002612E-2</v>
      </c>
      <c r="T93" s="1">
        <f>(Table2[[#This Row],[Close Price]]-Table2[[#This Row],[50D EMA]])/Table2[[#This Row],[50D EMA]]</f>
        <v>6.1103435959897354E-2</v>
      </c>
      <c r="U93" s="1">
        <f>(Table2[[#This Row],[Close Price]]-Table2[[#This Row],[200D EMA]])/Table2[[#This Row],[200D EMA]]</f>
        <v>0.22076486691906488</v>
      </c>
      <c r="V93">
        <v>0.49420826330911799</v>
      </c>
      <c r="W93">
        <v>1044.55</v>
      </c>
      <c r="X93">
        <v>1070.95</v>
      </c>
      <c r="Y93">
        <v>1044.55</v>
      </c>
      <c r="Z93">
        <v>1070.95</v>
      </c>
      <c r="AA93">
        <v>1044.55</v>
      </c>
      <c r="AB93">
        <v>1070.95</v>
      </c>
      <c r="AC93" s="1">
        <f>(Table2[[#This Row],[Close Price]]/Table2[[#This Row],[Day Low]])-1</f>
        <v>1.6466420946819271E-2</v>
      </c>
      <c r="AD93" s="1">
        <f>(Table2[[#This Row],[Day High]]/Table2[[#This Row],[Close Price]])-1</f>
        <v>8.6649399576170794E-3</v>
      </c>
      <c r="AE93" s="1">
        <f>(Table2[[#This Row],[Close Price]]/Table2[[#This Row],[Current Week Low]])-1</f>
        <v>1.6466420946819271E-2</v>
      </c>
      <c r="AF93" s="1">
        <f>(Table2[[#This Row],[Current Week High]]/Table2[[#This Row],[Close Price]])-1</f>
        <v>8.6649399576170794E-3</v>
      </c>
      <c r="AG93" s="1">
        <f>(Table2[[#This Row],[Close Price]]/Table2[[#This Row],[Current Month Low]])-1</f>
        <v>1.6466420946819271E-2</v>
      </c>
      <c r="AH93" s="1">
        <f>(Table2[[#This Row],[Current Month High]]/Table2[[#This Row],[Close Price]])-1</f>
        <v>8.6649399576170794E-3</v>
      </c>
      <c r="AI93">
        <v>16.2655992465269</v>
      </c>
      <c r="AJ93">
        <v>128.82543103448199</v>
      </c>
      <c r="AK93" t="str">
        <f>IF(AND(Table2[[#This Row],[20D EMA]]&gt;Table2[[#This Row],[50D EMA]],Table2[[#This Row],[50D EMA]]&gt;Table2[[#This Row],[200D EMA]]),"Uptrend","Downtrend/NoTrend")</f>
        <v>Downtrend/NoTrend</v>
      </c>
      <c r="AL93">
        <v>0.18</v>
      </c>
      <c r="AM93" t="s">
        <v>3189</v>
      </c>
      <c r="AN93">
        <v>7.97</v>
      </c>
      <c r="AO93" t="s">
        <v>3189</v>
      </c>
      <c r="AP93">
        <v>6.4442647140905002E-2</v>
      </c>
      <c r="AQ93">
        <f>(Table2[[#This Row],[Sharpe Ratio]]-AVERAGE(Table2[Sharpe Ratio]))/_xlfn.STDEV.P(Table2[Sharpe Ratio])</f>
        <v>5.0291121307221041E-2</v>
      </c>
      <c r="AR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3">
        <f>_xlfn.RANK.AVG(Table2[[#This Row],[1Y Return vs Nifty Z-Score]],Table2[1Y Return vs Nifty Z-Score])</f>
        <v>42</v>
      </c>
      <c r="AT93">
        <f>_xlfn.RANK.AVG(Table2[[#This Row],[6M Return vs Nifty Z-Score]],Table2[6M Return vs Nifty Z-Score])</f>
        <v>113</v>
      </c>
      <c r="AU93">
        <f>_xlfn.RANK.AVG(Table2[[#This Row],[Sharpe Ratio Z-Score]],Table2[Sharpe Ratio Z-Score])</f>
        <v>339</v>
      </c>
      <c r="AV93">
        <f>(Table2[[#This Row],[Rank 1Y]]+Table2[[#This Row],[Rank 6M]]+Table2[[#This Row],[Rank Sharpe]])/3</f>
        <v>164.66666666666666</v>
      </c>
    </row>
    <row r="94" spans="1:48" x14ac:dyDescent="0.3">
      <c r="A94" t="s">
        <v>807</v>
      </c>
      <c r="B94" t="s">
        <v>808</v>
      </c>
      <c r="C94" t="s">
        <v>3147</v>
      </c>
      <c r="D94" t="s">
        <v>51</v>
      </c>
      <c r="E94">
        <v>19601.275634879999</v>
      </c>
      <c r="F94">
        <v>1461.7</v>
      </c>
      <c r="G94">
        <v>38.447614913461599</v>
      </c>
      <c r="H94">
        <f>(Table2[[#This Row],[1Y Return vs Nifty]]-AVERAGE(Table2[1Y Return vs Nifty]))/_xlfn.STDEV.P(Table2[1Y Return vs Nifty])</f>
        <v>0.46465646559362134</v>
      </c>
      <c r="I94">
        <v>7.4021703103311802</v>
      </c>
      <c r="J94">
        <f>(Table2[[#This Row],[1M Return vs Nifty]]-AVERAGE(Table2[1M Return vs Nifty]))/_xlfn.STDEV.P(Table2[1M Return vs Nifty])</f>
        <v>0.90350826017464592</v>
      </c>
      <c r="K94">
        <v>49.689916662893502</v>
      </c>
      <c r="L94">
        <f>(Table2[[#This Row],[6M Return vs Nifty]]-AVERAGE(Table2[6M Return vs Nifty]))/_xlfn.STDEV.P(Table2[6M Return vs Nifty])</f>
        <v>1.4618225444947679</v>
      </c>
      <c r="M94">
        <v>2.6442991230486301</v>
      </c>
      <c r="N94">
        <f>(Table2[[#This Row],[1W Return vs Nifty]]-AVERAGE(Table2[1W Return vs Nifty]))/_xlfn.STDEV.P(Table2[1W Return vs Nifty])</f>
        <v>5.9347442148753086E-2</v>
      </c>
      <c r="O94">
        <v>1391.51</v>
      </c>
      <c r="P94">
        <v>1349.0613190302399</v>
      </c>
      <c r="Q94">
        <v>1153.84241630576</v>
      </c>
      <c r="R94">
        <v>62.8104445337922</v>
      </c>
      <c r="S94" s="1">
        <f>(Table2[[#This Row],[Close Price]]-Table2[[#This Row],[20D EMA]])/Table2[[#This Row],[20D EMA]]</f>
        <v>5.0441606600024474E-2</v>
      </c>
      <c r="T94" s="1">
        <f>(Table2[[#This Row],[Close Price]]-Table2[[#This Row],[50D EMA]])/Table2[[#This Row],[50D EMA]]</f>
        <v>8.3494115041953296E-2</v>
      </c>
      <c r="U94" s="1">
        <f>(Table2[[#This Row],[Close Price]]-Table2[[#This Row],[200D EMA]])/Table2[[#This Row],[200D EMA]]</f>
        <v>0.26681077012223475</v>
      </c>
      <c r="V94">
        <v>0.78327068807709899</v>
      </c>
      <c r="W94">
        <v>1442</v>
      </c>
      <c r="X94">
        <v>1490</v>
      </c>
      <c r="Y94">
        <v>1442</v>
      </c>
      <c r="Z94">
        <v>1490</v>
      </c>
      <c r="AA94">
        <v>1442</v>
      </c>
      <c r="AB94">
        <v>1490</v>
      </c>
      <c r="AC94" s="1">
        <f>(Table2[[#This Row],[Close Price]]/Table2[[#This Row],[Day Low]])-1</f>
        <v>1.3661581137309309E-2</v>
      </c>
      <c r="AD94" s="1">
        <f>(Table2[[#This Row],[Day High]]/Table2[[#This Row],[Close Price]])-1</f>
        <v>1.9361017992748142E-2</v>
      </c>
      <c r="AE94" s="1">
        <f>(Table2[[#This Row],[Close Price]]/Table2[[#This Row],[Current Week Low]])-1</f>
        <v>1.3661581137309309E-2</v>
      </c>
      <c r="AF94" s="1">
        <f>(Table2[[#This Row],[Current Week High]]/Table2[[#This Row],[Close Price]])-1</f>
        <v>1.9361017992748142E-2</v>
      </c>
      <c r="AG94" s="1">
        <f>(Table2[[#This Row],[Close Price]]/Table2[[#This Row],[Current Month Low]])-1</f>
        <v>1.3661581137309309E-2</v>
      </c>
      <c r="AH94" s="1">
        <f>(Table2[[#This Row],[Current Month High]]/Table2[[#This Row],[Close Price]])-1</f>
        <v>1.9361017992748142E-2</v>
      </c>
      <c r="AI94">
        <v>4.1287541903263199</v>
      </c>
      <c r="AJ94">
        <v>80.646357288512604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0.04</v>
      </c>
      <c r="AM94" t="s">
        <v>3189</v>
      </c>
      <c r="AN94">
        <v>6.74</v>
      </c>
      <c r="AO94" t="s">
        <v>3189</v>
      </c>
      <c r="AP94">
        <v>8.7178274951819998E-2</v>
      </c>
      <c r="AQ94">
        <f>(Table2[[#This Row],[Sharpe Ratio]]-AVERAGE(Table2[Sharpe Ratio]))/_xlfn.STDEV.P(Table2[Sharpe Ratio])</f>
        <v>0.31395718390251787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3.203291896314306</v>
      </c>
      <c r="AS94">
        <f>_xlfn.RANK.AVG(Table2[[#This Row],[1Y Return vs Nifty Z-Score]],Table2[1Y Return vs Nifty Z-Score])</f>
        <v>167</v>
      </c>
      <c r="AT94">
        <f>_xlfn.RANK.AVG(Table2[[#This Row],[6M Return vs Nifty Z-Score]],Table2[6M Return vs Nifty Z-Score])</f>
        <v>60</v>
      </c>
      <c r="AU94">
        <f>_xlfn.RANK.AVG(Table2[[#This Row],[Sharpe Ratio Z-Score]],Table2[Sharpe Ratio Z-Score])</f>
        <v>270</v>
      </c>
      <c r="AV94">
        <f>(Table2[[#This Row],[Rank 1Y]]+Table2[[#This Row],[Rank 6M]]+Table2[[#This Row],[Rank Sharpe]])/3</f>
        <v>165.66666666666666</v>
      </c>
    </row>
    <row r="95" spans="1:48" x14ac:dyDescent="0.3">
      <c r="A95" t="s">
        <v>621</v>
      </c>
      <c r="B95" t="s">
        <v>622</v>
      </c>
      <c r="C95" t="s">
        <v>3143</v>
      </c>
      <c r="D95" t="s">
        <v>421</v>
      </c>
      <c r="E95">
        <v>30641.526249159899</v>
      </c>
      <c r="F95">
        <v>1566.25</v>
      </c>
      <c r="G95">
        <v>33.344162557258798</v>
      </c>
      <c r="H95">
        <f>(Table2[[#This Row],[1Y Return vs Nifty]]-AVERAGE(Table2[1Y Return vs Nifty]))/_xlfn.STDEV.P(Table2[1Y Return vs Nifty])</f>
        <v>0.36252495387424361</v>
      </c>
      <c r="I95">
        <v>-9.6116599582208408</v>
      </c>
      <c r="J95">
        <f>(Table2[[#This Row],[1M Return vs Nifty]]-AVERAGE(Table2[1M Return vs Nifty]))/_xlfn.STDEV.P(Table2[1M Return vs Nifty])</f>
        <v>-0.9715526390070367</v>
      </c>
      <c r="K95">
        <v>39.680842631954199</v>
      </c>
      <c r="L95">
        <f>(Table2[[#This Row],[6M Return vs Nifty]]-AVERAGE(Table2[6M Return vs Nifty]))/_xlfn.STDEV.P(Table2[6M Return vs Nifty])</f>
        <v>1.144740114898362</v>
      </c>
      <c r="M95">
        <v>6.1242000615262002</v>
      </c>
      <c r="N95">
        <f>(Table2[[#This Row],[1W Return vs Nifty]]-AVERAGE(Table2[1W Return vs Nifty]))/_xlfn.STDEV.P(Table2[1W Return vs Nifty])</f>
        <v>0.78627118968929532</v>
      </c>
      <c r="O95">
        <v>1617.02</v>
      </c>
      <c r="P95">
        <v>1697.34635267819</v>
      </c>
      <c r="Q95">
        <v>1494.54553662223</v>
      </c>
      <c r="R95">
        <v>60.314824939469602</v>
      </c>
      <c r="S95" s="1">
        <f>(Table2[[#This Row],[Close Price]]-Table2[[#This Row],[20D EMA]])/Table2[[#This Row],[20D EMA]]</f>
        <v>-3.1397261629417063E-2</v>
      </c>
      <c r="T95" s="1">
        <f>(Table2[[#This Row],[Close Price]]-Table2[[#This Row],[50D EMA]])/Table2[[#This Row],[50D EMA]]</f>
        <v>-7.7236064679042746E-2</v>
      </c>
      <c r="U95" s="1">
        <f>(Table2[[#This Row],[Close Price]]-Table2[[#This Row],[200D EMA]])/Table2[[#This Row],[200D EMA]]</f>
        <v>4.7977436364921189E-2</v>
      </c>
      <c r="V95">
        <v>0.65876557443899497</v>
      </c>
      <c r="W95">
        <v>1556</v>
      </c>
      <c r="X95">
        <v>1631.85</v>
      </c>
      <c r="Y95">
        <v>1556</v>
      </c>
      <c r="Z95">
        <v>1631.85</v>
      </c>
      <c r="AA95">
        <v>1556</v>
      </c>
      <c r="AB95">
        <v>1631.85</v>
      </c>
      <c r="AC95" s="1">
        <f>(Table2[[#This Row],[Close Price]]/Table2[[#This Row],[Day Low]])-1</f>
        <v>6.5874035989716972E-3</v>
      </c>
      <c r="AD95" s="1">
        <f>(Table2[[#This Row],[Day High]]/Table2[[#This Row],[Close Price]])-1</f>
        <v>4.1883479648842759E-2</v>
      </c>
      <c r="AE95" s="1">
        <f>(Table2[[#This Row],[Close Price]]/Table2[[#This Row],[Current Week Low]])-1</f>
        <v>6.5874035989716972E-3</v>
      </c>
      <c r="AF95" s="1">
        <f>(Table2[[#This Row],[Current Week High]]/Table2[[#This Row],[Close Price]])-1</f>
        <v>4.1883479648842759E-2</v>
      </c>
      <c r="AG95" s="1">
        <f>(Table2[[#This Row],[Close Price]]/Table2[[#This Row],[Current Month Low]])-1</f>
        <v>6.5874035989716972E-3</v>
      </c>
      <c r="AH95" s="1">
        <f>(Table2[[#This Row],[Current Month High]]/Table2[[#This Row],[Close Price]])-1</f>
        <v>4.1883479648842759E-2</v>
      </c>
      <c r="AI95">
        <v>37.5865921787709</v>
      </c>
      <c r="AJ95">
        <v>58.359031393761697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-0.14000000000000001</v>
      </c>
      <c r="AM95" t="s">
        <v>3190</v>
      </c>
      <c r="AN95">
        <v>-3.71</v>
      </c>
      <c r="AO95" t="s">
        <v>3190</v>
      </c>
      <c r="AP95">
        <v>0.103286022634305</v>
      </c>
      <c r="AQ95">
        <f>(Table2[[#This Row],[Sharpe Ratio]]-AVERAGE(Table2[Sharpe Ratio]))/_xlfn.STDEV.P(Table2[Sharpe Ratio])</f>
        <v>0.50075943295589098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5">
        <f>_xlfn.RANK.AVG(Table2[[#This Row],[1Y Return vs Nifty Z-Score]],Table2[1Y Return vs Nifty Z-Score])</f>
        <v>201</v>
      </c>
      <c r="AT95">
        <f>_xlfn.RANK.AVG(Table2[[#This Row],[6M Return vs Nifty Z-Score]],Table2[6M Return vs Nifty Z-Score])</f>
        <v>78</v>
      </c>
      <c r="AU95">
        <f>_xlfn.RANK.AVG(Table2[[#This Row],[Sharpe Ratio Z-Score]],Table2[Sharpe Ratio Z-Score])</f>
        <v>222</v>
      </c>
      <c r="AV95">
        <f>(Table2[[#This Row],[Rank 1Y]]+Table2[[#This Row],[Rank 6M]]+Table2[[#This Row],[Rank Sharpe]])/3</f>
        <v>167</v>
      </c>
    </row>
    <row r="96" spans="1:48" x14ac:dyDescent="0.3">
      <c r="A96" t="s">
        <v>1126</v>
      </c>
      <c r="B96" t="s">
        <v>1127</v>
      </c>
      <c r="C96" t="s">
        <v>3149</v>
      </c>
      <c r="D96" t="s">
        <v>256</v>
      </c>
      <c r="E96">
        <v>11110.50375869</v>
      </c>
      <c r="F96">
        <v>279.10000000000002</v>
      </c>
      <c r="G96">
        <v>25.060681015370498</v>
      </c>
      <c r="H96">
        <f>(Table2[[#This Row],[1Y Return vs Nifty]]-AVERAGE(Table2[1Y Return vs Nifty]))/_xlfn.STDEV.P(Table2[1Y Return vs Nifty])</f>
        <v>0.19675393591923726</v>
      </c>
      <c r="I96">
        <v>-2.9738377166364498</v>
      </c>
      <c r="J96">
        <f>(Table2[[#This Row],[1M Return vs Nifty]]-AVERAGE(Table2[1M Return vs Nifty]))/_xlfn.STDEV.P(Table2[1M Return vs Nifty])</f>
        <v>-0.24001125505900836</v>
      </c>
      <c r="K96">
        <v>53.350139710927401</v>
      </c>
      <c r="L96">
        <f>(Table2[[#This Row],[6M Return vs Nifty]]-AVERAGE(Table2[6M Return vs Nifty]))/_xlfn.STDEV.P(Table2[6M Return vs Nifty])</f>
        <v>1.5777765691475794</v>
      </c>
      <c r="M96">
        <v>4.3082771861840001</v>
      </c>
      <c r="N96">
        <f>(Table2[[#This Row],[1W Return vs Nifty]]-AVERAGE(Table2[1W Return vs Nifty]))/_xlfn.STDEV.P(Table2[1W Return vs Nifty])</f>
        <v>0.40693928193508916</v>
      </c>
      <c r="O96">
        <v>271.08999999999997</v>
      </c>
      <c r="P96">
        <v>268.64046385272201</v>
      </c>
      <c r="Q96">
        <v>233.41220720719801</v>
      </c>
      <c r="R96">
        <v>62.001482998053604</v>
      </c>
      <c r="S96" s="1">
        <f>(Table2[[#This Row],[Close Price]]-Table2[[#This Row],[20D EMA]])/Table2[[#This Row],[20D EMA]]</f>
        <v>2.9547382788004162E-2</v>
      </c>
      <c r="T96" s="1">
        <f>(Table2[[#This Row],[Close Price]]-Table2[[#This Row],[50D EMA]])/Table2[[#This Row],[50D EMA]]</f>
        <v>3.8935073284463557E-2</v>
      </c>
      <c r="U96" s="1">
        <f>(Table2[[#This Row],[Close Price]]-Table2[[#This Row],[200D EMA]])/Table2[[#This Row],[200D EMA]]</f>
        <v>0.19573866054162864</v>
      </c>
      <c r="V96">
        <v>0.155578868450196</v>
      </c>
      <c r="W96">
        <v>272.75</v>
      </c>
      <c r="X96">
        <v>279.10000000000002</v>
      </c>
      <c r="Y96">
        <v>272.75</v>
      </c>
      <c r="Z96">
        <v>279.10000000000002</v>
      </c>
      <c r="AA96">
        <v>272.75</v>
      </c>
      <c r="AB96">
        <v>279.10000000000002</v>
      </c>
      <c r="AC96" s="1">
        <f>(Table2[[#This Row],[Close Price]]/Table2[[#This Row],[Day Low]])-1</f>
        <v>2.3281393217231994E-2</v>
      </c>
      <c r="AD96" s="1">
        <f>(Table2[[#This Row],[Day High]]/Table2[[#This Row],[Close Price]])-1</f>
        <v>0</v>
      </c>
      <c r="AE96" s="1">
        <f>(Table2[[#This Row],[Close Price]]/Table2[[#This Row],[Current Week Low]])-1</f>
        <v>2.3281393217231994E-2</v>
      </c>
      <c r="AF96" s="1">
        <f>(Table2[[#This Row],[Current Week High]]/Table2[[#This Row],[Close Price]])-1</f>
        <v>0</v>
      </c>
      <c r="AG96" s="1">
        <f>(Table2[[#This Row],[Close Price]]/Table2[[#This Row],[Current Month Low]])-1</f>
        <v>2.3281393217231994E-2</v>
      </c>
      <c r="AH96" s="1">
        <f>(Table2[[#This Row],[Current Month High]]/Table2[[#This Row],[Close Price]])-1</f>
        <v>0</v>
      </c>
      <c r="AI96">
        <v>25.761375850949399</v>
      </c>
      <c r="AJ96">
        <v>93.215645552094102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0.44</v>
      </c>
      <c r="AM96" t="s">
        <v>3189</v>
      </c>
      <c r="AN96">
        <v>4.26</v>
      </c>
      <c r="AO96" t="s">
        <v>3189</v>
      </c>
      <c r="AP96">
        <v>0.10752160227633401</v>
      </c>
      <c r="AQ96">
        <f>(Table2[[#This Row],[Sharpe Ratio]]-AVERAGE(Table2[Sharpe Ratio]))/_xlfn.STDEV.P(Table2[Sharpe Ratio])</f>
        <v>0.54987963391583261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2.4913381658587301</v>
      </c>
      <c r="AS96">
        <f>_xlfn.RANK.AVG(Table2[[#This Row],[1Y Return vs Nifty Z-Score]],Table2[1Y Return vs Nifty Z-Score])</f>
        <v>239</v>
      </c>
      <c r="AT96">
        <f>_xlfn.RANK.AVG(Table2[[#This Row],[6M Return vs Nifty Z-Score]],Table2[6M Return vs Nifty Z-Score])</f>
        <v>51</v>
      </c>
      <c r="AU96">
        <f>_xlfn.RANK.AVG(Table2[[#This Row],[Sharpe Ratio Z-Score]],Table2[Sharpe Ratio Z-Score])</f>
        <v>211</v>
      </c>
      <c r="AV96">
        <f>(Table2[[#This Row],[Rank 1Y]]+Table2[[#This Row],[Rank 6M]]+Table2[[#This Row],[Rank Sharpe]])/3</f>
        <v>167</v>
      </c>
    </row>
    <row r="97" spans="1:48" x14ac:dyDescent="0.3">
      <c r="A97" t="s">
        <v>89</v>
      </c>
      <c r="B97" t="s">
        <v>90</v>
      </c>
      <c r="C97" t="s">
        <v>3151</v>
      </c>
      <c r="D97" t="s">
        <v>91</v>
      </c>
      <c r="E97">
        <v>269257.372022925</v>
      </c>
      <c r="F97">
        <v>7563.2</v>
      </c>
      <c r="G97">
        <v>78.817602050902195</v>
      </c>
      <c r="H97">
        <f>(Table2[[#This Row],[1Y Return vs Nifty]]-AVERAGE(Table2[1Y Return vs Nifty]))/_xlfn.STDEV.P(Table2[1Y Return vs Nifty])</f>
        <v>1.2725503238418399</v>
      </c>
      <c r="I97">
        <v>8.1285829182841702</v>
      </c>
      <c r="J97">
        <f>(Table2[[#This Row],[1M Return vs Nifty]]-AVERAGE(Table2[1M Return vs Nifty]))/_xlfn.STDEV.P(Table2[1M Return vs Nifty])</f>
        <v>0.98356477045751023</v>
      </c>
      <c r="K97">
        <v>-3.8030439977965398</v>
      </c>
      <c r="L97">
        <f>(Table2[[#This Row],[6M Return vs Nifty]]-AVERAGE(Table2[6M Return vs Nifty]))/_xlfn.STDEV.P(Table2[6M Return vs Nifty])</f>
        <v>-0.23280753618661063</v>
      </c>
      <c r="M97">
        <v>7.2496832987228501</v>
      </c>
      <c r="N97">
        <f>(Table2[[#This Row],[1W Return vs Nifty]]-AVERAGE(Table2[1W Return vs Nifty]))/_xlfn.STDEV.P(Table2[1W Return vs Nifty])</f>
        <v>1.0213757248589028</v>
      </c>
      <c r="O97">
        <v>7150.16</v>
      </c>
      <c r="P97">
        <v>7105.0279827942104</v>
      </c>
      <c r="Q97">
        <v>6449.8501379812196</v>
      </c>
      <c r="R97">
        <v>74.658206692617597</v>
      </c>
      <c r="S97" s="1">
        <f>(Table2[[#This Row],[Close Price]]-Table2[[#This Row],[20D EMA]])/Table2[[#This Row],[20D EMA]]</f>
        <v>5.7766539490025394E-2</v>
      </c>
      <c r="T97" s="1">
        <f>(Table2[[#This Row],[Close Price]]-Table2[[#This Row],[50D EMA]])/Table2[[#This Row],[50D EMA]]</f>
        <v>6.4485603479017273E-2</v>
      </c>
      <c r="U97" s="1">
        <f>(Table2[[#This Row],[Close Price]]-Table2[[#This Row],[200D EMA]])/Table2[[#This Row],[200D EMA]]</f>
        <v>0.1726163923503585</v>
      </c>
      <c r="V97">
        <v>1.68388626022109</v>
      </c>
      <c r="W97">
        <v>7485.05</v>
      </c>
      <c r="X97">
        <v>7648</v>
      </c>
      <c r="Y97">
        <v>7485.05</v>
      </c>
      <c r="Z97">
        <v>7648</v>
      </c>
      <c r="AA97">
        <v>7485.05</v>
      </c>
      <c r="AB97">
        <v>7648</v>
      </c>
      <c r="AC97" s="1">
        <f>(Table2[[#This Row],[Close Price]]/Table2[[#This Row],[Day Low]])-1</f>
        <v>1.044081201862368E-2</v>
      </c>
      <c r="AD97" s="1">
        <f>(Table2[[#This Row],[Day High]]/Table2[[#This Row],[Close Price]])-1</f>
        <v>1.1212185318383749E-2</v>
      </c>
      <c r="AE97" s="1">
        <f>(Table2[[#This Row],[Close Price]]/Table2[[#This Row],[Current Week Low]])-1</f>
        <v>1.044081201862368E-2</v>
      </c>
      <c r="AF97" s="1">
        <f>(Table2[[#This Row],[Current Week High]]/Table2[[#This Row],[Close Price]])-1</f>
        <v>1.1212185318383749E-2</v>
      </c>
      <c r="AG97" s="1">
        <f>(Table2[[#This Row],[Close Price]]/Table2[[#This Row],[Current Month Low]])-1</f>
        <v>1.044081201862368E-2</v>
      </c>
      <c r="AH97" s="1">
        <f>(Table2[[#This Row],[Current Month High]]/Table2[[#This Row],[Close Price]])-1</f>
        <v>1.1212185318383749E-2</v>
      </c>
      <c r="AI97">
        <v>7.4928601650095104</v>
      </c>
      <c r="AJ97">
        <v>102.192161685291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0.19</v>
      </c>
      <c r="AM97" t="s">
        <v>3189</v>
      </c>
      <c r="AN97">
        <v>11.23</v>
      </c>
      <c r="AO97" t="s">
        <v>3189</v>
      </c>
      <c r="AP97">
        <v>0.174709224453967</v>
      </c>
      <c r="AQ97">
        <f>(Table2[[#This Row],[Sharpe Ratio]]-AVERAGE(Table2[Sharpe Ratio]))/_xlfn.STDEV.P(Table2[Sharpe Ratio])</f>
        <v>1.3290574046837114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4.3737406876553537</v>
      </c>
      <c r="AS97">
        <f>_xlfn.RANK.AVG(Table2[[#This Row],[1Y Return vs Nifty Z-Score]],Table2[1Y Return vs Nifty Z-Score])</f>
        <v>69</v>
      </c>
      <c r="AT97">
        <f>_xlfn.RANK.AVG(Table2[[#This Row],[6M Return vs Nifty Z-Score]],Table2[6M Return vs Nifty Z-Score])</f>
        <v>372</v>
      </c>
      <c r="AU97">
        <f>_xlfn.RANK.AVG(Table2[[#This Row],[Sharpe Ratio Z-Score]],Table2[Sharpe Ratio Z-Score])</f>
        <v>61</v>
      </c>
      <c r="AV97">
        <f>(Table2[[#This Row],[Rank 1Y]]+Table2[[#This Row],[Rank 6M]]+Table2[[#This Row],[Rank Sharpe]])/3</f>
        <v>167.33333333333334</v>
      </c>
    </row>
    <row r="98" spans="1:48" x14ac:dyDescent="0.3">
      <c r="A98" t="s">
        <v>373</v>
      </c>
      <c r="B98" t="s">
        <v>374</v>
      </c>
      <c r="C98" t="s">
        <v>3157</v>
      </c>
      <c r="D98" t="s">
        <v>375</v>
      </c>
      <c r="E98">
        <v>64907.78971194</v>
      </c>
      <c r="F98">
        <v>989.95</v>
      </c>
      <c r="G98">
        <v>14.1046947575333</v>
      </c>
      <c r="H98">
        <f>(Table2[[#This Row],[1Y Return vs Nifty]]-AVERAGE(Table2[1Y Return vs Nifty]))/_xlfn.STDEV.P(Table2[1Y Return vs Nifty])</f>
        <v>-2.2499886942389632E-2</v>
      </c>
      <c r="I98">
        <v>15.8009055207192</v>
      </c>
      <c r="J98">
        <f>(Table2[[#This Row],[1M Return vs Nifty]]-AVERAGE(Table2[1M Return vs Nifty]))/_xlfn.STDEV.P(Table2[1M Return vs Nifty])</f>
        <v>1.8291164123076507</v>
      </c>
      <c r="K98">
        <v>35.1961020057675</v>
      </c>
      <c r="L98">
        <f>(Table2[[#This Row],[6M Return vs Nifty]]-AVERAGE(Table2[6M Return vs Nifty]))/_xlfn.STDEV.P(Table2[6M Return vs Nifty])</f>
        <v>1.0026657881958814</v>
      </c>
      <c r="M98">
        <v>18.486501151789099</v>
      </c>
      <c r="N98">
        <f>(Table2[[#This Row],[1W Return vs Nifty]]-AVERAGE(Table2[1W Return vs Nifty]))/_xlfn.STDEV.P(Table2[1W Return vs Nifty])</f>
        <v>3.3686579862197563</v>
      </c>
      <c r="O98">
        <v>879.75</v>
      </c>
      <c r="P98">
        <v>890.43776901680098</v>
      </c>
      <c r="Q98">
        <v>847.76463412176395</v>
      </c>
      <c r="R98">
        <v>86.129123232888105</v>
      </c>
      <c r="S98" s="1">
        <f>(Table2[[#This Row],[Close Price]]-Table2[[#This Row],[20D EMA]])/Table2[[#This Row],[20D EMA]]</f>
        <v>0.12526285876669513</v>
      </c>
      <c r="T98" s="1">
        <f>(Table2[[#This Row],[Close Price]]-Table2[[#This Row],[50D EMA]])/Table2[[#This Row],[50D EMA]]</f>
        <v>0.1117565252123997</v>
      </c>
      <c r="U98" s="1">
        <f>(Table2[[#This Row],[Close Price]]-Table2[[#This Row],[200D EMA]])/Table2[[#This Row],[200D EMA]]</f>
        <v>0.16771797283751058</v>
      </c>
      <c r="V98">
        <v>2.77433312754474</v>
      </c>
      <c r="W98">
        <v>974</v>
      </c>
      <c r="X98">
        <v>1015</v>
      </c>
      <c r="Y98">
        <v>974</v>
      </c>
      <c r="Z98">
        <v>1015</v>
      </c>
      <c r="AA98">
        <v>974</v>
      </c>
      <c r="AB98">
        <v>1015</v>
      </c>
      <c r="AC98" s="1">
        <f>(Table2[[#This Row],[Close Price]]/Table2[[#This Row],[Day Low]])-1</f>
        <v>1.6375770020534031E-2</v>
      </c>
      <c r="AD98" s="1">
        <f>(Table2[[#This Row],[Day High]]/Table2[[#This Row],[Close Price]])-1</f>
        <v>2.5304308298398803E-2</v>
      </c>
      <c r="AE98" s="1">
        <f>(Table2[[#This Row],[Close Price]]/Table2[[#This Row],[Current Week Low]])-1</f>
        <v>1.6375770020534031E-2</v>
      </c>
      <c r="AF98" s="1">
        <f>(Table2[[#This Row],[Current Week High]]/Table2[[#This Row],[Close Price]])-1</f>
        <v>2.5304308298398803E-2</v>
      </c>
      <c r="AG98" s="1">
        <f>(Table2[[#This Row],[Close Price]]/Table2[[#This Row],[Current Month Low]])-1</f>
        <v>1.6375770020534031E-2</v>
      </c>
      <c r="AH98" s="1">
        <f>(Table2[[#This Row],[Current Month High]]/Table2[[#This Row],[Close Price]])-1</f>
        <v>2.5304308298398803E-2</v>
      </c>
      <c r="AI98">
        <v>19.905045709379198</v>
      </c>
      <c r="AJ98">
        <v>72.886831994411395</v>
      </c>
      <c r="AK98" t="str">
        <f>IF(AND(Table2[[#This Row],[20D EMA]]&gt;Table2[[#This Row],[50D EMA]],Table2[[#This Row],[50D EMA]]&gt;Table2[[#This Row],[200D EMA]]),"Uptrend","Downtrend/NoTrend")</f>
        <v>Downtrend/NoTrend</v>
      </c>
      <c r="AL98">
        <v>0.08</v>
      </c>
      <c r="AM98" t="s">
        <v>3189</v>
      </c>
      <c r="AN98">
        <v>15.26</v>
      </c>
      <c r="AO98" t="s">
        <v>3189</v>
      </c>
      <c r="AP98">
        <v>0.15831576143484699</v>
      </c>
      <c r="AQ98">
        <f>(Table2[[#This Row],[Sharpe Ratio]]-AVERAGE(Table2[Sharpe Ratio]))/_xlfn.STDEV.P(Table2[Sharpe Ratio])</f>
        <v>1.1389417024695034</v>
      </c>
      <c r="AR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8">
        <f>_xlfn.RANK.AVG(Table2[[#This Row],[1Y Return vs Nifty Z-Score]],Table2[1Y Return vs Nifty Z-Score])</f>
        <v>314</v>
      </c>
      <c r="AT98">
        <f>_xlfn.RANK.AVG(Table2[[#This Row],[6M Return vs Nifty Z-Score]],Table2[6M Return vs Nifty Z-Score])</f>
        <v>96</v>
      </c>
      <c r="AU98">
        <f>_xlfn.RANK.AVG(Table2[[#This Row],[Sharpe Ratio Z-Score]],Table2[Sharpe Ratio Z-Score])</f>
        <v>94</v>
      </c>
      <c r="AV98">
        <f>(Table2[[#This Row],[Rank 1Y]]+Table2[[#This Row],[Rank 6M]]+Table2[[#This Row],[Rank Sharpe]])/3</f>
        <v>168</v>
      </c>
    </row>
    <row r="99" spans="1:48" x14ac:dyDescent="0.3">
      <c r="A99" t="s">
        <v>1458</v>
      </c>
      <c r="B99" t="s">
        <v>1459</v>
      </c>
      <c r="C99" t="s">
        <v>3146</v>
      </c>
      <c r="D99" t="s">
        <v>46</v>
      </c>
      <c r="E99">
        <v>7269.3603825</v>
      </c>
      <c r="F99">
        <v>513.75</v>
      </c>
      <c r="G99">
        <v>35.412185604368602</v>
      </c>
      <c r="H99">
        <f>(Table2[[#This Row],[1Y Return vs Nifty]]-AVERAGE(Table2[1Y Return vs Nifty]))/_xlfn.STDEV.P(Table2[1Y Return vs Nifty])</f>
        <v>0.40391072674525524</v>
      </c>
      <c r="I99">
        <v>7.0441509045148001</v>
      </c>
      <c r="J99">
        <f>(Table2[[#This Row],[1M Return vs Nifty]]-AVERAGE(Table2[1M Return vs Nifty]))/_xlfn.STDEV.P(Table2[1M Return vs Nifty])</f>
        <v>0.86405164291689729</v>
      </c>
      <c r="K99">
        <v>4.4626974479254899</v>
      </c>
      <c r="L99">
        <f>(Table2[[#This Row],[6M Return vs Nifty]]-AVERAGE(Table2[6M Return vs Nifty]))/_xlfn.STDEV.P(Table2[6M Return vs Nifty])</f>
        <v>2.9046994204877507E-2</v>
      </c>
      <c r="M99">
        <v>11.0733382075924</v>
      </c>
      <c r="N99">
        <f>(Table2[[#This Row],[1W Return vs Nifty]]-AVERAGE(Table2[1W Return vs Nifty]))/_xlfn.STDEV.P(Table2[1W Return vs Nifty])</f>
        <v>1.8201069545108755</v>
      </c>
      <c r="O99">
        <v>499.25</v>
      </c>
      <c r="P99">
        <v>509.42773938423198</v>
      </c>
      <c r="Q99">
        <v>461.347705722912</v>
      </c>
      <c r="R99">
        <v>73.048912259140906</v>
      </c>
      <c r="S99" s="1">
        <f>(Table2[[#This Row],[Close Price]]-Table2[[#This Row],[20D EMA]])/Table2[[#This Row],[20D EMA]]</f>
        <v>2.9043565348022032E-2</v>
      </c>
      <c r="T99" s="1">
        <f>(Table2[[#This Row],[Close Price]]-Table2[[#This Row],[50D EMA]])/Table2[[#This Row],[50D EMA]]</f>
        <v>8.4845411460956668E-3</v>
      </c>
      <c r="U99" s="1">
        <f>(Table2[[#This Row],[Close Price]]-Table2[[#This Row],[200D EMA]])/Table2[[#This Row],[200D EMA]]</f>
        <v>0.11358524953532795</v>
      </c>
      <c r="V99">
        <v>0.85692337859155199</v>
      </c>
      <c r="W99">
        <v>526.04999999999995</v>
      </c>
      <c r="X99">
        <v>557.70000000000005</v>
      </c>
      <c r="Y99">
        <v>526.04999999999995</v>
      </c>
      <c r="Z99">
        <v>557.70000000000005</v>
      </c>
      <c r="AA99">
        <v>526.04999999999995</v>
      </c>
      <c r="AB99">
        <v>557.70000000000005</v>
      </c>
      <c r="AC99" s="1">
        <f>(Table2[[#This Row],[Close Price]]/Table2[[#This Row],[Day Low]])-1</f>
        <v>-2.338180781294541E-2</v>
      </c>
      <c r="AD99" s="1">
        <f>(Table2[[#This Row],[Day High]]/Table2[[#This Row],[Close Price]])-1</f>
        <v>8.554744525547453E-2</v>
      </c>
      <c r="AE99" s="1">
        <f>(Table2[[#This Row],[Close Price]]/Table2[[#This Row],[Current Week Low]])-1</f>
        <v>-2.338180781294541E-2</v>
      </c>
      <c r="AF99" s="1">
        <f>(Table2[[#This Row],[Current Week High]]/Table2[[#This Row],[Close Price]])-1</f>
        <v>8.554744525547453E-2</v>
      </c>
      <c r="AG99" s="1">
        <f>(Table2[[#This Row],[Close Price]]/Table2[[#This Row],[Current Month Low]])-1</f>
        <v>-2.338180781294541E-2</v>
      </c>
      <c r="AH99" s="1">
        <f>(Table2[[#This Row],[Current Month High]]/Table2[[#This Row],[Close Price]])-1</f>
        <v>8.554744525547453E-2</v>
      </c>
      <c r="AI99">
        <v>20.486618004866099</v>
      </c>
      <c r="AJ99">
        <v>82.4720298348428</v>
      </c>
      <c r="AK99" t="str">
        <f>IF(AND(Table2[[#This Row],[20D EMA]]&gt;Table2[[#This Row],[50D EMA]],Table2[[#This Row],[50D EMA]]&gt;Table2[[#This Row],[200D EMA]]),"Uptrend","Downtrend/NoTrend")</f>
        <v>Downtrend/NoTrend</v>
      </c>
      <c r="AL99">
        <v>-7.0000000000000007E-2</v>
      </c>
      <c r="AM99" t="s">
        <v>3190</v>
      </c>
      <c r="AN99">
        <v>15.67</v>
      </c>
      <c r="AO99" t="s">
        <v>3189</v>
      </c>
      <c r="AP99">
        <v>0.197503914674037</v>
      </c>
      <c r="AQ99">
        <f>(Table2[[#This Row],[Sharpe Ratio]]-AVERAGE(Table2[Sharpe Ratio]))/_xlfn.STDEV.P(Table2[Sharpe Ratio])</f>
        <v>1.5934084166016662</v>
      </c>
      <c r="AR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9">
        <f>_xlfn.RANK.AVG(Table2[[#This Row],[1Y Return vs Nifty Z-Score]],Table2[1Y Return vs Nifty Z-Score])</f>
        <v>187</v>
      </c>
      <c r="AT99">
        <f>_xlfn.RANK.AVG(Table2[[#This Row],[6M Return vs Nifty Z-Score]],Table2[6M Return vs Nifty Z-Score])</f>
        <v>280</v>
      </c>
      <c r="AU99">
        <f>_xlfn.RANK.AVG(Table2[[#This Row],[Sharpe Ratio Z-Score]],Table2[Sharpe Ratio Z-Score])</f>
        <v>37</v>
      </c>
      <c r="AV99">
        <f>(Table2[[#This Row],[Rank 1Y]]+Table2[[#This Row],[Rank 6M]]+Table2[[#This Row],[Rank Sharpe]])/3</f>
        <v>168</v>
      </c>
    </row>
    <row r="100" spans="1:48" x14ac:dyDescent="0.3">
      <c r="A100" t="s">
        <v>25</v>
      </c>
      <c r="B100" t="s">
        <v>26</v>
      </c>
      <c r="C100" t="s">
        <v>3144</v>
      </c>
      <c r="D100" t="s">
        <v>27</v>
      </c>
      <c r="E100">
        <v>974306.04282752995</v>
      </c>
      <c r="F100">
        <v>1643.6</v>
      </c>
      <c r="G100">
        <v>37.756338462425099</v>
      </c>
      <c r="H100">
        <f>(Table2[[#This Row],[1Y Return vs Nifty]]-AVERAGE(Table2[1Y Return vs Nifty]))/_xlfn.STDEV.P(Table2[1Y Return vs Nifty])</f>
        <v>0.45082247557418781</v>
      </c>
      <c r="I100">
        <v>1.10638544346505</v>
      </c>
      <c r="J100">
        <f>(Table2[[#This Row],[1M Return vs Nifty]]-AVERAGE(Table2[1M Return vs Nifty]))/_xlfn.STDEV.P(Table2[1M Return vs Nifty])</f>
        <v>0.20966214515018289</v>
      </c>
      <c r="K100">
        <v>9.2220446253167303</v>
      </c>
      <c r="L100">
        <f>(Table2[[#This Row],[6M Return vs Nifty]]-AVERAGE(Table2[6M Return vs Nifty]))/_xlfn.STDEV.P(Table2[6M Return vs Nifty])</f>
        <v>0.17982071829115934</v>
      </c>
      <c r="M100">
        <v>2.94344679885748</v>
      </c>
      <c r="N100">
        <f>(Table2[[#This Row],[1W Return vs Nifty]]-AVERAGE(Table2[1W Return vs Nifty]))/_xlfn.STDEV.P(Table2[1W Return vs Nifty])</f>
        <v>0.12183702257403621</v>
      </c>
      <c r="O100">
        <v>1590.43</v>
      </c>
      <c r="P100">
        <v>1601.1299631475499</v>
      </c>
      <c r="Q100">
        <v>1439.2664883933401</v>
      </c>
      <c r="R100">
        <v>70.347724452639696</v>
      </c>
      <c r="S100" s="1">
        <f>(Table2[[#This Row],[Close Price]]-Table2[[#This Row],[20D EMA]])/Table2[[#This Row],[20D EMA]]</f>
        <v>3.3431210427368602E-2</v>
      </c>
      <c r="T100" s="1">
        <f>(Table2[[#This Row],[Close Price]]-Table2[[#This Row],[50D EMA]])/Table2[[#This Row],[50D EMA]]</f>
        <v>2.6525040333990817E-2</v>
      </c>
      <c r="U100" s="1">
        <f>(Table2[[#This Row],[Close Price]]-Table2[[#This Row],[200D EMA]])/Table2[[#This Row],[200D EMA]]</f>
        <v>0.14197058936233434</v>
      </c>
      <c r="V100">
        <v>1.2269965820708499</v>
      </c>
      <c r="W100">
        <v>1617.2</v>
      </c>
      <c r="X100">
        <v>1646.2</v>
      </c>
      <c r="Y100">
        <v>1617.2</v>
      </c>
      <c r="Z100">
        <v>1646.2</v>
      </c>
      <c r="AA100">
        <v>1617.2</v>
      </c>
      <c r="AB100">
        <v>1646.2</v>
      </c>
      <c r="AC100" s="1">
        <f>(Table2[[#This Row],[Close Price]]/Table2[[#This Row],[Day Low]])-1</f>
        <v>1.6324511501360384E-2</v>
      </c>
      <c r="AD100" s="1">
        <f>(Table2[[#This Row],[Day High]]/Table2[[#This Row],[Close Price]])-1</f>
        <v>1.5818934047213684E-3</v>
      </c>
      <c r="AE100" s="1">
        <f>(Table2[[#This Row],[Close Price]]/Table2[[#This Row],[Current Week Low]])-1</f>
        <v>1.6324511501360384E-2</v>
      </c>
      <c r="AF100" s="1">
        <f>(Table2[[#This Row],[Current Week High]]/Table2[[#This Row],[Close Price]])-1</f>
        <v>1.5818934047213684E-3</v>
      </c>
      <c r="AG100" s="1">
        <f>(Table2[[#This Row],[Close Price]]/Table2[[#This Row],[Current Month Low]])-1</f>
        <v>1.6324511501360384E-2</v>
      </c>
      <c r="AH100" s="1">
        <f>(Table2[[#This Row],[Current Month High]]/Table2[[#This Row],[Close Price]])-1</f>
        <v>1.5818934047213684E-3</v>
      </c>
      <c r="AI100">
        <v>8.23801411535654</v>
      </c>
      <c r="AJ100">
        <v>71.2083333333333</v>
      </c>
      <c r="AK100" t="str">
        <f>IF(AND(Table2[[#This Row],[20D EMA]]&gt;Table2[[#This Row],[50D EMA]],Table2[[#This Row],[50D EMA]]&gt;Table2[[#This Row],[200D EMA]]),"Uptrend","Downtrend/NoTrend")</f>
        <v>Downtrend/NoTrend</v>
      </c>
      <c r="AL100">
        <v>0.04</v>
      </c>
      <c r="AM100" t="s">
        <v>3189</v>
      </c>
      <c r="AN100">
        <v>5.65</v>
      </c>
      <c r="AO100" t="s">
        <v>3189</v>
      </c>
      <c r="AP100">
        <v>0.15579460365761</v>
      </c>
      <c r="AQ100">
        <f>(Table2[[#This Row],[Sharpe Ratio]]-AVERAGE(Table2[Sharpe Ratio]))/_xlfn.STDEV.P(Table2[Sharpe Ratio])</f>
        <v>1.1097037262924632</v>
      </c>
      <c r="AR1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0">
        <f>_xlfn.RANK.AVG(Table2[[#This Row],[1Y Return vs Nifty Z-Score]],Table2[1Y Return vs Nifty Z-Score])</f>
        <v>169</v>
      </c>
      <c r="AT100">
        <f>_xlfn.RANK.AVG(Table2[[#This Row],[6M Return vs Nifty Z-Score]],Table2[6M Return vs Nifty Z-Score])</f>
        <v>236</v>
      </c>
      <c r="AU100">
        <f>_xlfn.RANK.AVG(Table2[[#This Row],[Sharpe Ratio Z-Score]],Table2[Sharpe Ratio Z-Score])</f>
        <v>102</v>
      </c>
      <c r="AV100">
        <f>(Table2[[#This Row],[Rank 1Y]]+Table2[[#This Row],[Rank 6M]]+Table2[[#This Row],[Rank Sharpe]])/3</f>
        <v>169</v>
      </c>
    </row>
    <row r="101" spans="1:48" x14ac:dyDescent="0.3">
      <c r="A101" t="s">
        <v>944</v>
      </c>
      <c r="B101" t="s">
        <v>945</v>
      </c>
      <c r="C101" t="s">
        <v>3155</v>
      </c>
      <c r="D101" t="s">
        <v>699</v>
      </c>
      <c r="E101">
        <v>15982.233750699999</v>
      </c>
      <c r="F101">
        <v>394.55</v>
      </c>
      <c r="G101">
        <v>17.8991431133852</v>
      </c>
      <c r="H101">
        <f>(Table2[[#This Row],[1Y Return vs Nifty]]-AVERAGE(Table2[1Y Return vs Nifty]))/_xlfn.STDEV.P(Table2[1Y Return vs Nifty])</f>
        <v>5.3435522987174952E-2</v>
      </c>
      <c r="I101">
        <v>-2.80746347503261</v>
      </c>
      <c r="J101">
        <f>(Table2[[#This Row],[1M Return vs Nifty]]-AVERAGE(Table2[1M Return vs Nifty]))/_xlfn.STDEV.P(Table2[1M Return vs Nifty])</f>
        <v>-0.22167547586418532</v>
      </c>
      <c r="K101">
        <v>14.426756302562101</v>
      </c>
      <c r="L101">
        <f>(Table2[[#This Row],[6M Return vs Nifty]]-AVERAGE(Table2[6M Return vs Nifty]))/_xlfn.STDEV.P(Table2[6M Return vs Nifty])</f>
        <v>0.34470336566377274</v>
      </c>
      <c r="M101">
        <v>-0.93921297188519104</v>
      </c>
      <c r="N101">
        <f>(Table2[[#This Row],[1W Return vs Nifty]]-AVERAGE(Table2[1W Return vs Nifty]))/_xlfn.STDEV.P(Table2[1W Return vs Nifty])</f>
        <v>-0.68921985544386</v>
      </c>
      <c r="O101">
        <v>391.57</v>
      </c>
      <c r="P101">
        <v>389.665060834565</v>
      </c>
      <c r="Q101">
        <v>362.46005852286299</v>
      </c>
      <c r="R101">
        <v>45.538618632326298</v>
      </c>
      <c r="S101" s="1">
        <f>(Table2[[#This Row],[Close Price]]-Table2[[#This Row],[20D EMA]])/Table2[[#This Row],[20D EMA]]</f>
        <v>7.6103889470593208E-3</v>
      </c>
      <c r="T101" s="1">
        <f>(Table2[[#This Row],[Close Price]]-Table2[[#This Row],[50D EMA]])/Table2[[#This Row],[50D EMA]]</f>
        <v>1.2536251402608943E-2</v>
      </c>
      <c r="U101" s="1">
        <f>(Table2[[#This Row],[Close Price]]-Table2[[#This Row],[200D EMA]])/Table2[[#This Row],[200D EMA]]</f>
        <v>8.8533731434888213E-2</v>
      </c>
      <c r="V101">
        <v>0.30247893484092803</v>
      </c>
      <c r="W101">
        <v>386.1</v>
      </c>
      <c r="X101">
        <v>396</v>
      </c>
      <c r="Y101">
        <v>386.1</v>
      </c>
      <c r="Z101">
        <v>396</v>
      </c>
      <c r="AA101">
        <v>386.1</v>
      </c>
      <c r="AB101">
        <v>396</v>
      </c>
      <c r="AC101" s="1">
        <f>(Table2[[#This Row],[Close Price]]/Table2[[#This Row],[Day Low]])-1</f>
        <v>2.1885521885521841E-2</v>
      </c>
      <c r="AD101" s="1">
        <f>(Table2[[#This Row],[Day High]]/Table2[[#This Row],[Close Price]])-1</f>
        <v>3.6750728678240918E-3</v>
      </c>
      <c r="AE101" s="1">
        <f>(Table2[[#This Row],[Close Price]]/Table2[[#This Row],[Current Week Low]])-1</f>
        <v>2.1885521885521841E-2</v>
      </c>
      <c r="AF101" s="1">
        <f>(Table2[[#This Row],[Current Week High]]/Table2[[#This Row],[Close Price]])-1</f>
        <v>3.6750728678240918E-3</v>
      </c>
      <c r="AG101" s="1">
        <f>(Table2[[#This Row],[Close Price]]/Table2[[#This Row],[Current Month Low]])-1</f>
        <v>2.1885521885521841E-2</v>
      </c>
      <c r="AH101" s="1">
        <f>(Table2[[#This Row],[Current Month High]]/Table2[[#This Row],[Close Price]])-1</f>
        <v>3.6750728678240918E-3</v>
      </c>
      <c r="AI101">
        <v>20.238246103155401</v>
      </c>
      <c r="AJ101">
        <v>50.047537554668097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-0.11</v>
      </c>
      <c r="AM101" t="s">
        <v>3190</v>
      </c>
      <c r="AN101">
        <v>-0.88</v>
      </c>
      <c r="AO101" t="s">
        <v>3190</v>
      </c>
      <c r="AP101">
        <v>0.217943402893649</v>
      </c>
      <c r="AQ101">
        <f>(Table2[[#This Row],[Sharpe Ratio]]-AVERAGE(Table2[Sharpe Ratio]))/_xlfn.STDEV.P(Table2[Sharpe Ratio])</f>
        <v>1.8304460486894323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1.3176896060323349</v>
      </c>
      <c r="AS101">
        <f>_xlfn.RANK.AVG(Table2[[#This Row],[1Y Return vs Nifty Z-Score]],Table2[1Y Return vs Nifty Z-Score])</f>
        <v>288</v>
      </c>
      <c r="AT101">
        <f>_xlfn.RANK.AVG(Table2[[#This Row],[6M Return vs Nifty Z-Score]],Table2[6M Return vs Nifty Z-Score])</f>
        <v>200</v>
      </c>
      <c r="AU101">
        <f>_xlfn.RANK.AVG(Table2[[#This Row],[Sharpe Ratio Z-Score]],Table2[Sharpe Ratio Z-Score])</f>
        <v>19</v>
      </c>
      <c r="AV101">
        <f>(Table2[[#This Row],[Rank 1Y]]+Table2[[#This Row],[Rank 6M]]+Table2[[#This Row],[Rank Sharpe]])/3</f>
        <v>169</v>
      </c>
    </row>
    <row r="102" spans="1:48" x14ac:dyDescent="0.3">
      <c r="A102" t="s">
        <v>325</v>
      </c>
      <c r="B102" t="s">
        <v>326</v>
      </c>
      <c r="C102" t="s">
        <v>3141</v>
      </c>
      <c r="D102" t="s">
        <v>69</v>
      </c>
      <c r="E102">
        <v>79801.378226460001</v>
      </c>
      <c r="F102">
        <v>479.35</v>
      </c>
      <c r="G102">
        <v>104.44718227857</v>
      </c>
      <c r="H102">
        <f>(Table2[[#This Row],[1Y Return vs Nifty]]-AVERAGE(Table2[1Y Return vs Nifty]))/_xlfn.STDEV.P(Table2[1Y Return vs Nifty])</f>
        <v>1.7854556261130246</v>
      </c>
      <c r="I102">
        <v>6.1921157368169899</v>
      </c>
      <c r="J102">
        <f>(Table2[[#This Row],[1M Return vs Nifty]]-AVERAGE(Table2[1M Return vs Nifty]))/_xlfn.STDEV.P(Table2[1M Return vs Nifty])</f>
        <v>0.77015051645327715</v>
      </c>
      <c r="K102">
        <v>2.19594012616089</v>
      </c>
      <c r="L102">
        <f>(Table2[[#This Row],[6M Return vs Nifty]]-AVERAGE(Table2[6M Return vs Nifty]))/_xlfn.STDEV.P(Table2[6M Return vs Nifty])</f>
        <v>-4.2762737311626262E-2</v>
      </c>
      <c r="M102">
        <v>-5.6409476477244498</v>
      </c>
      <c r="N102">
        <f>(Table2[[#This Row],[1W Return vs Nifty]]-AVERAGE(Table2[1W Return vs Nifty]))/_xlfn.STDEV.P(Table2[1W Return vs Nifty])</f>
        <v>-1.6713749946064282</v>
      </c>
      <c r="O102">
        <v>499.09</v>
      </c>
      <c r="P102">
        <v>522.80659735420204</v>
      </c>
      <c r="Q102">
        <v>482.57733286435598</v>
      </c>
      <c r="R102">
        <v>43.117089549883097</v>
      </c>
      <c r="S102" s="1">
        <f>(Table2[[#This Row],[Close Price]]-Table2[[#This Row],[20D EMA]])/Table2[[#This Row],[20D EMA]]</f>
        <v>-3.9551984611993732E-2</v>
      </c>
      <c r="T102" s="1">
        <f>(Table2[[#This Row],[Close Price]]-Table2[[#This Row],[50D EMA]])/Table2[[#This Row],[50D EMA]]</f>
        <v>-8.3121746309486849E-2</v>
      </c>
      <c r="U102" s="1">
        <f>(Table2[[#This Row],[Close Price]]-Table2[[#This Row],[200D EMA]])/Table2[[#This Row],[200D EMA]]</f>
        <v>-6.6877009021538616E-3</v>
      </c>
      <c r="V102">
        <v>0.51026229496303899</v>
      </c>
      <c r="W102">
        <v>478</v>
      </c>
      <c r="X102">
        <v>493.25</v>
      </c>
      <c r="Y102">
        <v>478</v>
      </c>
      <c r="Z102">
        <v>493.25</v>
      </c>
      <c r="AA102">
        <v>478</v>
      </c>
      <c r="AB102">
        <v>493.25</v>
      </c>
      <c r="AC102" s="1">
        <f>(Table2[[#This Row],[Close Price]]/Table2[[#This Row],[Day Low]])-1</f>
        <v>2.824267782426837E-3</v>
      </c>
      <c r="AD102" s="1">
        <f>(Table2[[#This Row],[Day High]]/Table2[[#This Row],[Close Price]])-1</f>
        <v>2.8997600917909594E-2</v>
      </c>
      <c r="AE102" s="1">
        <f>(Table2[[#This Row],[Close Price]]/Table2[[#This Row],[Current Week Low]])-1</f>
        <v>2.824267782426837E-3</v>
      </c>
      <c r="AF102" s="1">
        <f>(Table2[[#This Row],[Current Week High]]/Table2[[#This Row],[Close Price]])-1</f>
        <v>2.8997600917909594E-2</v>
      </c>
      <c r="AG102" s="1">
        <f>(Table2[[#This Row],[Close Price]]/Table2[[#This Row],[Current Month Low]])-1</f>
        <v>2.824267782426837E-3</v>
      </c>
      <c r="AH102" s="1">
        <f>(Table2[[#This Row],[Current Month High]]/Table2[[#This Row],[Close Price]])-1</f>
        <v>2.8997600917909594E-2</v>
      </c>
      <c r="AI102">
        <v>60.196098883905201</v>
      </c>
      <c r="AJ102">
        <v>132.99578742708999</v>
      </c>
      <c r="AK102" t="str">
        <f>IF(AND(Table2[[#This Row],[20D EMA]]&gt;Table2[[#This Row],[50D EMA]],Table2[[#This Row],[50D EMA]]&gt;Table2[[#This Row],[200D EMA]]),"Uptrend","Downtrend/NoTrend")</f>
        <v>Downtrend/NoTrend</v>
      </c>
      <c r="AL102">
        <v>-0.09</v>
      </c>
      <c r="AM102" t="s">
        <v>3190</v>
      </c>
      <c r="AN102">
        <v>-3.48</v>
      </c>
      <c r="AO102" t="s">
        <v>3190</v>
      </c>
      <c r="AP102">
        <v>0.122234179576198</v>
      </c>
      <c r="AQ102">
        <f>(Table2[[#This Row],[Sharpe Ratio]]-AVERAGE(Table2[Sharpe Ratio]))/_xlfn.STDEV.P(Table2[Sharpe Ratio])</f>
        <v>0.72050203148260406</v>
      </c>
      <c r="AR1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2">
        <f>_xlfn.RANK.AVG(Table2[[#This Row],[1Y Return vs Nifty Z-Score]],Table2[1Y Return vs Nifty Z-Score])</f>
        <v>46</v>
      </c>
      <c r="AT102">
        <f>_xlfn.RANK.AVG(Table2[[#This Row],[6M Return vs Nifty Z-Score]],Table2[6M Return vs Nifty Z-Score])</f>
        <v>302</v>
      </c>
      <c r="AU102">
        <f>_xlfn.RANK.AVG(Table2[[#This Row],[Sharpe Ratio Z-Score]],Table2[Sharpe Ratio Z-Score])</f>
        <v>164</v>
      </c>
      <c r="AV102">
        <f>(Table2[[#This Row],[Rank 1Y]]+Table2[[#This Row],[Rank 6M]]+Table2[[#This Row],[Rank Sharpe]])/3</f>
        <v>170.66666666666666</v>
      </c>
    </row>
    <row r="103" spans="1:48" x14ac:dyDescent="0.3">
      <c r="A103" t="s">
        <v>732</v>
      </c>
      <c r="B103" t="s">
        <v>733</v>
      </c>
      <c r="C103" t="s">
        <v>3147</v>
      </c>
      <c r="D103" t="s">
        <v>261</v>
      </c>
      <c r="E103">
        <v>23590.190912925002</v>
      </c>
      <c r="F103">
        <v>602.45000000000005</v>
      </c>
      <c r="G103">
        <v>29.647541283356201</v>
      </c>
      <c r="H103">
        <f>(Table2[[#This Row],[1Y Return vs Nifty]]-AVERAGE(Table2[1Y Return vs Nifty]))/_xlfn.STDEV.P(Table2[1Y Return vs Nifty])</f>
        <v>0.28854728295529886</v>
      </c>
      <c r="I103">
        <v>9.6371534180055107</v>
      </c>
      <c r="J103">
        <f>(Table2[[#This Row],[1M Return vs Nifty]]-AVERAGE(Table2[1M Return vs Nifty]))/_xlfn.STDEV.P(Table2[1M Return vs Nifty])</f>
        <v>1.1498213695323753</v>
      </c>
      <c r="K103">
        <v>53.077835285095702</v>
      </c>
      <c r="L103">
        <f>(Table2[[#This Row],[6M Return vs Nifty]]-AVERAGE(Table2[6M Return vs Nifty]))/_xlfn.STDEV.P(Table2[6M Return vs Nifty])</f>
        <v>1.5691501019373586</v>
      </c>
      <c r="M103">
        <v>-3.72629965169329</v>
      </c>
      <c r="N103">
        <f>(Table2[[#This Row],[1W Return vs Nifty]]-AVERAGE(Table2[1W Return vs Nifty]))/_xlfn.STDEV.P(Table2[1W Return vs Nifty])</f>
        <v>-1.271420190977776</v>
      </c>
      <c r="O103">
        <v>573.79999999999995</v>
      </c>
      <c r="P103">
        <v>551.43356871751905</v>
      </c>
      <c r="Q103">
        <v>477.11415150002802</v>
      </c>
      <c r="R103">
        <v>61.160157394684198</v>
      </c>
      <c r="S103" s="1">
        <f>(Table2[[#This Row],[Close Price]]-Table2[[#This Row],[20D EMA]])/Table2[[#This Row],[20D EMA]]</f>
        <v>4.9930289299407619E-2</v>
      </c>
      <c r="T103" s="1">
        <f>(Table2[[#This Row],[Close Price]]-Table2[[#This Row],[50D EMA]])/Table2[[#This Row],[50D EMA]]</f>
        <v>9.2516005873800919E-2</v>
      </c>
      <c r="U103" s="1">
        <f>(Table2[[#This Row],[Close Price]]-Table2[[#This Row],[200D EMA]])/Table2[[#This Row],[200D EMA]]</f>
        <v>0.26269572618192333</v>
      </c>
      <c r="V103">
        <v>1.40949230530457</v>
      </c>
      <c r="W103">
        <v>585.1</v>
      </c>
      <c r="X103">
        <v>605</v>
      </c>
      <c r="Y103">
        <v>585.1</v>
      </c>
      <c r="Z103">
        <v>605</v>
      </c>
      <c r="AA103">
        <v>585.1</v>
      </c>
      <c r="AB103">
        <v>605</v>
      </c>
      <c r="AC103" s="1">
        <f>(Table2[[#This Row],[Close Price]]/Table2[[#This Row],[Day Low]])-1</f>
        <v>2.965305076055369E-2</v>
      </c>
      <c r="AD103" s="1">
        <f>(Table2[[#This Row],[Day High]]/Table2[[#This Row],[Close Price]])-1</f>
        <v>4.232716408000492E-3</v>
      </c>
      <c r="AE103" s="1">
        <f>(Table2[[#This Row],[Close Price]]/Table2[[#This Row],[Current Week Low]])-1</f>
        <v>2.965305076055369E-2</v>
      </c>
      <c r="AF103" s="1">
        <f>(Table2[[#This Row],[Current Week High]]/Table2[[#This Row],[Close Price]])-1</f>
        <v>4.232716408000492E-3</v>
      </c>
      <c r="AG103" s="1">
        <f>(Table2[[#This Row],[Close Price]]/Table2[[#This Row],[Current Month Low]])-1</f>
        <v>2.965305076055369E-2</v>
      </c>
      <c r="AH103" s="1">
        <f>(Table2[[#This Row],[Current Month High]]/Table2[[#This Row],[Close Price]])-1</f>
        <v>4.232716408000492E-3</v>
      </c>
      <c r="AI103">
        <v>2.0831604282512899</v>
      </c>
      <c r="AJ103">
        <v>72.128571428571405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0.17</v>
      </c>
      <c r="AM103" t="s">
        <v>3189</v>
      </c>
      <c r="AN103">
        <v>8.64</v>
      </c>
      <c r="AO103" t="s">
        <v>3189</v>
      </c>
      <c r="AP103">
        <v>9.7167132414214E-2</v>
      </c>
      <c r="AQ103">
        <f>(Table2[[#This Row],[Sharpe Ratio]]-AVERAGE(Table2[Sharpe Ratio]))/_xlfn.STDEV.P(Table2[Sharpe Ratio])</f>
        <v>0.42979839747440207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2.1658969609216587</v>
      </c>
      <c r="AS103">
        <f>_xlfn.RANK.AVG(Table2[[#This Row],[1Y Return vs Nifty Z-Score]],Table2[1Y Return vs Nifty Z-Score])</f>
        <v>222</v>
      </c>
      <c r="AT103">
        <f>_xlfn.RANK.AVG(Table2[[#This Row],[6M Return vs Nifty Z-Score]],Table2[6M Return vs Nifty Z-Score])</f>
        <v>53</v>
      </c>
      <c r="AU103">
        <f>_xlfn.RANK.AVG(Table2[[#This Row],[Sharpe Ratio Z-Score]],Table2[Sharpe Ratio Z-Score])</f>
        <v>240</v>
      </c>
      <c r="AV103">
        <f>(Table2[[#This Row],[Rank 1Y]]+Table2[[#This Row],[Rank 6M]]+Table2[[#This Row],[Rank Sharpe]])/3</f>
        <v>171.66666666666666</v>
      </c>
    </row>
    <row r="104" spans="1:48" x14ac:dyDescent="0.3">
      <c r="A104" t="s">
        <v>599</v>
      </c>
      <c r="B104" t="s">
        <v>600</v>
      </c>
      <c r="C104" t="s">
        <v>3145</v>
      </c>
      <c r="D104" t="s">
        <v>229</v>
      </c>
      <c r="E104">
        <v>32883.018201190003</v>
      </c>
      <c r="F104">
        <v>2419.4499999999998</v>
      </c>
      <c r="G104">
        <v>29.2299068646591</v>
      </c>
      <c r="H104">
        <f>(Table2[[#This Row],[1Y Return vs Nifty]]-AVERAGE(Table2[1Y Return vs Nifty]))/_xlfn.STDEV.P(Table2[1Y Return vs Nifty])</f>
        <v>0.28018948287204015</v>
      </c>
      <c r="I104">
        <v>2.8693664825459901</v>
      </c>
      <c r="J104">
        <f>(Table2[[#This Row],[1M Return vs Nifty]]-AVERAGE(Table2[1M Return vs Nifty]))/_xlfn.STDEV.P(Table2[1M Return vs Nifty])</f>
        <v>0.40395683130851018</v>
      </c>
      <c r="K104">
        <v>44.277581082160303</v>
      </c>
      <c r="L104">
        <f>(Table2[[#This Row],[6M Return vs Nifty]]-AVERAGE(Table2[6M Return vs Nifty]))/_xlfn.STDEV.P(Table2[6M Return vs Nifty])</f>
        <v>1.2903624763181212</v>
      </c>
      <c r="M104">
        <v>5.5404593647605198</v>
      </c>
      <c r="N104">
        <f>(Table2[[#This Row],[1W Return vs Nifty]]-AVERAGE(Table2[1W Return vs Nifty]))/_xlfn.STDEV.P(Table2[1W Return vs Nifty])</f>
        <v>0.66433238097410274</v>
      </c>
      <c r="O104">
        <v>2335.88</v>
      </c>
      <c r="P104">
        <v>2233.1456151023599</v>
      </c>
      <c r="Q104">
        <v>1904.49456723</v>
      </c>
      <c r="R104">
        <v>75.532172958856293</v>
      </c>
      <c r="S104" s="1">
        <f>(Table2[[#This Row],[Close Price]]-Table2[[#This Row],[20D EMA]])/Table2[[#This Row],[20D EMA]]</f>
        <v>3.5776666609585984E-2</v>
      </c>
      <c r="T104" s="1">
        <f>(Table2[[#This Row],[Close Price]]-Table2[[#This Row],[50D EMA]])/Table2[[#This Row],[50D EMA]]</f>
        <v>8.3426886109753462E-2</v>
      </c>
      <c r="U104" s="1">
        <f>(Table2[[#This Row],[Close Price]]-Table2[[#This Row],[200D EMA]])/Table2[[#This Row],[200D EMA]]</f>
        <v>0.2703895519738756</v>
      </c>
      <c r="V104">
        <v>0.57918229660890896</v>
      </c>
      <c r="W104">
        <v>2408.15</v>
      </c>
      <c r="X104">
        <v>2473.6999999999998</v>
      </c>
      <c r="Y104">
        <v>2408.15</v>
      </c>
      <c r="Z104">
        <v>2473.6999999999998</v>
      </c>
      <c r="AA104">
        <v>2408.15</v>
      </c>
      <c r="AB104">
        <v>2473.6999999999998</v>
      </c>
      <c r="AC104" s="1">
        <f>(Table2[[#This Row],[Close Price]]/Table2[[#This Row],[Day Low]])-1</f>
        <v>4.6923987293148173E-3</v>
      </c>
      <c r="AD104" s="1">
        <f>(Table2[[#This Row],[Day High]]/Table2[[#This Row],[Close Price]])-1</f>
        <v>2.2422451383578901E-2</v>
      </c>
      <c r="AE104" s="1">
        <f>(Table2[[#This Row],[Close Price]]/Table2[[#This Row],[Current Week Low]])-1</f>
        <v>4.6923987293148173E-3</v>
      </c>
      <c r="AF104" s="1">
        <f>(Table2[[#This Row],[Current Week High]]/Table2[[#This Row],[Close Price]])-1</f>
        <v>2.2422451383578901E-2</v>
      </c>
      <c r="AG104" s="1">
        <f>(Table2[[#This Row],[Close Price]]/Table2[[#This Row],[Current Month Low]])-1</f>
        <v>4.6923987293148173E-3</v>
      </c>
      <c r="AH104" s="1">
        <f>(Table2[[#This Row],[Current Month High]]/Table2[[#This Row],[Close Price]])-1</f>
        <v>2.2422451383578901E-2</v>
      </c>
      <c r="AI104">
        <v>4.3212300316187697</v>
      </c>
      <c r="AJ104">
        <v>69.210056998985905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0.28000000000000003</v>
      </c>
      <c r="AM104" t="s">
        <v>3189</v>
      </c>
      <c r="AN104">
        <v>5.37</v>
      </c>
      <c r="AO104" t="s">
        <v>3189</v>
      </c>
      <c r="AP104">
        <v>0.103212388986569</v>
      </c>
      <c r="AQ104">
        <f>(Table2[[#This Row],[Sharpe Ratio]]-AVERAGE(Table2[Sharpe Ratio]))/_xlfn.STDEV.P(Table2[Sharpe Ratio])</f>
        <v>0.49990550034692377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3.1387466718196979</v>
      </c>
      <c r="AS104">
        <f>_xlfn.RANK.AVG(Table2[[#This Row],[1Y Return vs Nifty Z-Score]],Table2[1Y Return vs Nifty Z-Score])</f>
        <v>226</v>
      </c>
      <c r="AT104">
        <f>_xlfn.RANK.AVG(Table2[[#This Row],[6M Return vs Nifty Z-Score]],Table2[6M Return vs Nifty Z-Score])</f>
        <v>70</v>
      </c>
      <c r="AU104">
        <f>_xlfn.RANK.AVG(Table2[[#This Row],[Sharpe Ratio Z-Score]],Table2[Sharpe Ratio Z-Score])</f>
        <v>223</v>
      </c>
      <c r="AV104">
        <f>(Table2[[#This Row],[Rank 1Y]]+Table2[[#This Row],[Rank 6M]]+Table2[[#This Row],[Rank Sharpe]])/3</f>
        <v>173</v>
      </c>
    </row>
    <row r="105" spans="1:48" x14ac:dyDescent="0.3">
      <c r="A105" t="s">
        <v>314</v>
      </c>
      <c r="B105" t="s">
        <v>315</v>
      </c>
      <c r="C105" t="s">
        <v>3143</v>
      </c>
      <c r="D105" t="s">
        <v>97</v>
      </c>
      <c r="E105">
        <v>86444.371616639997</v>
      </c>
      <c r="F105">
        <v>1945.1</v>
      </c>
      <c r="G105">
        <v>105.634764063528</v>
      </c>
      <c r="H105">
        <f>(Table2[[#This Row],[1Y Return vs Nifty]]-AVERAGE(Table2[1Y Return vs Nifty]))/_xlfn.STDEV.P(Table2[1Y Return vs Nifty])</f>
        <v>1.8092217974265943</v>
      </c>
      <c r="I105">
        <v>11.2901655168074</v>
      </c>
      <c r="J105">
        <f>(Table2[[#This Row],[1M Return vs Nifty]]-AVERAGE(Table2[1M Return vs Nifty]))/_xlfn.STDEV.P(Table2[1M Return vs Nifty])</f>
        <v>1.3319965942415763</v>
      </c>
      <c r="K105">
        <v>39.6673523678949</v>
      </c>
      <c r="L105">
        <f>(Table2[[#This Row],[6M Return vs Nifty]]-AVERAGE(Table2[6M Return vs Nifty]))/_xlfn.STDEV.P(Table2[6M Return vs Nifty])</f>
        <v>1.144312750120102</v>
      </c>
      <c r="M105">
        <v>7.2043327314890302</v>
      </c>
      <c r="N105">
        <f>(Table2[[#This Row],[1W Return vs Nifty]]-AVERAGE(Table2[1W Return vs Nifty]))/_xlfn.STDEV.P(Table2[1W Return vs Nifty])</f>
        <v>1.0119023505101719</v>
      </c>
      <c r="O105">
        <v>1777.85</v>
      </c>
      <c r="P105">
        <v>1722.3610504181299</v>
      </c>
      <c r="Q105">
        <v>1457.0688987702599</v>
      </c>
      <c r="R105">
        <v>79.638926929567802</v>
      </c>
      <c r="S105" s="1">
        <f>(Table2[[#This Row],[Close Price]]-Table2[[#This Row],[20D EMA]])/Table2[[#This Row],[20D EMA]]</f>
        <v>9.4074303231431233E-2</v>
      </c>
      <c r="T105" s="1">
        <f>(Table2[[#This Row],[Close Price]]-Table2[[#This Row],[50D EMA]])/Table2[[#This Row],[50D EMA]]</f>
        <v>0.12932186868008694</v>
      </c>
      <c r="U105" s="1">
        <f>(Table2[[#This Row],[Close Price]]-Table2[[#This Row],[200D EMA]])/Table2[[#This Row],[200D EMA]]</f>
        <v>0.33494030491051557</v>
      </c>
      <c r="V105">
        <v>0.91282661714689795</v>
      </c>
      <c r="W105">
        <v>1848.15</v>
      </c>
      <c r="X105">
        <v>2005</v>
      </c>
      <c r="Y105">
        <v>1848.15</v>
      </c>
      <c r="Z105">
        <v>2005</v>
      </c>
      <c r="AA105">
        <v>1848.15</v>
      </c>
      <c r="AB105">
        <v>2005</v>
      </c>
      <c r="AC105" s="1">
        <f>(Table2[[#This Row],[Close Price]]/Table2[[#This Row],[Day Low]])-1</f>
        <v>5.2457863268674076E-2</v>
      </c>
      <c r="AD105" s="1">
        <f>(Table2[[#This Row],[Day High]]/Table2[[#This Row],[Close Price]])-1</f>
        <v>3.0795331859544639E-2</v>
      </c>
      <c r="AE105" s="1">
        <f>(Table2[[#This Row],[Close Price]]/Table2[[#This Row],[Current Week Low]])-1</f>
        <v>5.2457863268674076E-2</v>
      </c>
      <c r="AF105" s="1">
        <f>(Table2[[#This Row],[Current Week High]]/Table2[[#This Row],[Close Price]])-1</f>
        <v>3.0795331859544639E-2</v>
      </c>
      <c r="AG105" s="1">
        <f>(Table2[[#This Row],[Close Price]]/Table2[[#This Row],[Current Month Low]])-1</f>
        <v>5.2457863268674076E-2</v>
      </c>
      <c r="AH105" s="1">
        <f>(Table2[[#This Row],[Current Month High]]/Table2[[#This Row],[Close Price]])-1</f>
        <v>3.0795331859544639E-2</v>
      </c>
      <c r="AI105">
        <v>3.0795331859544599</v>
      </c>
      <c r="AJ105">
        <v>168.19717338848599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0.06</v>
      </c>
      <c r="AM105" t="s">
        <v>3189</v>
      </c>
      <c r="AN105">
        <v>15.43</v>
      </c>
      <c r="AO105" t="s">
        <v>3189</v>
      </c>
      <c r="AP105">
        <v>4.4764949126540998E-2</v>
      </c>
      <c r="AQ105">
        <f>(Table2[[#This Row],[Sharpe Ratio]]-AVERAGE(Table2[Sharpe Ratio]))/_xlfn.STDEV.P(Table2[Sharpe Ratio])</f>
        <v>-0.1779119967037015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5.1195214955947437</v>
      </c>
      <c r="AS105">
        <f>_xlfn.RANK.AVG(Table2[[#This Row],[1Y Return vs Nifty Z-Score]],Table2[1Y Return vs Nifty Z-Score])</f>
        <v>44</v>
      </c>
      <c r="AT105">
        <f>_xlfn.RANK.AVG(Table2[[#This Row],[6M Return vs Nifty Z-Score]],Table2[6M Return vs Nifty Z-Score])</f>
        <v>79</v>
      </c>
      <c r="AU105">
        <f>_xlfn.RANK.AVG(Table2[[#This Row],[Sharpe Ratio Z-Score]],Table2[Sharpe Ratio Z-Score])</f>
        <v>396</v>
      </c>
      <c r="AV105">
        <f>(Table2[[#This Row],[Rank 1Y]]+Table2[[#This Row],[Rank 6M]]+Table2[[#This Row],[Rank Sharpe]])/3</f>
        <v>173</v>
      </c>
    </row>
    <row r="106" spans="1:48" x14ac:dyDescent="0.3">
      <c r="A106" t="s">
        <v>1083</v>
      </c>
      <c r="B106" t="s">
        <v>1084</v>
      </c>
      <c r="C106" t="s">
        <v>3147</v>
      </c>
      <c r="D106" t="s">
        <v>261</v>
      </c>
      <c r="E106">
        <v>11973.26618423</v>
      </c>
      <c r="F106">
        <v>1159.1500000000001</v>
      </c>
      <c r="G106">
        <v>62.839350379414903</v>
      </c>
      <c r="H106">
        <f>(Table2[[#This Row],[1Y Return vs Nifty]]-AVERAGE(Table2[1Y Return vs Nifty]))/_xlfn.STDEV.P(Table2[1Y Return vs Nifty])</f>
        <v>0.95278972181363442</v>
      </c>
      <c r="I106">
        <v>20.3524495427449</v>
      </c>
      <c r="J106">
        <f>(Table2[[#This Row],[1M Return vs Nifty]]-AVERAGE(Table2[1M Return vs Nifty]))/_xlfn.STDEV.P(Table2[1M Return vs Nifty])</f>
        <v>2.3307331612639013</v>
      </c>
      <c r="K106">
        <v>35.588440684235202</v>
      </c>
      <c r="L106">
        <f>(Table2[[#This Row],[6M Return vs Nifty]]-AVERAGE(Table2[6M Return vs Nifty]))/_xlfn.STDEV.P(Table2[6M Return vs Nifty])</f>
        <v>1.0150948801387158</v>
      </c>
      <c r="M106">
        <v>-4.5023568383184998</v>
      </c>
      <c r="N106">
        <f>(Table2[[#This Row],[1W Return vs Nifty]]-AVERAGE(Table2[1W Return vs Nifty]))/_xlfn.STDEV.P(Table2[1W Return vs Nifty])</f>
        <v>-1.4335323914055766</v>
      </c>
      <c r="O106">
        <v>1094.93</v>
      </c>
      <c r="P106">
        <v>1010.9753574058</v>
      </c>
      <c r="Q106">
        <v>840.48576297972602</v>
      </c>
      <c r="R106">
        <v>64.549523298479599</v>
      </c>
      <c r="S106" s="1">
        <f>(Table2[[#This Row],[Close Price]]-Table2[[#This Row],[20D EMA]])/Table2[[#This Row],[20D EMA]]</f>
        <v>5.8652151279077226E-2</v>
      </c>
      <c r="T106" s="1">
        <f>(Table2[[#This Row],[Close Price]]-Table2[[#This Row],[50D EMA]])/Table2[[#This Row],[50D EMA]]</f>
        <v>0.14656602805277244</v>
      </c>
      <c r="U106" s="1">
        <f>(Table2[[#This Row],[Close Price]]-Table2[[#This Row],[200D EMA]])/Table2[[#This Row],[200D EMA]]</f>
        <v>0.37914293264234722</v>
      </c>
      <c r="V106">
        <v>1.7629944858807001</v>
      </c>
      <c r="W106">
        <v>1136</v>
      </c>
      <c r="X106">
        <v>1166.5999999999999</v>
      </c>
      <c r="Y106">
        <v>1136</v>
      </c>
      <c r="Z106">
        <v>1166.5999999999999</v>
      </c>
      <c r="AA106">
        <v>1136</v>
      </c>
      <c r="AB106">
        <v>1166.5999999999999</v>
      </c>
      <c r="AC106" s="1">
        <f>(Table2[[#This Row],[Close Price]]/Table2[[#This Row],[Day Low]])-1</f>
        <v>2.037852112676064E-2</v>
      </c>
      <c r="AD106" s="1">
        <f>(Table2[[#This Row],[Day High]]/Table2[[#This Row],[Close Price]])-1</f>
        <v>6.4271233231245617E-3</v>
      </c>
      <c r="AE106" s="1">
        <f>(Table2[[#This Row],[Close Price]]/Table2[[#This Row],[Current Week Low]])-1</f>
        <v>2.037852112676064E-2</v>
      </c>
      <c r="AF106" s="1">
        <f>(Table2[[#This Row],[Current Week High]]/Table2[[#This Row],[Close Price]])-1</f>
        <v>6.4271233231245617E-3</v>
      </c>
      <c r="AG106" s="1">
        <f>(Table2[[#This Row],[Close Price]]/Table2[[#This Row],[Current Month Low]])-1</f>
        <v>2.037852112676064E-2</v>
      </c>
      <c r="AH106" s="1">
        <f>(Table2[[#This Row],[Current Month High]]/Table2[[#This Row],[Close Price]])-1</f>
        <v>6.4271233231245617E-3</v>
      </c>
      <c r="AI106">
        <v>7.8333261441573399</v>
      </c>
      <c r="AJ106">
        <v>94.782389514367296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0.3</v>
      </c>
      <c r="AM106" t="s">
        <v>3189</v>
      </c>
      <c r="AN106">
        <v>7.51</v>
      </c>
      <c r="AO106" t="s">
        <v>3189</v>
      </c>
      <c r="AP106">
        <v>6.7090169694276003E-2</v>
      </c>
      <c r="AQ106">
        <f>(Table2[[#This Row],[Sharpe Ratio]]-AVERAGE(Table2[Sharpe Ratio]))/_xlfn.STDEV.P(Table2[Sharpe Ratio])</f>
        <v>8.0994555278129501E-2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2.9460799270888041</v>
      </c>
      <c r="AS106">
        <f>_xlfn.RANK.AVG(Table2[[#This Row],[1Y Return vs Nifty Z-Score]],Table2[1Y Return vs Nifty Z-Score])</f>
        <v>100</v>
      </c>
      <c r="AT106">
        <f>_xlfn.RANK.AVG(Table2[[#This Row],[6M Return vs Nifty Z-Score]],Table2[6M Return vs Nifty Z-Score])</f>
        <v>92</v>
      </c>
      <c r="AU106">
        <f>_xlfn.RANK.AVG(Table2[[#This Row],[Sharpe Ratio Z-Score]],Table2[Sharpe Ratio Z-Score])</f>
        <v>329</v>
      </c>
      <c r="AV106">
        <f>(Table2[[#This Row],[Rank 1Y]]+Table2[[#This Row],[Rank 6M]]+Table2[[#This Row],[Rank Sharpe]])/3</f>
        <v>173.66666666666666</v>
      </c>
    </row>
    <row r="107" spans="1:48" x14ac:dyDescent="0.3">
      <c r="A107" t="s">
        <v>1487</v>
      </c>
      <c r="B107" t="s">
        <v>1488</v>
      </c>
      <c r="C107" t="s">
        <v>3146</v>
      </c>
      <c r="D107" t="s">
        <v>46</v>
      </c>
      <c r="E107">
        <v>7003.2020944989999</v>
      </c>
      <c r="F107">
        <v>253.8</v>
      </c>
      <c r="G107">
        <v>57.215988622049402</v>
      </c>
      <c r="H107">
        <f>(Table2[[#This Row],[1Y Return vs Nifty]]-AVERAGE(Table2[1Y Return vs Nifty]))/_xlfn.STDEV.P(Table2[1Y Return vs Nifty])</f>
        <v>0.84025365854919809</v>
      </c>
      <c r="I107">
        <v>1.1737194907775399</v>
      </c>
      <c r="J107">
        <f>(Table2[[#This Row],[1M Return vs Nifty]]-AVERAGE(Table2[1M Return vs Nifty]))/_xlfn.STDEV.P(Table2[1M Return vs Nifty])</f>
        <v>0.21708289857880186</v>
      </c>
      <c r="K107">
        <v>20.153996937753099</v>
      </c>
      <c r="L107">
        <f>(Table2[[#This Row],[6M Return vs Nifty]]-AVERAGE(Table2[6M Return vs Nifty]))/_xlfn.STDEV.P(Table2[6M Return vs Nifty])</f>
        <v>0.52613946753254892</v>
      </c>
      <c r="M107">
        <v>4.9271269116983296</v>
      </c>
      <c r="N107">
        <f>(Table2[[#This Row],[1W Return vs Nifty]]-AVERAGE(Table2[1W Return vs Nifty]))/_xlfn.STDEV.P(Table2[1W Return vs Nifty])</f>
        <v>0.53621208871565262</v>
      </c>
      <c r="O107">
        <v>238.25</v>
      </c>
      <c r="P107">
        <v>237.76264885421801</v>
      </c>
      <c r="Q107">
        <v>212.71758846503701</v>
      </c>
      <c r="R107">
        <v>68.865182188147301</v>
      </c>
      <c r="S107" s="1">
        <f>(Table2[[#This Row],[Close Price]]-Table2[[#This Row],[20D EMA]])/Table2[[#This Row],[20D EMA]]</f>
        <v>6.5267576075550934E-2</v>
      </c>
      <c r="T107" s="1">
        <f>(Table2[[#This Row],[Close Price]]-Table2[[#This Row],[50D EMA]])/Table2[[#This Row],[50D EMA]]</f>
        <v>6.745109554871738E-2</v>
      </c>
      <c r="U107" s="1">
        <f>(Table2[[#This Row],[Close Price]]-Table2[[#This Row],[200D EMA]])/Table2[[#This Row],[200D EMA]]</f>
        <v>0.19313123955293168</v>
      </c>
      <c r="V107">
        <v>1.11434132350633</v>
      </c>
      <c r="W107">
        <v>249.02</v>
      </c>
      <c r="X107">
        <v>257.39999999999998</v>
      </c>
      <c r="Y107">
        <v>249.02</v>
      </c>
      <c r="Z107">
        <v>257.39999999999998</v>
      </c>
      <c r="AA107">
        <v>249.02</v>
      </c>
      <c r="AB107">
        <v>257.39999999999998</v>
      </c>
      <c r="AC107" s="1">
        <f>(Table2[[#This Row],[Close Price]]/Table2[[#This Row],[Day Low]])-1</f>
        <v>1.9195245361818269E-2</v>
      </c>
      <c r="AD107" s="1">
        <f>(Table2[[#This Row],[Day High]]/Table2[[#This Row],[Close Price]])-1</f>
        <v>1.4184397163120366E-2</v>
      </c>
      <c r="AE107" s="1">
        <f>(Table2[[#This Row],[Close Price]]/Table2[[#This Row],[Current Week Low]])-1</f>
        <v>1.9195245361818269E-2</v>
      </c>
      <c r="AF107" s="1">
        <f>(Table2[[#This Row],[Current Week High]]/Table2[[#This Row],[Close Price]])-1</f>
        <v>1.4184397163120366E-2</v>
      </c>
      <c r="AG107" s="1">
        <f>(Table2[[#This Row],[Close Price]]/Table2[[#This Row],[Current Month Low]])-1</f>
        <v>1.9195245361818269E-2</v>
      </c>
      <c r="AH107" s="1">
        <f>(Table2[[#This Row],[Current Month High]]/Table2[[#This Row],[Close Price]])-1</f>
        <v>1.4184397163120366E-2</v>
      </c>
      <c r="AI107">
        <v>12.190701339637499</v>
      </c>
      <c r="AJ107">
        <v>93.962552541077599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0.06</v>
      </c>
      <c r="AM107" t="s">
        <v>3189</v>
      </c>
      <c r="AN107">
        <v>12.85</v>
      </c>
      <c r="AO107" t="s">
        <v>3189</v>
      </c>
      <c r="AP107">
        <v>9.6178640460008999E-2</v>
      </c>
      <c r="AQ107">
        <f>(Table2[[#This Row],[Sharpe Ratio]]-AVERAGE(Table2[Sharpe Ratio]))/_xlfn.STDEV.P(Table2[Sharpe Ratio])</f>
        <v>0.41833481337459388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2.5380229267507954</v>
      </c>
      <c r="AS107">
        <f>_xlfn.RANK.AVG(Table2[[#This Row],[1Y Return vs Nifty Z-Score]],Table2[1Y Return vs Nifty Z-Score])</f>
        <v>115</v>
      </c>
      <c r="AT107">
        <f>_xlfn.RANK.AVG(Table2[[#This Row],[6M Return vs Nifty Z-Score]],Table2[6M Return vs Nifty Z-Score])</f>
        <v>164</v>
      </c>
      <c r="AU107">
        <f>_xlfn.RANK.AVG(Table2[[#This Row],[Sharpe Ratio Z-Score]],Table2[Sharpe Ratio Z-Score])</f>
        <v>242</v>
      </c>
      <c r="AV107">
        <f>(Table2[[#This Row],[Rank 1Y]]+Table2[[#This Row],[Rank 6M]]+Table2[[#This Row],[Rank Sharpe]])/3</f>
        <v>173.66666666666666</v>
      </c>
    </row>
    <row r="108" spans="1:48" x14ac:dyDescent="0.3">
      <c r="A108" t="s">
        <v>813</v>
      </c>
      <c r="B108" t="s">
        <v>814</v>
      </c>
      <c r="C108" t="s">
        <v>3155</v>
      </c>
      <c r="D108" t="s">
        <v>222</v>
      </c>
      <c r="E108">
        <v>19442.256074729899</v>
      </c>
      <c r="F108">
        <v>878.6</v>
      </c>
      <c r="G108">
        <v>34.074290141526703</v>
      </c>
      <c r="H108">
        <f>(Table2[[#This Row],[1Y Return vs Nifty]]-AVERAGE(Table2[1Y Return vs Nifty]))/_xlfn.STDEV.P(Table2[1Y Return vs Nifty])</f>
        <v>0.37713644208352731</v>
      </c>
      <c r="I108">
        <v>0.70976096298908598</v>
      </c>
      <c r="J108">
        <f>(Table2[[#This Row],[1M Return vs Nifty]]-AVERAGE(Table2[1M Return vs Nifty]))/_xlfn.STDEV.P(Table2[1M Return vs Nifty])</f>
        <v>0.16595093825203028</v>
      </c>
      <c r="K108">
        <v>5.69257159455604</v>
      </c>
      <c r="L108">
        <f>(Table2[[#This Row],[6M Return vs Nifty]]-AVERAGE(Table2[6M Return vs Nifty]))/_xlfn.STDEV.P(Table2[6M Return vs Nifty])</f>
        <v>6.8008788403418799E-2</v>
      </c>
      <c r="M108">
        <v>4.2360124531406704</v>
      </c>
      <c r="N108">
        <f>(Table2[[#This Row],[1W Return vs Nifty]]-AVERAGE(Table2[1W Return vs Nifty]))/_xlfn.STDEV.P(Table2[1W Return vs Nifty])</f>
        <v>0.39184375149109441</v>
      </c>
      <c r="O108">
        <v>869.9</v>
      </c>
      <c r="P108">
        <v>863.92444261567402</v>
      </c>
      <c r="Q108">
        <v>808.79071072479405</v>
      </c>
      <c r="R108">
        <v>60.382628284045502</v>
      </c>
      <c r="S108" s="1">
        <f>(Table2[[#This Row],[Close Price]]-Table2[[#This Row],[20D EMA]])/Table2[[#This Row],[20D EMA]]</f>
        <v>1.0001149557420446E-2</v>
      </c>
      <c r="T108" s="1">
        <f>(Table2[[#This Row],[Close Price]]-Table2[[#This Row],[50D EMA]])/Table2[[#This Row],[50D EMA]]</f>
        <v>1.6987084356466779E-2</v>
      </c>
      <c r="U108" s="1">
        <f>(Table2[[#This Row],[Close Price]]-Table2[[#This Row],[200D EMA]])/Table2[[#This Row],[200D EMA]]</f>
        <v>8.6313168968825932E-2</v>
      </c>
      <c r="V108">
        <v>1.2691402452966201</v>
      </c>
      <c r="W108">
        <v>877.2</v>
      </c>
      <c r="X108">
        <v>898.15</v>
      </c>
      <c r="Y108">
        <v>877.2</v>
      </c>
      <c r="Z108">
        <v>898.15</v>
      </c>
      <c r="AA108">
        <v>877.2</v>
      </c>
      <c r="AB108">
        <v>898.15</v>
      </c>
      <c r="AC108" s="1">
        <f>(Table2[[#This Row],[Close Price]]/Table2[[#This Row],[Day Low]])-1</f>
        <v>1.5959872321020807E-3</v>
      </c>
      <c r="AD108" s="1">
        <f>(Table2[[#This Row],[Day High]]/Table2[[#This Row],[Close Price]])-1</f>
        <v>2.2251308900523403E-2</v>
      </c>
      <c r="AE108" s="1">
        <f>(Table2[[#This Row],[Close Price]]/Table2[[#This Row],[Current Week Low]])-1</f>
        <v>1.5959872321020807E-3</v>
      </c>
      <c r="AF108" s="1">
        <f>(Table2[[#This Row],[Current Week High]]/Table2[[#This Row],[Close Price]])-1</f>
        <v>2.2251308900523403E-2</v>
      </c>
      <c r="AG108" s="1">
        <f>(Table2[[#This Row],[Close Price]]/Table2[[#This Row],[Current Month Low]])-1</f>
        <v>1.5959872321020807E-3</v>
      </c>
      <c r="AH108" s="1">
        <f>(Table2[[#This Row],[Current Month High]]/Table2[[#This Row],[Close Price]])-1</f>
        <v>2.2251308900523403E-2</v>
      </c>
      <c r="AI108">
        <v>9.0371044844069992</v>
      </c>
      <c r="AJ108">
        <v>56.599233579894801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-0.01</v>
      </c>
      <c r="AM108" t="s">
        <v>3190</v>
      </c>
      <c r="AN108">
        <v>2.33</v>
      </c>
      <c r="AO108" t="s">
        <v>3189</v>
      </c>
      <c r="AP108">
        <v>0.17959079289733701</v>
      </c>
      <c r="AQ108">
        <f>(Table2[[#This Row],[Sharpe Ratio]]-AVERAGE(Table2[Sharpe Ratio]))/_xlfn.STDEV.P(Table2[Sharpe Ratio])</f>
        <v>1.3856691658128633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2.3886090860429343</v>
      </c>
      <c r="AS108">
        <f>_xlfn.RANK.AVG(Table2[[#This Row],[1Y Return vs Nifty Z-Score]],Table2[1Y Return vs Nifty Z-Score])</f>
        <v>198</v>
      </c>
      <c r="AT108">
        <f>_xlfn.RANK.AVG(Table2[[#This Row],[6M Return vs Nifty Z-Score]],Table2[6M Return vs Nifty Z-Score])</f>
        <v>271</v>
      </c>
      <c r="AU108">
        <f>_xlfn.RANK.AVG(Table2[[#This Row],[Sharpe Ratio Z-Score]],Table2[Sharpe Ratio Z-Score])</f>
        <v>56</v>
      </c>
      <c r="AV108">
        <f>(Table2[[#This Row],[Rank 1Y]]+Table2[[#This Row],[Rank 6M]]+Table2[[#This Row],[Rank Sharpe]])/3</f>
        <v>175</v>
      </c>
    </row>
    <row r="109" spans="1:48" x14ac:dyDescent="0.3">
      <c r="A109" t="s">
        <v>1049</v>
      </c>
      <c r="B109" t="s">
        <v>1050</v>
      </c>
      <c r="C109" t="s">
        <v>3143</v>
      </c>
      <c r="D109" t="s">
        <v>500</v>
      </c>
      <c r="E109">
        <v>13045.247622584</v>
      </c>
      <c r="F109">
        <v>139.22</v>
      </c>
      <c r="G109">
        <v>37.2897401788656</v>
      </c>
      <c r="H109">
        <f>(Table2[[#This Row],[1Y Return vs Nifty]]-AVERAGE(Table2[1Y Return vs Nifty]))/_xlfn.STDEV.P(Table2[1Y Return vs Nifty])</f>
        <v>0.44148479889191627</v>
      </c>
      <c r="I109">
        <v>-2.8412563483858699</v>
      </c>
      <c r="J109">
        <f>(Table2[[#This Row],[1M Return vs Nifty]]-AVERAGE(Table2[1M Return vs Nifty]))/_xlfn.STDEV.P(Table2[1M Return vs Nifty])</f>
        <v>-0.22539972222702911</v>
      </c>
      <c r="K109">
        <v>63.5081637585374</v>
      </c>
      <c r="L109">
        <f>(Table2[[#This Row],[6M Return vs Nifty]]-AVERAGE(Table2[6M Return vs Nifty]))/_xlfn.STDEV.P(Table2[6M Return vs Nifty])</f>
        <v>1.899577660333297</v>
      </c>
      <c r="M109">
        <v>0.64105918385688598</v>
      </c>
      <c r="N109">
        <f>(Table2[[#This Row],[1W Return vs Nifty]]-AVERAGE(Table2[1W Return vs Nifty]))/_xlfn.STDEV.P(Table2[1W Return vs Nifty])</f>
        <v>-0.35911351681671333</v>
      </c>
      <c r="O109">
        <v>136.4</v>
      </c>
      <c r="P109">
        <v>134.532700769196</v>
      </c>
      <c r="Q109">
        <v>111.609024863759</v>
      </c>
      <c r="R109">
        <v>54.991681211848899</v>
      </c>
      <c r="S109" s="1">
        <f>(Table2[[#This Row],[Close Price]]-Table2[[#This Row],[20D EMA]])/Table2[[#This Row],[20D EMA]]</f>
        <v>2.0674486803519011E-2</v>
      </c>
      <c r="T109" s="1">
        <f>(Table2[[#This Row],[Close Price]]-Table2[[#This Row],[50D EMA]])/Table2[[#This Row],[50D EMA]]</f>
        <v>3.4841337488983597E-2</v>
      </c>
      <c r="U109" s="1">
        <f>(Table2[[#This Row],[Close Price]]-Table2[[#This Row],[200D EMA]])/Table2[[#This Row],[200D EMA]]</f>
        <v>0.24739016553496168</v>
      </c>
      <c r="V109">
        <v>0.30149274267825399</v>
      </c>
      <c r="W109">
        <v>134.12</v>
      </c>
      <c r="X109">
        <v>140.19999999999999</v>
      </c>
      <c r="Y109">
        <v>134.12</v>
      </c>
      <c r="Z109">
        <v>140.19999999999999</v>
      </c>
      <c r="AA109">
        <v>134.12</v>
      </c>
      <c r="AB109">
        <v>140.19999999999999</v>
      </c>
      <c r="AC109" s="1">
        <f>(Table2[[#This Row],[Close Price]]/Table2[[#This Row],[Day Low]])-1</f>
        <v>3.8025648672830314E-2</v>
      </c>
      <c r="AD109" s="1">
        <f>(Table2[[#This Row],[Day High]]/Table2[[#This Row],[Close Price]])-1</f>
        <v>7.039218503088529E-3</v>
      </c>
      <c r="AE109" s="1">
        <f>(Table2[[#This Row],[Close Price]]/Table2[[#This Row],[Current Week Low]])-1</f>
        <v>3.8025648672830314E-2</v>
      </c>
      <c r="AF109" s="1">
        <f>(Table2[[#This Row],[Current Week High]]/Table2[[#This Row],[Close Price]])-1</f>
        <v>7.039218503088529E-3</v>
      </c>
      <c r="AG109" s="1">
        <f>(Table2[[#This Row],[Close Price]]/Table2[[#This Row],[Current Month Low]])-1</f>
        <v>3.8025648672830314E-2</v>
      </c>
      <c r="AH109" s="1">
        <f>(Table2[[#This Row],[Current Month High]]/Table2[[#This Row],[Close Price]])-1</f>
        <v>7.039218503088529E-3</v>
      </c>
      <c r="AI109">
        <v>21.2110328975721</v>
      </c>
      <c r="AJ109">
        <v>101.768115942029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0.08</v>
      </c>
      <c r="AM109" t="s">
        <v>3189</v>
      </c>
      <c r="AN109">
        <v>2.44</v>
      </c>
      <c r="AO109" t="s">
        <v>3189</v>
      </c>
      <c r="AP109">
        <v>7.0996973433414004E-2</v>
      </c>
      <c r="AQ109">
        <f>(Table2[[#This Row],[Sharpe Ratio]]-AVERAGE(Table2[Sharpe Ratio]))/_xlfn.STDEV.P(Table2[Sharpe Ratio])</f>
        <v>0.12630192782126068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1.8828511480027319</v>
      </c>
      <c r="AS109">
        <f>_xlfn.RANK.AVG(Table2[[#This Row],[1Y Return vs Nifty Z-Score]],Table2[1Y Return vs Nifty Z-Score])</f>
        <v>177</v>
      </c>
      <c r="AT109">
        <f>_xlfn.RANK.AVG(Table2[[#This Row],[6M Return vs Nifty Z-Score]],Table2[6M Return vs Nifty Z-Score])</f>
        <v>36</v>
      </c>
      <c r="AU109">
        <f>_xlfn.RANK.AVG(Table2[[#This Row],[Sharpe Ratio Z-Score]],Table2[Sharpe Ratio Z-Score])</f>
        <v>315</v>
      </c>
      <c r="AV109">
        <f>(Table2[[#This Row],[Rank 1Y]]+Table2[[#This Row],[Rank 6M]]+Table2[[#This Row],[Rank Sharpe]])/3</f>
        <v>176</v>
      </c>
    </row>
    <row r="110" spans="1:48" x14ac:dyDescent="0.3">
      <c r="A110" t="s">
        <v>264</v>
      </c>
      <c r="B110" t="s">
        <v>265</v>
      </c>
      <c r="C110" t="s">
        <v>3157</v>
      </c>
      <c r="D110" t="s">
        <v>266</v>
      </c>
      <c r="E110">
        <v>96654.237546599994</v>
      </c>
      <c r="F110">
        <v>10540.65</v>
      </c>
      <c r="G110">
        <v>57.267458610931598</v>
      </c>
      <c r="H110">
        <f>(Table2[[#This Row],[1Y Return vs Nifty]]-AVERAGE(Table2[1Y Return vs Nifty]))/_xlfn.STDEV.P(Table2[1Y Return vs Nifty])</f>
        <v>0.84128368830274902</v>
      </c>
      <c r="I110">
        <v>3.3164400611413201</v>
      </c>
      <c r="J110">
        <f>(Table2[[#This Row],[1M Return vs Nifty]]-AVERAGE(Table2[1M Return vs Nifty]))/_xlfn.STDEV.P(Table2[1M Return vs Nifty])</f>
        <v>0.45322793446691001</v>
      </c>
      <c r="K110">
        <v>0.57876311816612003</v>
      </c>
      <c r="L110">
        <f>(Table2[[#This Row],[6M Return vs Nifty]]-AVERAGE(Table2[6M Return vs Nifty]))/_xlfn.STDEV.P(Table2[6M Return vs Nifty])</f>
        <v>-9.3994091300753091E-2</v>
      </c>
      <c r="M110">
        <v>5.3641524769812099</v>
      </c>
      <c r="N110">
        <f>(Table2[[#This Row],[1W Return vs Nifty]]-AVERAGE(Table2[1W Return vs Nifty]))/_xlfn.STDEV.P(Table2[1W Return vs Nifty])</f>
        <v>0.6275032683506222</v>
      </c>
      <c r="O110">
        <v>10325.700000000001</v>
      </c>
      <c r="P110">
        <v>10498.241671793299</v>
      </c>
      <c r="Q110">
        <v>9610.6882099535596</v>
      </c>
      <c r="R110">
        <v>63.976989723997598</v>
      </c>
      <c r="S110" s="1">
        <f>(Table2[[#This Row],[Close Price]]-Table2[[#This Row],[20D EMA]])/Table2[[#This Row],[20D EMA]]</f>
        <v>2.0816990615648227E-2</v>
      </c>
      <c r="T110" s="1">
        <f>(Table2[[#This Row],[Close Price]]-Table2[[#This Row],[50D EMA]])/Table2[[#This Row],[50D EMA]]</f>
        <v>4.0395648654805872E-3</v>
      </c>
      <c r="U110" s="1">
        <f>(Table2[[#This Row],[Close Price]]-Table2[[#This Row],[200D EMA]])/Table2[[#This Row],[200D EMA]]</f>
        <v>9.6763287886428448E-2</v>
      </c>
      <c r="V110">
        <v>1.4098022411815301</v>
      </c>
      <c r="W110">
        <v>10511.6</v>
      </c>
      <c r="X110">
        <v>10887.7</v>
      </c>
      <c r="Y110">
        <v>10511.6</v>
      </c>
      <c r="Z110">
        <v>10887.7</v>
      </c>
      <c r="AA110">
        <v>10511.6</v>
      </c>
      <c r="AB110">
        <v>10887.7</v>
      </c>
      <c r="AC110" s="1">
        <f>(Table2[[#This Row],[Close Price]]/Table2[[#This Row],[Day Low]])-1</f>
        <v>2.7636135317172794E-3</v>
      </c>
      <c r="AD110" s="1">
        <f>(Table2[[#This Row],[Day High]]/Table2[[#This Row],[Close Price]])-1</f>
        <v>3.2924914497682867E-2</v>
      </c>
      <c r="AE110" s="1">
        <f>(Table2[[#This Row],[Close Price]]/Table2[[#This Row],[Current Week Low]])-1</f>
        <v>2.7636135317172794E-3</v>
      </c>
      <c r="AF110" s="1">
        <f>(Table2[[#This Row],[Current Week High]]/Table2[[#This Row],[Close Price]])-1</f>
        <v>3.2924914497682867E-2</v>
      </c>
      <c r="AG110" s="1">
        <f>(Table2[[#This Row],[Close Price]]/Table2[[#This Row],[Current Month Low]])-1</f>
        <v>2.7636135317172794E-3</v>
      </c>
      <c r="AH110" s="1">
        <f>(Table2[[#This Row],[Current Month High]]/Table2[[#This Row],[Close Price]])-1</f>
        <v>3.2924914497682867E-2</v>
      </c>
      <c r="AI110">
        <v>26.159202705715501</v>
      </c>
      <c r="AJ110">
        <v>78.372409825107596</v>
      </c>
      <c r="AK110" t="str">
        <f>IF(AND(Table2[[#This Row],[20D EMA]]&gt;Table2[[#This Row],[50D EMA]],Table2[[#This Row],[50D EMA]]&gt;Table2[[#This Row],[200D EMA]]),"Uptrend","Downtrend/NoTrend")</f>
        <v>Downtrend/NoTrend</v>
      </c>
      <c r="AL110">
        <v>0.02</v>
      </c>
      <c r="AM110" t="s">
        <v>3189</v>
      </c>
      <c r="AN110">
        <v>5.2</v>
      </c>
      <c r="AO110" t="s">
        <v>3189</v>
      </c>
      <c r="AP110">
        <v>0.15024017175439</v>
      </c>
      <c r="AQ110">
        <f>(Table2[[#This Row],[Sharpe Ratio]]-AVERAGE(Table2[Sharpe Ratio]))/_xlfn.STDEV.P(Table2[Sharpe Ratio])</f>
        <v>1.0452887384128398</v>
      </c>
      <c r="AR1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0">
        <f>_xlfn.RANK.AVG(Table2[[#This Row],[1Y Return vs Nifty Z-Score]],Table2[1Y Return vs Nifty Z-Score])</f>
        <v>114</v>
      </c>
      <c r="AT110">
        <f>_xlfn.RANK.AVG(Table2[[#This Row],[6M Return vs Nifty Z-Score]],Table2[6M Return vs Nifty Z-Score])</f>
        <v>315</v>
      </c>
      <c r="AU110">
        <f>_xlfn.RANK.AVG(Table2[[#This Row],[Sharpe Ratio Z-Score]],Table2[Sharpe Ratio Z-Score])</f>
        <v>111</v>
      </c>
      <c r="AV110">
        <f>(Table2[[#This Row],[Rank 1Y]]+Table2[[#This Row],[Rank 6M]]+Table2[[#This Row],[Rank Sharpe]])/3</f>
        <v>180</v>
      </c>
    </row>
    <row r="111" spans="1:48" x14ac:dyDescent="0.3">
      <c r="A111" t="s">
        <v>903</v>
      </c>
      <c r="B111" t="s">
        <v>904</v>
      </c>
      <c r="C111" t="s">
        <v>3143</v>
      </c>
      <c r="D111" t="s">
        <v>144</v>
      </c>
      <c r="E111">
        <v>16693.006042737001</v>
      </c>
      <c r="F111">
        <v>63.79</v>
      </c>
      <c r="G111">
        <v>104.329410701547</v>
      </c>
      <c r="H111">
        <f>(Table2[[#This Row],[1Y Return vs Nifty]]-AVERAGE(Table2[1Y Return vs Nifty]))/_xlfn.STDEV.P(Table2[1Y Return vs Nifty])</f>
        <v>1.7830987530868045</v>
      </c>
      <c r="I111">
        <v>8.9424751608175796</v>
      </c>
      <c r="J111">
        <f>(Table2[[#This Row],[1M Return vs Nifty]]-AVERAGE(Table2[1M Return vs Nifty]))/_xlfn.STDEV.P(Table2[1M Return vs Nifty])</f>
        <v>1.073262239871114</v>
      </c>
      <c r="K111">
        <v>-2.8696940951132599</v>
      </c>
      <c r="L111">
        <f>(Table2[[#This Row],[6M Return vs Nifty]]-AVERAGE(Table2[6M Return vs Nifty]))/_xlfn.STDEV.P(Table2[6M Return vs Nifty])</f>
        <v>-0.20323948085086541</v>
      </c>
      <c r="M111">
        <v>0.75667913434168199</v>
      </c>
      <c r="N111">
        <f>(Table2[[#This Row],[1W Return vs Nifty]]-AVERAGE(Table2[1W Return vs Nifty]))/_xlfn.STDEV.P(Table2[1W Return vs Nifty])</f>
        <v>-0.33496142479376351</v>
      </c>
      <c r="O111">
        <v>61.75</v>
      </c>
      <c r="P111">
        <v>62.409389302955603</v>
      </c>
      <c r="Q111">
        <v>57.475182933907398</v>
      </c>
      <c r="R111">
        <v>58.578813625667102</v>
      </c>
      <c r="S111" s="1">
        <f>(Table2[[#This Row],[Close Price]]-Table2[[#This Row],[20D EMA]])/Table2[[#This Row],[20D EMA]]</f>
        <v>3.3036437246963549E-2</v>
      </c>
      <c r="T111" s="1">
        <f>(Table2[[#This Row],[Close Price]]-Table2[[#This Row],[50D EMA]])/Table2[[#This Row],[50D EMA]]</f>
        <v>2.212184276219176E-2</v>
      </c>
      <c r="U111" s="1">
        <f>(Table2[[#This Row],[Close Price]]-Table2[[#This Row],[200D EMA]])/Table2[[#This Row],[200D EMA]]</f>
        <v>0.10987032565610477</v>
      </c>
      <c r="V111">
        <v>1.27766012603974</v>
      </c>
      <c r="W111">
        <v>62.7</v>
      </c>
      <c r="X111">
        <v>64.400000000000006</v>
      </c>
      <c r="Y111">
        <v>62.7</v>
      </c>
      <c r="Z111">
        <v>64.400000000000006</v>
      </c>
      <c r="AA111">
        <v>62.7</v>
      </c>
      <c r="AB111">
        <v>64.400000000000006</v>
      </c>
      <c r="AC111" s="1">
        <f>(Table2[[#This Row],[Close Price]]/Table2[[#This Row],[Day Low]])-1</f>
        <v>1.7384370015948836E-2</v>
      </c>
      <c r="AD111" s="1">
        <f>(Table2[[#This Row],[Day High]]/Table2[[#This Row],[Close Price]])-1</f>
        <v>9.562627371061394E-3</v>
      </c>
      <c r="AE111" s="1">
        <f>(Table2[[#This Row],[Close Price]]/Table2[[#This Row],[Current Week Low]])-1</f>
        <v>1.7384370015948836E-2</v>
      </c>
      <c r="AF111" s="1">
        <f>(Table2[[#This Row],[Current Week High]]/Table2[[#This Row],[Close Price]])-1</f>
        <v>9.562627371061394E-3</v>
      </c>
      <c r="AG111" s="1">
        <f>(Table2[[#This Row],[Close Price]]/Table2[[#This Row],[Current Month Low]])-1</f>
        <v>1.7384370015948836E-2</v>
      </c>
      <c r="AH111" s="1">
        <f>(Table2[[#This Row],[Current Month High]]/Table2[[#This Row],[Close Price]])-1</f>
        <v>9.562627371061394E-3</v>
      </c>
      <c r="AI111">
        <v>43.282646182787197</v>
      </c>
      <c r="AJ111">
        <v>153.13492063492001</v>
      </c>
      <c r="AK111" t="str">
        <f>IF(AND(Table2[[#This Row],[20D EMA]]&gt;Table2[[#This Row],[50D EMA]],Table2[[#This Row],[50D EMA]]&gt;Table2[[#This Row],[200D EMA]]),"Uptrend","Downtrend/NoTrend")</f>
        <v>Downtrend/NoTrend</v>
      </c>
      <c r="AL111">
        <v>-0.11</v>
      </c>
      <c r="AM111" t="s">
        <v>3190</v>
      </c>
      <c r="AN111">
        <v>0.89</v>
      </c>
      <c r="AO111" t="s">
        <v>3189</v>
      </c>
      <c r="AP111">
        <v>0.13588454556230201</v>
      </c>
      <c r="AQ111">
        <f>(Table2[[#This Row],[Sharpe Ratio]]-AVERAGE(Table2[Sharpe Ratio]))/_xlfn.STDEV.P(Table2[Sharpe Ratio])</f>
        <v>0.8788059183369149</v>
      </c>
      <c r="AR1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1">
        <f>_xlfn.RANK.AVG(Table2[[#This Row],[1Y Return vs Nifty Z-Score]],Table2[1Y Return vs Nifty Z-Score])</f>
        <v>47</v>
      </c>
      <c r="AT111">
        <f>_xlfn.RANK.AVG(Table2[[#This Row],[6M Return vs Nifty Z-Score]],Table2[6M Return vs Nifty Z-Score])</f>
        <v>363</v>
      </c>
      <c r="AU111">
        <f>_xlfn.RANK.AVG(Table2[[#This Row],[Sharpe Ratio Z-Score]],Table2[Sharpe Ratio Z-Score])</f>
        <v>134</v>
      </c>
      <c r="AV111">
        <f>(Table2[[#This Row],[Rank 1Y]]+Table2[[#This Row],[Rank 6M]]+Table2[[#This Row],[Rank Sharpe]])/3</f>
        <v>181.33333333333334</v>
      </c>
    </row>
    <row r="112" spans="1:48" x14ac:dyDescent="0.3">
      <c r="A112" t="s">
        <v>937</v>
      </c>
      <c r="B112" t="s">
        <v>938</v>
      </c>
      <c r="C112" t="s">
        <v>3147</v>
      </c>
      <c r="D112" t="s">
        <v>261</v>
      </c>
      <c r="E112">
        <v>16140.67488</v>
      </c>
      <c r="F112">
        <v>1617.8</v>
      </c>
      <c r="G112">
        <v>23.471409947329899</v>
      </c>
      <c r="H112">
        <f>(Table2[[#This Row],[1Y Return vs Nifty]]-AVERAGE(Table2[1Y Return vs Nifty]))/_xlfn.STDEV.P(Table2[1Y Return vs Nifty])</f>
        <v>0.16494906239796747</v>
      </c>
      <c r="I112">
        <v>1.2458263748880101</v>
      </c>
      <c r="J112">
        <f>(Table2[[#This Row],[1M Return vs Nifty]]-AVERAGE(Table2[1M Return vs Nifty]))/_xlfn.STDEV.P(Table2[1M Return vs Nifty])</f>
        <v>0.22502965699964245</v>
      </c>
      <c r="K112">
        <v>16.168790154417</v>
      </c>
      <c r="L112">
        <f>(Table2[[#This Row],[6M Return vs Nifty]]-AVERAGE(Table2[6M Return vs Nifty]))/_xlfn.STDEV.P(Table2[6M Return vs Nifty])</f>
        <v>0.39989012164918131</v>
      </c>
      <c r="M112">
        <v>-3.3089238734670401</v>
      </c>
      <c r="N112">
        <f>(Table2[[#This Row],[1W Return vs Nifty]]-AVERAGE(Table2[1W Return vs Nifty]))/_xlfn.STDEV.P(Table2[1W Return vs Nifty])</f>
        <v>-1.1842336962456554</v>
      </c>
      <c r="O112">
        <v>1573.31</v>
      </c>
      <c r="P112">
        <v>1496.2573939070501</v>
      </c>
      <c r="Q112">
        <v>1328.1426457421701</v>
      </c>
      <c r="R112">
        <v>51.388188793508903</v>
      </c>
      <c r="S112" s="1">
        <f>(Table2[[#This Row],[Close Price]]-Table2[[#This Row],[20D EMA]])/Table2[[#This Row],[20D EMA]]</f>
        <v>2.8277961749432732E-2</v>
      </c>
      <c r="T112" s="1">
        <f>(Table2[[#This Row],[Close Price]]-Table2[[#This Row],[50D EMA]])/Table2[[#This Row],[50D EMA]]</f>
        <v>8.1231081355311457E-2</v>
      </c>
      <c r="U112" s="1">
        <f>(Table2[[#This Row],[Close Price]]-Table2[[#This Row],[200D EMA]])/Table2[[#This Row],[200D EMA]]</f>
        <v>0.21809205147235405</v>
      </c>
      <c r="V112">
        <v>0.74316201200944698</v>
      </c>
      <c r="W112">
        <v>1579.4</v>
      </c>
      <c r="X112">
        <v>1633</v>
      </c>
      <c r="Y112">
        <v>1579.4</v>
      </c>
      <c r="Z112">
        <v>1633</v>
      </c>
      <c r="AA112">
        <v>1579.4</v>
      </c>
      <c r="AB112">
        <v>1633</v>
      </c>
      <c r="AC112" s="1">
        <f>(Table2[[#This Row],[Close Price]]/Table2[[#This Row],[Day Low]])-1</f>
        <v>2.4313030264657476E-2</v>
      </c>
      <c r="AD112" s="1">
        <f>(Table2[[#This Row],[Day High]]/Table2[[#This Row],[Close Price]])-1</f>
        <v>9.3954753368772348E-3</v>
      </c>
      <c r="AE112" s="1">
        <f>(Table2[[#This Row],[Close Price]]/Table2[[#This Row],[Current Week Low]])-1</f>
        <v>2.4313030264657476E-2</v>
      </c>
      <c r="AF112" s="1">
        <f>(Table2[[#This Row],[Current Week High]]/Table2[[#This Row],[Close Price]])-1</f>
        <v>9.3954753368772348E-3</v>
      </c>
      <c r="AG112" s="1">
        <f>(Table2[[#This Row],[Close Price]]/Table2[[#This Row],[Current Month Low]])-1</f>
        <v>2.4313030264657476E-2</v>
      </c>
      <c r="AH112" s="1">
        <f>(Table2[[#This Row],[Current Month High]]/Table2[[#This Row],[Close Price]])-1</f>
        <v>9.3954753368772348E-3</v>
      </c>
      <c r="AI112">
        <v>5.6743726047719001</v>
      </c>
      <c r="AJ112">
        <v>50.409074005206399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0.26</v>
      </c>
      <c r="AM112" t="s">
        <v>3189</v>
      </c>
      <c r="AN112">
        <v>-0.41</v>
      </c>
      <c r="AO112" t="s">
        <v>3190</v>
      </c>
      <c r="AP112">
        <v>0.15297631970839001</v>
      </c>
      <c r="AQ112">
        <f>(Table2[[#This Row],[Sharpe Ratio]]-AVERAGE(Table2[Sharpe Ratio]))/_xlfn.STDEV.P(Table2[Sharpe Ratio])</f>
        <v>1.0770199650017538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0.68265510980288946</v>
      </c>
      <c r="AS112">
        <f>_xlfn.RANK.AVG(Table2[[#This Row],[1Y Return vs Nifty Z-Score]],Table2[1Y Return vs Nifty Z-Score])</f>
        <v>252</v>
      </c>
      <c r="AT112">
        <f>_xlfn.RANK.AVG(Table2[[#This Row],[6M Return vs Nifty Z-Score]],Table2[6M Return vs Nifty Z-Score])</f>
        <v>189</v>
      </c>
      <c r="AU112">
        <f>_xlfn.RANK.AVG(Table2[[#This Row],[Sharpe Ratio Z-Score]],Table2[Sharpe Ratio Z-Score])</f>
        <v>107</v>
      </c>
      <c r="AV112">
        <f>(Table2[[#This Row],[Rank 1Y]]+Table2[[#This Row],[Rank 6M]]+Table2[[#This Row],[Rank Sharpe]])/3</f>
        <v>182.66666666666666</v>
      </c>
    </row>
    <row r="113" spans="1:48" x14ac:dyDescent="0.3">
      <c r="A113" t="s">
        <v>886</v>
      </c>
      <c r="B113" t="s">
        <v>887</v>
      </c>
      <c r="C113" t="s">
        <v>3146</v>
      </c>
      <c r="D113" t="s">
        <v>46</v>
      </c>
      <c r="E113">
        <v>17141.394211859999</v>
      </c>
      <c r="F113">
        <v>1461.6</v>
      </c>
      <c r="G113">
        <v>82.432955336216907</v>
      </c>
      <c r="H113">
        <f>(Table2[[#This Row],[1Y Return vs Nifty]]-AVERAGE(Table2[1Y Return vs Nifty]))/_xlfn.STDEV.P(Table2[1Y Return vs Nifty])</f>
        <v>1.3449016402953051</v>
      </c>
      <c r="I113">
        <v>-7.41806433032668</v>
      </c>
      <c r="J113">
        <f>(Table2[[#This Row],[1M Return vs Nifty]]-AVERAGE(Table2[1M Return vs Nifty]))/_xlfn.STDEV.P(Table2[1M Return vs Nifty])</f>
        <v>-0.72980076270656369</v>
      </c>
      <c r="K113">
        <v>-9.7185409866980699</v>
      </c>
      <c r="L113">
        <f>(Table2[[#This Row],[6M Return vs Nifty]]-AVERAGE(Table2[6M Return vs Nifty]))/_xlfn.STDEV.P(Table2[6M Return vs Nifty])</f>
        <v>-0.42020750462655782</v>
      </c>
      <c r="M113">
        <v>-3.7388761659200398</v>
      </c>
      <c r="N113">
        <f>(Table2[[#This Row],[1W Return vs Nifty]]-AVERAGE(Table2[1W Return vs Nifty]))/_xlfn.STDEV.P(Table2[1W Return vs Nifty])</f>
        <v>-1.2740473252020925</v>
      </c>
      <c r="O113">
        <v>1503.59</v>
      </c>
      <c r="P113">
        <v>1545.15564873276</v>
      </c>
      <c r="Q113">
        <v>1336.9905251370301</v>
      </c>
      <c r="R113">
        <v>44.463554082084599</v>
      </c>
      <c r="S113" s="1">
        <f>(Table2[[#This Row],[Close Price]]-Table2[[#This Row],[20D EMA]])/Table2[[#This Row],[20D EMA]]</f>
        <v>-2.7926495919765371E-2</v>
      </c>
      <c r="T113" s="1">
        <f>(Table2[[#This Row],[Close Price]]-Table2[[#This Row],[50D EMA]])/Table2[[#This Row],[50D EMA]]</f>
        <v>-5.4075878246497192E-2</v>
      </c>
      <c r="U113" s="1">
        <f>(Table2[[#This Row],[Close Price]]-Table2[[#This Row],[200D EMA]])/Table2[[#This Row],[200D EMA]]</f>
        <v>9.3201464423391042E-2</v>
      </c>
      <c r="V113">
        <v>0.84550150353072595</v>
      </c>
      <c r="W113">
        <v>1416.2</v>
      </c>
      <c r="X113">
        <v>1471.35</v>
      </c>
      <c r="Y113">
        <v>1416.2</v>
      </c>
      <c r="Z113">
        <v>1471.35</v>
      </c>
      <c r="AA113">
        <v>1416.2</v>
      </c>
      <c r="AB113">
        <v>1471.35</v>
      </c>
      <c r="AC113" s="1">
        <f>(Table2[[#This Row],[Close Price]]/Table2[[#This Row],[Day Low]])-1</f>
        <v>3.2057618980369851E-2</v>
      </c>
      <c r="AD113" s="1">
        <f>(Table2[[#This Row],[Day High]]/Table2[[#This Row],[Close Price]])-1</f>
        <v>6.6707717569787217E-3</v>
      </c>
      <c r="AE113" s="1">
        <f>(Table2[[#This Row],[Close Price]]/Table2[[#This Row],[Current Week Low]])-1</f>
        <v>3.2057618980369851E-2</v>
      </c>
      <c r="AF113" s="1">
        <f>(Table2[[#This Row],[Current Week High]]/Table2[[#This Row],[Close Price]])-1</f>
        <v>6.6707717569787217E-3</v>
      </c>
      <c r="AG113" s="1">
        <f>(Table2[[#This Row],[Close Price]]/Table2[[#This Row],[Current Month Low]])-1</f>
        <v>3.2057618980369851E-2</v>
      </c>
      <c r="AH113" s="1">
        <f>(Table2[[#This Row],[Current Month High]]/Table2[[#This Row],[Close Price]])-1</f>
        <v>6.6707717569787217E-3</v>
      </c>
      <c r="AI113">
        <v>24.657909140667702</v>
      </c>
      <c r="AJ113">
        <v>140.71146245059199</v>
      </c>
      <c r="AK113" t="str">
        <f>IF(AND(Table2[[#This Row],[20D EMA]]&gt;Table2[[#This Row],[50D EMA]],Table2[[#This Row],[50D EMA]]&gt;Table2[[#This Row],[200D EMA]]),"Uptrend","Downtrend/NoTrend")</f>
        <v>Downtrend/NoTrend</v>
      </c>
      <c r="AL113">
        <v>-0.06</v>
      </c>
      <c r="AM113" t="s">
        <v>3190</v>
      </c>
      <c r="AN113">
        <v>-5.73</v>
      </c>
      <c r="AO113" t="s">
        <v>3190</v>
      </c>
      <c r="AP113">
        <v>0.199623568658022</v>
      </c>
      <c r="AQ113">
        <f>(Table2[[#This Row],[Sharpe Ratio]]-AVERAGE(Table2[Sharpe Ratio]))/_xlfn.STDEV.P(Table2[Sharpe Ratio])</f>
        <v>1.6179901358605226</v>
      </c>
      <c r="AR1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3">
        <f>_xlfn.RANK.AVG(Table2[[#This Row],[1Y Return vs Nifty Z-Score]],Table2[1Y Return vs Nifty Z-Score])</f>
        <v>62</v>
      </c>
      <c r="AT113">
        <f>_xlfn.RANK.AVG(Table2[[#This Row],[6M Return vs Nifty Z-Score]],Table2[6M Return vs Nifty Z-Score])</f>
        <v>462</v>
      </c>
      <c r="AU113">
        <f>_xlfn.RANK.AVG(Table2[[#This Row],[Sharpe Ratio Z-Score]],Table2[Sharpe Ratio Z-Score])</f>
        <v>33</v>
      </c>
      <c r="AV113">
        <f>(Table2[[#This Row],[Rank 1Y]]+Table2[[#This Row],[Rank 6M]]+Table2[[#This Row],[Rank Sharpe]])/3</f>
        <v>185.66666666666666</v>
      </c>
    </row>
    <row r="114" spans="1:48" x14ac:dyDescent="0.3">
      <c r="A114" t="s">
        <v>864</v>
      </c>
      <c r="B114" t="s">
        <v>865</v>
      </c>
      <c r="C114" t="s">
        <v>3148</v>
      </c>
      <c r="D114" t="s">
        <v>776</v>
      </c>
      <c r="E114">
        <v>17464.50355818</v>
      </c>
      <c r="F114">
        <v>966.2</v>
      </c>
      <c r="G114">
        <v>2.5976514382763098</v>
      </c>
      <c r="H114">
        <f>(Table2[[#This Row],[1Y Return vs Nifty]]-AVERAGE(Table2[1Y Return vs Nifty]))/_xlfn.STDEV.P(Table2[1Y Return vs Nifty])</f>
        <v>-0.25278159579143789</v>
      </c>
      <c r="I114">
        <v>4.3057968304301504</v>
      </c>
      <c r="J114">
        <f>(Table2[[#This Row],[1M Return vs Nifty]]-AVERAGE(Table2[1M Return vs Nifty]))/_xlfn.STDEV.P(Table2[1M Return vs Nifty])</f>
        <v>0.5622630055915544</v>
      </c>
      <c r="K114">
        <v>28.4722658890243</v>
      </c>
      <c r="L114">
        <f>(Table2[[#This Row],[6M Return vs Nifty]]-AVERAGE(Table2[6M Return vs Nifty]))/_xlfn.STDEV.P(Table2[6M Return vs Nifty])</f>
        <v>0.78965804287251928</v>
      </c>
      <c r="M114">
        <v>-0.82026583873854697</v>
      </c>
      <c r="N114">
        <f>(Table2[[#This Row],[1W Return vs Nifty]]-AVERAGE(Table2[1W Return vs Nifty]))/_xlfn.STDEV.P(Table2[1W Return vs Nifty])</f>
        <v>-0.66437274131193003</v>
      </c>
      <c r="O114">
        <v>958.32</v>
      </c>
      <c r="P114">
        <v>954.501554259101</v>
      </c>
      <c r="Q114">
        <v>859.67679203657406</v>
      </c>
      <c r="R114">
        <v>55.344054028040198</v>
      </c>
      <c r="S114" s="1">
        <f>(Table2[[#This Row],[Close Price]]-Table2[[#This Row],[20D EMA]])/Table2[[#This Row],[20D EMA]]</f>
        <v>8.2227230987561521E-3</v>
      </c>
      <c r="T114" s="1">
        <f>(Table2[[#This Row],[Close Price]]-Table2[[#This Row],[50D EMA]])/Table2[[#This Row],[50D EMA]]</f>
        <v>1.2256078252255507E-2</v>
      </c>
      <c r="U114" s="1">
        <f>(Table2[[#This Row],[Close Price]]-Table2[[#This Row],[200D EMA]])/Table2[[#This Row],[200D EMA]]</f>
        <v>0.12391076384773926</v>
      </c>
      <c r="V114">
        <v>0.51996708461424401</v>
      </c>
      <c r="W114">
        <v>954.3</v>
      </c>
      <c r="X114">
        <v>975.1</v>
      </c>
      <c r="Y114">
        <v>954.3</v>
      </c>
      <c r="Z114">
        <v>975.1</v>
      </c>
      <c r="AA114">
        <v>954.3</v>
      </c>
      <c r="AB114">
        <v>975.1</v>
      </c>
      <c r="AC114" s="1">
        <f>(Table2[[#This Row],[Close Price]]/Table2[[#This Row],[Day Low]])-1</f>
        <v>1.2469873205491089E-2</v>
      </c>
      <c r="AD114" s="1">
        <f>(Table2[[#This Row],[Day High]]/Table2[[#This Row],[Close Price]])-1</f>
        <v>9.2113434071621203E-3</v>
      </c>
      <c r="AE114" s="1">
        <f>(Table2[[#This Row],[Close Price]]/Table2[[#This Row],[Current Week Low]])-1</f>
        <v>1.2469873205491089E-2</v>
      </c>
      <c r="AF114" s="1">
        <f>(Table2[[#This Row],[Current Week High]]/Table2[[#This Row],[Close Price]])-1</f>
        <v>9.2113434071621203E-3</v>
      </c>
      <c r="AG114" s="1">
        <f>(Table2[[#This Row],[Close Price]]/Table2[[#This Row],[Current Month Low]])-1</f>
        <v>1.2469873205491089E-2</v>
      </c>
      <c r="AH114" s="1">
        <f>(Table2[[#This Row],[Current Month High]]/Table2[[#This Row],[Close Price]])-1</f>
        <v>9.2113434071621203E-3</v>
      </c>
      <c r="AI114">
        <v>10.127302835851699</v>
      </c>
      <c r="AJ114">
        <v>60.485009550701797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7.0000000000000007E-2</v>
      </c>
      <c r="AM114" t="s">
        <v>3189</v>
      </c>
      <c r="AN114">
        <v>2.5099999999999998</v>
      </c>
      <c r="AO114" t="s">
        <v>3189</v>
      </c>
      <c r="AP114">
        <v>0.19190273175794201</v>
      </c>
      <c r="AQ114">
        <f>(Table2[[#This Row],[Sharpe Ratio]]-AVERAGE(Table2[Sharpe Ratio]))/_xlfn.STDEV.P(Table2[Sharpe Ratio])</f>
        <v>1.5284512551964378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1.9632179665571432</v>
      </c>
      <c r="AS114">
        <f>_xlfn.RANK.AVG(Table2[[#This Row],[1Y Return vs Nifty Z-Score]],Table2[1Y Return vs Nifty Z-Score])</f>
        <v>393</v>
      </c>
      <c r="AT114">
        <f>_xlfn.RANK.AVG(Table2[[#This Row],[6M Return vs Nifty Z-Score]],Table2[6M Return vs Nifty Z-Score])</f>
        <v>121</v>
      </c>
      <c r="AU114">
        <f>_xlfn.RANK.AVG(Table2[[#This Row],[Sharpe Ratio Z-Score]],Table2[Sharpe Ratio Z-Score])</f>
        <v>44</v>
      </c>
      <c r="AV114">
        <f>(Table2[[#This Row],[Rank 1Y]]+Table2[[#This Row],[Rank 6M]]+Table2[[#This Row],[Rank Sharpe]])/3</f>
        <v>186</v>
      </c>
    </row>
    <row r="115" spans="1:48" x14ac:dyDescent="0.3">
      <c r="A115" t="s">
        <v>49</v>
      </c>
      <c r="B115" t="s">
        <v>50</v>
      </c>
      <c r="C115" t="s">
        <v>3147</v>
      </c>
      <c r="D115" t="s">
        <v>51</v>
      </c>
      <c r="E115">
        <v>427297.56480729999</v>
      </c>
      <c r="F115">
        <v>1808.55</v>
      </c>
      <c r="G115">
        <v>24.877520406423301</v>
      </c>
      <c r="H115">
        <f>(Table2[[#This Row],[1Y Return vs Nifty]]-AVERAGE(Table2[1Y Return vs Nifty]))/_xlfn.STDEV.P(Table2[1Y Return vs Nifty])</f>
        <v>0.19308848191407094</v>
      </c>
      <c r="I115">
        <v>-2.5905445601266699</v>
      </c>
      <c r="J115">
        <f>(Table2[[#This Row],[1M Return vs Nifty]]-AVERAGE(Table2[1M Return vs Nifty]))/_xlfn.STDEV.P(Table2[1M Return vs Nifty])</f>
        <v>-0.19776926725548369</v>
      </c>
      <c r="K115">
        <v>14.8163435803521</v>
      </c>
      <c r="L115">
        <f>(Table2[[#This Row],[6M Return vs Nifty]]-AVERAGE(Table2[6M Return vs Nifty]))/_xlfn.STDEV.P(Table2[6M Return vs Nifty])</f>
        <v>0.35704529461740547</v>
      </c>
      <c r="M115">
        <v>-1.61336975845745</v>
      </c>
      <c r="N115">
        <f>(Table2[[#This Row],[1W Return vs Nifty]]-AVERAGE(Table2[1W Return vs Nifty]))/_xlfn.STDEV.P(Table2[1W Return vs Nifty])</f>
        <v>-0.83004586928418322</v>
      </c>
      <c r="O115">
        <v>1793.83</v>
      </c>
      <c r="P115">
        <v>1811.3606017996699</v>
      </c>
      <c r="Q115">
        <v>1656.6231097176101</v>
      </c>
      <c r="R115">
        <v>50.039948344848298</v>
      </c>
      <c r="S115" s="1">
        <f>(Table2[[#This Row],[Close Price]]-Table2[[#This Row],[20D EMA]])/Table2[[#This Row],[20D EMA]]</f>
        <v>8.2059057993232511E-3</v>
      </c>
      <c r="T115" s="1">
        <f>(Table2[[#This Row],[Close Price]]-Table2[[#This Row],[50D EMA]])/Table2[[#This Row],[50D EMA]]</f>
        <v>-1.5516522755753203E-3</v>
      </c>
      <c r="U115" s="1">
        <f>(Table2[[#This Row],[Close Price]]-Table2[[#This Row],[200D EMA]])/Table2[[#This Row],[200D EMA]]</f>
        <v>9.1708783603946895E-2</v>
      </c>
      <c r="V115">
        <v>1.1073346011504599</v>
      </c>
      <c r="W115">
        <v>1792.15</v>
      </c>
      <c r="X115">
        <v>1814</v>
      </c>
      <c r="Y115">
        <v>1792.15</v>
      </c>
      <c r="Z115">
        <v>1814</v>
      </c>
      <c r="AA115">
        <v>1792.15</v>
      </c>
      <c r="AB115">
        <v>1814</v>
      </c>
      <c r="AC115" s="1">
        <f>(Table2[[#This Row],[Close Price]]/Table2[[#This Row],[Day Low]])-1</f>
        <v>9.1510197249113912E-3</v>
      </c>
      <c r="AD115" s="1">
        <f>(Table2[[#This Row],[Day High]]/Table2[[#This Row],[Close Price]])-1</f>
        <v>3.0134638246108736E-3</v>
      </c>
      <c r="AE115" s="1">
        <f>(Table2[[#This Row],[Close Price]]/Table2[[#This Row],[Current Week Low]])-1</f>
        <v>9.1510197249113912E-3</v>
      </c>
      <c r="AF115" s="1">
        <f>(Table2[[#This Row],[Current Week High]]/Table2[[#This Row],[Close Price]])-1</f>
        <v>3.0134638246108736E-3</v>
      </c>
      <c r="AG115" s="1">
        <f>(Table2[[#This Row],[Close Price]]/Table2[[#This Row],[Current Month Low]])-1</f>
        <v>9.1510197249113912E-3</v>
      </c>
      <c r="AH115" s="1">
        <f>(Table2[[#This Row],[Current Month High]]/Table2[[#This Row],[Close Price]])-1</f>
        <v>3.0134638246108736E-3</v>
      </c>
      <c r="AI115">
        <v>8.3934643775400009</v>
      </c>
      <c r="AJ115">
        <v>49.646270323941899</v>
      </c>
      <c r="AK115" t="str">
        <f>IF(AND(Table2[[#This Row],[20D EMA]]&gt;Table2[[#This Row],[50D EMA]],Table2[[#This Row],[50D EMA]]&gt;Table2[[#This Row],[200D EMA]]),"Uptrend","Downtrend/NoTrend")</f>
        <v>Downtrend/NoTrend</v>
      </c>
      <c r="AL115">
        <v>0.01</v>
      </c>
      <c r="AM115" t="s">
        <v>3189</v>
      </c>
      <c r="AN115">
        <v>0.43</v>
      </c>
      <c r="AO115" t="s">
        <v>3189</v>
      </c>
      <c r="AP115">
        <v>0.14479946383853801</v>
      </c>
      <c r="AQ115">
        <f>(Table2[[#This Row],[Sharpe Ratio]]-AVERAGE(Table2[Sharpe Ratio]))/_xlfn.STDEV.P(Table2[Sharpe Ratio])</f>
        <v>0.98219261255107382</v>
      </c>
      <c r="AR1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5">
        <f>_xlfn.RANK.AVG(Table2[[#This Row],[1Y Return vs Nifty Z-Score]],Table2[1Y Return vs Nifty Z-Score])</f>
        <v>240</v>
      </c>
      <c r="AT115">
        <f>_xlfn.RANK.AVG(Table2[[#This Row],[6M Return vs Nifty Z-Score]],Table2[6M Return vs Nifty Z-Score])</f>
        <v>197</v>
      </c>
      <c r="AU115">
        <f>_xlfn.RANK.AVG(Table2[[#This Row],[Sharpe Ratio Z-Score]],Table2[Sharpe Ratio Z-Score])</f>
        <v>122</v>
      </c>
      <c r="AV115">
        <f>(Table2[[#This Row],[Rank 1Y]]+Table2[[#This Row],[Rank 6M]]+Table2[[#This Row],[Rank Sharpe]])/3</f>
        <v>186.33333333333334</v>
      </c>
    </row>
    <row r="116" spans="1:48" x14ac:dyDescent="0.3">
      <c r="A116" t="s">
        <v>1917</v>
      </c>
      <c r="B116" t="s">
        <v>1918</v>
      </c>
      <c r="C116" t="s">
        <v>3157</v>
      </c>
      <c r="D116" t="s">
        <v>266</v>
      </c>
      <c r="E116">
        <v>3845.6977872000002</v>
      </c>
      <c r="F116">
        <v>378.7</v>
      </c>
      <c r="G116">
        <v>66.764996811097504</v>
      </c>
      <c r="H116">
        <f>(Table2[[#This Row],[1Y Return vs Nifty]]-AVERAGE(Table2[1Y Return vs Nifty]))/_xlfn.STDEV.P(Table2[1Y Return vs Nifty])</f>
        <v>1.0313506990815473</v>
      </c>
      <c r="I116">
        <v>21.277730383721899</v>
      </c>
      <c r="J116">
        <f>(Table2[[#This Row],[1M Return vs Nifty]]-AVERAGE(Table2[1M Return vs Nifty]))/_xlfn.STDEV.P(Table2[1M Return vs Nifty])</f>
        <v>2.4327065498714493</v>
      </c>
      <c r="K116">
        <v>39.778988857765597</v>
      </c>
      <c r="L116">
        <f>(Table2[[#This Row],[6M Return vs Nifty]]-AVERAGE(Table2[6M Return vs Nifty]))/_xlfn.STDEV.P(Table2[6M Return vs Nifty])</f>
        <v>1.1478493379533417</v>
      </c>
      <c r="M116">
        <v>15.4524506035361</v>
      </c>
      <c r="N116">
        <f>(Table2[[#This Row],[1W Return vs Nifty]]-AVERAGE(Table2[1W Return vs Nifty]))/_xlfn.STDEV.P(Table2[1W Return vs Nifty])</f>
        <v>2.7348688543577424</v>
      </c>
      <c r="O116">
        <v>334.21</v>
      </c>
      <c r="P116">
        <v>324.96185123029801</v>
      </c>
      <c r="Q116">
        <v>296.27317606742997</v>
      </c>
      <c r="R116">
        <v>84.833208347559406</v>
      </c>
      <c r="S116" s="1">
        <f>(Table2[[#This Row],[Close Price]]-Table2[[#This Row],[20D EMA]])/Table2[[#This Row],[20D EMA]]</f>
        <v>0.13311989467699953</v>
      </c>
      <c r="T116" s="1">
        <f>(Table2[[#This Row],[Close Price]]-Table2[[#This Row],[50D EMA]])/Table2[[#This Row],[50D EMA]]</f>
        <v>0.16536756104216724</v>
      </c>
      <c r="U116" s="1">
        <f>(Table2[[#This Row],[Close Price]]-Table2[[#This Row],[200D EMA]])/Table2[[#This Row],[200D EMA]]</f>
        <v>0.27821223988840005</v>
      </c>
      <c r="V116">
        <v>2.3801813642870502</v>
      </c>
      <c r="W116">
        <v>372.15</v>
      </c>
      <c r="X116">
        <v>387</v>
      </c>
      <c r="Y116">
        <v>372.15</v>
      </c>
      <c r="Z116">
        <v>387</v>
      </c>
      <c r="AA116">
        <v>372.15</v>
      </c>
      <c r="AB116">
        <v>387</v>
      </c>
      <c r="AC116" s="1">
        <f>(Table2[[#This Row],[Close Price]]/Table2[[#This Row],[Day Low]])-1</f>
        <v>1.7600429934166328E-2</v>
      </c>
      <c r="AD116" s="1">
        <f>(Table2[[#This Row],[Day High]]/Table2[[#This Row],[Close Price]])-1</f>
        <v>2.1917084763665162E-2</v>
      </c>
      <c r="AE116" s="1">
        <f>(Table2[[#This Row],[Close Price]]/Table2[[#This Row],[Current Week Low]])-1</f>
        <v>1.7600429934166328E-2</v>
      </c>
      <c r="AF116" s="1">
        <f>(Table2[[#This Row],[Current Week High]]/Table2[[#This Row],[Close Price]])-1</f>
        <v>2.1917084763665162E-2</v>
      </c>
      <c r="AG116" s="1">
        <f>(Table2[[#This Row],[Close Price]]/Table2[[#This Row],[Current Month Low]])-1</f>
        <v>1.7600429934166328E-2</v>
      </c>
      <c r="AH116" s="1">
        <f>(Table2[[#This Row],[Current Month High]]/Table2[[#This Row],[Close Price]])-1</f>
        <v>2.1917084763665162E-2</v>
      </c>
      <c r="AI116">
        <v>2.19170847636651</v>
      </c>
      <c r="AJ116">
        <v>93.510475217169102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0.23</v>
      </c>
      <c r="AM116" t="s">
        <v>3189</v>
      </c>
      <c r="AN116">
        <v>18.989999999999998</v>
      </c>
      <c r="AO116" t="s">
        <v>3189</v>
      </c>
      <c r="AP116">
        <v>4.7017631172781002E-2</v>
      </c>
      <c r="AQ116">
        <f>(Table2[[#This Row],[Sharpe Ratio]]-AVERAGE(Table2[Sharpe Ratio]))/_xlfn.STDEV.P(Table2[Sharpe Ratio])</f>
        <v>-0.15178754523260246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7.1949878960314777</v>
      </c>
      <c r="AS116">
        <f>_xlfn.RANK.AVG(Table2[[#This Row],[1Y Return vs Nifty Z-Score]],Table2[1Y Return vs Nifty Z-Score])</f>
        <v>91</v>
      </c>
      <c r="AT116">
        <f>_xlfn.RANK.AVG(Table2[[#This Row],[6M Return vs Nifty Z-Score]],Table2[6M Return vs Nifty Z-Score])</f>
        <v>77</v>
      </c>
      <c r="AU116">
        <f>_xlfn.RANK.AVG(Table2[[#This Row],[Sharpe Ratio Z-Score]],Table2[Sharpe Ratio Z-Score])</f>
        <v>391</v>
      </c>
      <c r="AV116">
        <f>(Table2[[#This Row],[Rank 1Y]]+Table2[[#This Row],[Rank 6M]]+Table2[[#This Row],[Rank Sharpe]])/3</f>
        <v>186.33333333333334</v>
      </c>
    </row>
    <row r="117" spans="1:48" x14ac:dyDescent="0.3">
      <c r="A117" t="s">
        <v>118</v>
      </c>
      <c r="B117" t="s">
        <v>119</v>
      </c>
      <c r="C117" t="s">
        <v>3151</v>
      </c>
      <c r="D117" t="s">
        <v>120</v>
      </c>
      <c r="E117">
        <v>225141.18793320001</v>
      </c>
      <c r="F117">
        <v>306.89999999999998</v>
      </c>
      <c r="G117">
        <v>80.810275840624399</v>
      </c>
      <c r="H117">
        <f>(Table2[[#This Row],[1Y Return vs Nifty]]-AVERAGE(Table2[1Y Return vs Nifty]))/_xlfn.STDEV.P(Table2[1Y Return vs Nifty])</f>
        <v>1.3124281893147205</v>
      </c>
      <c r="I117">
        <v>6.9495999640202504</v>
      </c>
      <c r="J117">
        <f>(Table2[[#This Row],[1M Return vs Nifty]]-AVERAGE(Table2[1M Return vs Nifty]))/_xlfn.STDEV.P(Table2[1M Return vs Nifty])</f>
        <v>0.85363136901597092</v>
      </c>
      <c r="K117">
        <v>-11.088766397522001</v>
      </c>
      <c r="L117">
        <f>(Table2[[#This Row],[6M Return vs Nifty]]-AVERAGE(Table2[6M Return vs Nifty]))/_xlfn.STDEV.P(Table2[6M Return vs Nifty])</f>
        <v>-0.46361555626208079</v>
      </c>
      <c r="M117">
        <v>5.9833385319156198</v>
      </c>
      <c r="N117">
        <f>(Table2[[#This Row],[1W Return vs Nifty]]-AVERAGE(Table2[1W Return vs Nifty]))/_xlfn.STDEV.P(Table2[1W Return vs Nifty])</f>
        <v>0.75684633168353455</v>
      </c>
      <c r="O117">
        <v>293.07</v>
      </c>
      <c r="P117">
        <v>289.68892228050299</v>
      </c>
      <c r="Q117">
        <v>263.778453439808</v>
      </c>
      <c r="R117">
        <v>72.535810847854805</v>
      </c>
      <c r="S117" s="1">
        <f>(Table2[[#This Row],[Close Price]]-Table2[[#This Row],[20D EMA]])/Table2[[#This Row],[20D EMA]]</f>
        <v>4.7190091104514227E-2</v>
      </c>
      <c r="T117" s="1">
        <f>(Table2[[#This Row],[Close Price]]-Table2[[#This Row],[50D EMA]])/Table2[[#This Row],[50D EMA]]</f>
        <v>5.9412274325186878E-2</v>
      </c>
      <c r="U117" s="1">
        <f>(Table2[[#This Row],[Close Price]]-Table2[[#This Row],[200D EMA]])/Table2[[#This Row],[200D EMA]]</f>
        <v>0.16347637950660721</v>
      </c>
      <c r="V117">
        <v>0.98328292077938295</v>
      </c>
      <c r="W117">
        <v>303.3</v>
      </c>
      <c r="X117">
        <v>309.39999999999998</v>
      </c>
      <c r="Y117">
        <v>303.3</v>
      </c>
      <c r="Z117">
        <v>309.39999999999998</v>
      </c>
      <c r="AA117">
        <v>303.3</v>
      </c>
      <c r="AB117">
        <v>309.39999999999998</v>
      </c>
      <c r="AC117" s="1">
        <f>(Table2[[#This Row],[Close Price]]/Table2[[#This Row],[Day Low]])-1</f>
        <v>1.1869436201780381E-2</v>
      </c>
      <c r="AD117" s="1">
        <f>(Table2[[#This Row],[Day High]]/Table2[[#This Row],[Close Price]])-1</f>
        <v>8.1459758879114386E-3</v>
      </c>
      <c r="AE117" s="1">
        <f>(Table2[[#This Row],[Close Price]]/Table2[[#This Row],[Current Week Low]])-1</f>
        <v>1.1869436201780381E-2</v>
      </c>
      <c r="AF117" s="1">
        <f>(Table2[[#This Row],[Current Week High]]/Table2[[#This Row],[Close Price]])-1</f>
        <v>8.1459758879114386E-3</v>
      </c>
      <c r="AG117" s="1">
        <f>(Table2[[#This Row],[Close Price]]/Table2[[#This Row],[Current Month Low]])-1</f>
        <v>1.1869436201780381E-2</v>
      </c>
      <c r="AH117" s="1">
        <f>(Table2[[#This Row],[Current Month High]]/Table2[[#This Row],[Close Price]])-1</f>
        <v>8.1459758879114386E-3</v>
      </c>
      <c r="AI117">
        <v>10.948191593352799</v>
      </c>
      <c r="AJ117">
        <v>104.668222740913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0.11</v>
      </c>
      <c r="AM117" t="s">
        <v>3189</v>
      </c>
      <c r="AN117">
        <v>5.77</v>
      </c>
      <c r="AO117" t="s">
        <v>3189</v>
      </c>
      <c r="AP117">
        <v>0.21397337593920601</v>
      </c>
      <c r="AQ117">
        <f>(Table2[[#This Row],[Sharpe Ratio]]-AVERAGE(Table2[Sharpe Ratio]))/_xlfn.STDEV.P(Table2[Sharpe Ratio])</f>
        <v>1.784405473774116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4.2436958075262607</v>
      </c>
      <c r="AS117">
        <f>_xlfn.RANK.AVG(Table2[[#This Row],[1Y Return vs Nifty Z-Score]],Table2[1Y Return vs Nifty Z-Score])</f>
        <v>64</v>
      </c>
      <c r="AT117">
        <f>_xlfn.RANK.AVG(Table2[[#This Row],[6M Return vs Nifty Z-Score]],Table2[6M Return vs Nifty Z-Score])</f>
        <v>478</v>
      </c>
      <c r="AU117">
        <f>_xlfn.RANK.AVG(Table2[[#This Row],[Sharpe Ratio Z-Score]],Table2[Sharpe Ratio Z-Score])</f>
        <v>22</v>
      </c>
      <c r="AV117">
        <f>(Table2[[#This Row],[Rank 1Y]]+Table2[[#This Row],[Rank 6M]]+Table2[[#This Row],[Rank Sharpe]])/3</f>
        <v>188</v>
      </c>
    </row>
    <row r="118" spans="1:48" x14ac:dyDescent="0.3">
      <c r="A118" t="s">
        <v>223</v>
      </c>
      <c r="B118" t="s">
        <v>224</v>
      </c>
      <c r="C118" t="s">
        <v>3147</v>
      </c>
      <c r="D118" t="s">
        <v>51</v>
      </c>
      <c r="E118">
        <v>112506.0331648</v>
      </c>
      <c r="F118">
        <v>3324.2</v>
      </c>
      <c r="G118">
        <v>36.026547243690203</v>
      </c>
      <c r="H118">
        <f>(Table2[[#This Row],[1Y Return vs Nifty]]-AVERAGE(Table2[1Y Return vs Nifty]))/_xlfn.STDEV.P(Table2[1Y Return vs Nifty])</f>
        <v>0.41620547911813632</v>
      </c>
      <c r="I118">
        <v>3.5773799926694698</v>
      </c>
      <c r="J118">
        <f>(Table2[[#This Row],[1M Return vs Nifty]]-AVERAGE(Table2[1M Return vs Nifty]))/_xlfn.STDEV.P(Table2[1M Return vs Nifty])</f>
        <v>0.48198561306841514</v>
      </c>
      <c r="K118">
        <v>16.3857239664747</v>
      </c>
      <c r="L118">
        <f>(Table2[[#This Row],[6M Return vs Nifty]]-AVERAGE(Table2[6M Return vs Nifty]))/_xlfn.STDEV.P(Table2[6M Return vs Nifty])</f>
        <v>0.4067624756727643</v>
      </c>
      <c r="M118">
        <v>3.4632791604784399</v>
      </c>
      <c r="N118">
        <f>(Table2[[#This Row],[1W Return vs Nifty]]-AVERAGE(Table2[1W Return vs Nifty]))/_xlfn.STDEV.P(Table2[1W Return vs Nifty])</f>
        <v>0.23042588618912449</v>
      </c>
      <c r="O118">
        <v>3227.68</v>
      </c>
      <c r="P118">
        <v>3260.8054525232901</v>
      </c>
      <c r="Q118">
        <v>2984.77655405528</v>
      </c>
      <c r="R118">
        <v>69.932733833508706</v>
      </c>
      <c r="S118" s="1">
        <f>(Table2[[#This Row],[Close Price]]-Table2[[#This Row],[20D EMA]])/Table2[[#This Row],[20D EMA]]</f>
        <v>2.9903831854458926E-2</v>
      </c>
      <c r="T118" s="1">
        <f>(Table2[[#This Row],[Close Price]]-Table2[[#This Row],[50D EMA]])/Table2[[#This Row],[50D EMA]]</f>
        <v>1.9441376800831054E-2</v>
      </c>
      <c r="U118" s="1">
        <f>(Table2[[#This Row],[Close Price]]-Table2[[#This Row],[200D EMA]])/Table2[[#This Row],[200D EMA]]</f>
        <v>0.11371820965410646</v>
      </c>
      <c r="V118">
        <v>0.904191862712176</v>
      </c>
      <c r="W118">
        <v>3301</v>
      </c>
      <c r="X118">
        <v>3393.6</v>
      </c>
      <c r="Y118">
        <v>3301</v>
      </c>
      <c r="Z118">
        <v>3393.6</v>
      </c>
      <c r="AA118">
        <v>3301</v>
      </c>
      <c r="AB118">
        <v>3393.6</v>
      </c>
      <c r="AC118" s="1">
        <f>(Table2[[#This Row],[Close Price]]/Table2[[#This Row],[Day Low]])-1</f>
        <v>7.0281732808239461E-3</v>
      </c>
      <c r="AD118" s="1">
        <f>(Table2[[#This Row],[Day High]]/Table2[[#This Row],[Close Price]])-1</f>
        <v>2.0877203537693401E-2</v>
      </c>
      <c r="AE118" s="1">
        <f>(Table2[[#This Row],[Close Price]]/Table2[[#This Row],[Current Week Low]])-1</f>
        <v>7.0281732808239461E-3</v>
      </c>
      <c r="AF118" s="1">
        <f>(Table2[[#This Row],[Current Week High]]/Table2[[#This Row],[Close Price]])-1</f>
        <v>2.0877203537693401E-2</v>
      </c>
      <c r="AG118" s="1">
        <f>(Table2[[#This Row],[Close Price]]/Table2[[#This Row],[Current Month Low]])-1</f>
        <v>7.0281732808239461E-3</v>
      </c>
      <c r="AH118" s="1">
        <f>(Table2[[#This Row],[Current Month High]]/Table2[[#This Row],[Close Price]])-1</f>
        <v>2.0877203537693401E-2</v>
      </c>
      <c r="AI118">
        <v>8.0169664881775997</v>
      </c>
      <c r="AJ118">
        <v>64.101298316631201</v>
      </c>
      <c r="AK118" t="str">
        <f>IF(AND(Table2[[#This Row],[20D EMA]]&gt;Table2[[#This Row],[50D EMA]],Table2[[#This Row],[50D EMA]]&gt;Table2[[#This Row],[200D EMA]]),"Uptrend","Downtrend/NoTrend")</f>
        <v>Downtrend/NoTrend</v>
      </c>
      <c r="AL118">
        <v>0.01</v>
      </c>
      <c r="AM118" t="s">
        <v>3189</v>
      </c>
      <c r="AN118">
        <v>5.97</v>
      </c>
      <c r="AO118" t="s">
        <v>3189</v>
      </c>
      <c r="AP118">
        <v>0.11246388907492801</v>
      </c>
      <c r="AQ118">
        <f>(Table2[[#This Row],[Sharpe Ratio]]-AVERAGE(Table2[Sharpe Ratio]))/_xlfn.STDEV.P(Table2[Sharpe Ratio])</f>
        <v>0.60719554844608337</v>
      </c>
      <c r="AR1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8">
        <f>_xlfn.RANK.AVG(Table2[[#This Row],[1Y Return vs Nifty Z-Score]],Table2[1Y Return vs Nifty Z-Score])</f>
        <v>182</v>
      </c>
      <c r="AT118">
        <f>_xlfn.RANK.AVG(Table2[[#This Row],[6M Return vs Nifty Z-Score]],Table2[6M Return vs Nifty Z-Score])</f>
        <v>187</v>
      </c>
      <c r="AU118">
        <f>_xlfn.RANK.AVG(Table2[[#This Row],[Sharpe Ratio Z-Score]],Table2[Sharpe Ratio Z-Score])</f>
        <v>195</v>
      </c>
      <c r="AV118">
        <f>(Table2[[#This Row],[Rank 1Y]]+Table2[[#This Row],[Rank 6M]]+Table2[[#This Row],[Rank Sharpe]])/3</f>
        <v>188</v>
      </c>
    </row>
    <row r="119" spans="1:48" x14ac:dyDescent="0.3">
      <c r="A119" t="s">
        <v>243</v>
      </c>
      <c r="B119" t="s">
        <v>244</v>
      </c>
      <c r="C119" t="s">
        <v>3148</v>
      </c>
      <c r="D119" t="s">
        <v>213</v>
      </c>
      <c r="E119">
        <v>103128.05149680001</v>
      </c>
      <c r="F119">
        <v>34928.15</v>
      </c>
      <c r="G119">
        <v>39.563752774132404</v>
      </c>
      <c r="H119">
        <f>(Table2[[#This Row],[1Y Return vs Nifty]]-AVERAGE(Table2[1Y Return vs Nifty]))/_xlfn.STDEV.P(Table2[1Y Return vs Nifty])</f>
        <v>0.48699288397107382</v>
      </c>
      <c r="I119">
        <v>-0.54776448431323799</v>
      </c>
      <c r="J119">
        <f>(Table2[[#This Row],[1M Return vs Nifty]]-AVERAGE(Table2[1M Return vs Nifty]))/_xlfn.STDEV.P(Table2[1M Return vs Nifty])</f>
        <v>2.7361522538808986E-2</v>
      </c>
      <c r="K119">
        <v>8.8488499781805405</v>
      </c>
      <c r="L119">
        <f>(Table2[[#This Row],[6M Return vs Nifty]]-AVERAGE(Table2[6M Return vs Nifty]))/_xlfn.STDEV.P(Table2[6M Return vs Nifty])</f>
        <v>0.16799809962927986</v>
      </c>
      <c r="M119">
        <v>1.1277463280175599</v>
      </c>
      <c r="N119">
        <f>(Table2[[#This Row],[1W Return vs Nifty]]-AVERAGE(Table2[1W Return vs Nifty]))/_xlfn.STDEV.P(Table2[1W Return vs Nifty])</f>
        <v>-0.25744842664093981</v>
      </c>
      <c r="O119">
        <v>34909.81</v>
      </c>
      <c r="P119">
        <v>35144.620745336499</v>
      </c>
      <c r="Q119">
        <v>32051.000980139201</v>
      </c>
      <c r="R119">
        <v>54.881768966190897</v>
      </c>
      <c r="S119" s="1">
        <f>(Table2[[#This Row],[Close Price]]-Table2[[#This Row],[20D EMA]])/Table2[[#This Row],[20D EMA]]</f>
        <v>5.2535376159319638E-4</v>
      </c>
      <c r="T119" s="1">
        <f>(Table2[[#This Row],[Close Price]]-Table2[[#This Row],[50D EMA]])/Table2[[#This Row],[50D EMA]]</f>
        <v>-6.1594275523721995E-3</v>
      </c>
      <c r="U119" s="1">
        <f>(Table2[[#This Row],[Close Price]]-Table2[[#This Row],[200D EMA]])/Table2[[#This Row],[200D EMA]]</f>
        <v>8.9767836631488102E-2</v>
      </c>
      <c r="V119">
        <v>0.66177781927471102</v>
      </c>
      <c r="W119">
        <v>34589.1</v>
      </c>
      <c r="X119">
        <v>35139.800000000003</v>
      </c>
      <c r="Y119">
        <v>34589.1</v>
      </c>
      <c r="Z119">
        <v>35139.800000000003</v>
      </c>
      <c r="AA119">
        <v>34589.1</v>
      </c>
      <c r="AB119">
        <v>35139.800000000003</v>
      </c>
      <c r="AC119" s="1">
        <f>(Table2[[#This Row],[Close Price]]/Table2[[#This Row],[Day Low]])-1</f>
        <v>9.8022209308714636E-3</v>
      </c>
      <c r="AD119" s="1">
        <f>(Table2[[#This Row],[Day High]]/Table2[[#This Row],[Close Price]])-1</f>
        <v>6.0595823139788507E-3</v>
      </c>
      <c r="AE119" s="1">
        <f>(Table2[[#This Row],[Close Price]]/Table2[[#This Row],[Current Week Low]])-1</f>
        <v>9.8022209308714636E-3</v>
      </c>
      <c r="AF119" s="1">
        <f>(Table2[[#This Row],[Current Week High]]/Table2[[#This Row],[Close Price]])-1</f>
        <v>6.0595823139788507E-3</v>
      </c>
      <c r="AG119" s="1">
        <f>(Table2[[#This Row],[Close Price]]/Table2[[#This Row],[Current Month Low]])-1</f>
        <v>9.8022209308714636E-3</v>
      </c>
      <c r="AH119" s="1">
        <f>(Table2[[#This Row],[Current Month High]]/Table2[[#This Row],[Close Price]])-1</f>
        <v>6.0595823139788507E-3</v>
      </c>
      <c r="AI119">
        <v>11.9120251144134</v>
      </c>
      <c r="AJ119">
        <v>63.743612582626199</v>
      </c>
      <c r="AK119" t="str">
        <f>IF(AND(Table2[[#This Row],[20D EMA]]&gt;Table2[[#This Row],[50D EMA]],Table2[[#This Row],[50D EMA]]&gt;Table2[[#This Row],[200D EMA]]),"Uptrend","Downtrend/NoTrend")</f>
        <v>Downtrend/NoTrend</v>
      </c>
      <c r="AL119">
        <v>0.12</v>
      </c>
      <c r="AM119" t="s">
        <v>3189</v>
      </c>
      <c r="AN119">
        <v>4.96</v>
      </c>
      <c r="AO119" t="s">
        <v>3189</v>
      </c>
      <c r="AP119">
        <v>0.123010607252482</v>
      </c>
      <c r="AQ119">
        <f>(Table2[[#This Row],[Sharpe Ratio]]-AVERAGE(Table2[Sharpe Ratio]))/_xlfn.STDEV.P(Table2[Sharpe Ratio])</f>
        <v>0.72950629694641222</v>
      </c>
      <c r="AR1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9">
        <f>_xlfn.RANK.AVG(Table2[[#This Row],[1Y Return vs Nifty Z-Score]],Table2[1Y Return vs Nifty Z-Score])</f>
        <v>162</v>
      </c>
      <c r="AT119">
        <f>_xlfn.RANK.AVG(Table2[[#This Row],[6M Return vs Nifty Z-Score]],Table2[6M Return vs Nifty Z-Score])</f>
        <v>242</v>
      </c>
      <c r="AU119">
        <f>_xlfn.RANK.AVG(Table2[[#This Row],[Sharpe Ratio Z-Score]],Table2[Sharpe Ratio Z-Score])</f>
        <v>160</v>
      </c>
      <c r="AV119">
        <f>(Table2[[#This Row],[Rank 1Y]]+Table2[[#This Row],[Rank 6M]]+Table2[[#This Row],[Rank Sharpe]])/3</f>
        <v>188</v>
      </c>
    </row>
    <row r="120" spans="1:48" x14ac:dyDescent="0.3">
      <c r="A120" t="s">
        <v>1439</v>
      </c>
      <c r="B120" t="s">
        <v>1440</v>
      </c>
      <c r="C120" t="s">
        <v>3145</v>
      </c>
      <c r="D120" t="s">
        <v>123</v>
      </c>
      <c r="E120">
        <v>7413.3828089649996</v>
      </c>
      <c r="F120">
        <v>1225.25</v>
      </c>
      <c r="G120">
        <v>34.176790991410201</v>
      </c>
      <c r="H120">
        <f>(Table2[[#This Row],[1Y Return vs Nifty]]-AVERAGE(Table2[1Y Return vs Nifty]))/_xlfn.STDEV.P(Table2[1Y Return vs Nifty])</f>
        <v>0.3791877136582289</v>
      </c>
      <c r="I120">
        <v>-0.22013739222446599</v>
      </c>
      <c r="J120">
        <f>(Table2[[#This Row],[1M Return vs Nifty]]-AVERAGE(Table2[1M Return vs Nifty]))/_xlfn.STDEV.P(Table2[1M Return vs Nifty])</f>
        <v>6.3468662447436694E-2</v>
      </c>
      <c r="K120">
        <v>33.273655997767101</v>
      </c>
      <c r="L120">
        <f>(Table2[[#This Row],[6M Return vs Nifty]]-AVERAGE(Table2[6M Return vs Nifty]))/_xlfn.STDEV.P(Table2[6M Return vs Nifty])</f>
        <v>0.94176366587163751</v>
      </c>
      <c r="M120">
        <v>0.37816117789921699</v>
      </c>
      <c r="N120">
        <f>(Table2[[#This Row],[1W Return vs Nifty]]-AVERAGE(Table2[1W Return vs Nifty]))/_xlfn.STDEV.P(Table2[1W Return vs Nifty])</f>
        <v>-0.41403082828342774</v>
      </c>
      <c r="O120">
        <v>1210.1600000000001</v>
      </c>
      <c r="P120">
        <v>1207.70459957</v>
      </c>
      <c r="Q120">
        <v>1088.1209543339901</v>
      </c>
      <c r="R120">
        <v>62.094514082799797</v>
      </c>
      <c r="S120" s="1">
        <f>(Table2[[#This Row],[Close Price]]-Table2[[#This Row],[20D EMA]])/Table2[[#This Row],[20D EMA]]</f>
        <v>1.2469425530508295E-2</v>
      </c>
      <c r="T120" s="1">
        <f>(Table2[[#This Row],[Close Price]]-Table2[[#This Row],[50D EMA]])/Table2[[#This Row],[50D EMA]]</f>
        <v>1.4527890707915632E-2</v>
      </c>
      <c r="U120" s="1">
        <f>(Table2[[#This Row],[Close Price]]-Table2[[#This Row],[200D EMA]])/Table2[[#This Row],[200D EMA]]</f>
        <v>0.1260237155803538</v>
      </c>
      <c r="V120">
        <v>0.74203135535095299</v>
      </c>
      <c r="W120">
        <v>1210.45</v>
      </c>
      <c r="X120">
        <v>1237.95</v>
      </c>
      <c r="Y120">
        <v>1210.45</v>
      </c>
      <c r="Z120">
        <v>1237.95</v>
      </c>
      <c r="AA120">
        <v>1210.45</v>
      </c>
      <c r="AB120">
        <v>1237.95</v>
      </c>
      <c r="AC120" s="1">
        <f>(Table2[[#This Row],[Close Price]]/Table2[[#This Row],[Day Low]])-1</f>
        <v>1.2226857780164302E-2</v>
      </c>
      <c r="AD120" s="1">
        <f>(Table2[[#This Row],[Day High]]/Table2[[#This Row],[Close Price]])-1</f>
        <v>1.0365231585390822E-2</v>
      </c>
      <c r="AE120" s="1">
        <f>(Table2[[#This Row],[Close Price]]/Table2[[#This Row],[Current Week Low]])-1</f>
        <v>1.2226857780164302E-2</v>
      </c>
      <c r="AF120" s="1">
        <f>(Table2[[#This Row],[Current Week High]]/Table2[[#This Row],[Close Price]])-1</f>
        <v>1.0365231585390822E-2</v>
      </c>
      <c r="AG120" s="1">
        <f>(Table2[[#This Row],[Close Price]]/Table2[[#This Row],[Current Month Low]])-1</f>
        <v>1.2226857780164302E-2</v>
      </c>
      <c r="AH120" s="1">
        <f>(Table2[[#This Row],[Current Month High]]/Table2[[#This Row],[Close Price]])-1</f>
        <v>1.0365231585390822E-2</v>
      </c>
      <c r="AI120">
        <v>9.8632932054682598</v>
      </c>
      <c r="AJ120">
        <v>54.879282012387797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0.12</v>
      </c>
      <c r="AM120" t="s">
        <v>3189</v>
      </c>
      <c r="AN120">
        <v>4.0599999999999996</v>
      </c>
      <c r="AO120" t="s">
        <v>3189</v>
      </c>
      <c r="AP120">
        <v>8.7950114870544993E-2</v>
      </c>
      <c r="AQ120">
        <f>(Table2[[#This Row],[Sharpe Ratio]]-AVERAGE(Table2[Sharpe Ratio]))/_xlfn.STDEV.P(Table2[Sharpe Ratio])</f>
        <v>0.32290824494277615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1.2932974586366515</v>
      </c>
      <c r="AS120">
        <f>_xlfn.RANK.AVG(Table2[[#This Row],[1Y Return vs Nifty Z-Score]],Table2[1Y Return vs Nifty Z-Score])</f>
        <v>196</v>
      </c>
      <c r="AT120">
        <f>_xlfn.RANK.AVG(Table2[[#This Row],[6M Return vs Nifty Z-Score]],Table2[6M Return vs Nifty Z-Score])</f>
        <v>103</v>
      </c>
      <c r="AU120">
        <f>_xlfn.RANK.AVG(Table2[[#This Row],[Sharpe Ratio Z-Score]],Table2[Sharpe Ratio Z-Score])</f>
        <v>266</v>
      </c>
      <c r="AV120">
        <f>(Table2[[#This Row],[Rank 1Y]]+Table2[[#This Row],[Rank 6M]]+Table2[[#This Row],[Rank Sharpe]])/3</f>
        <v>188.33333333333334</v>
      </c>
    </row>
    <row r="121" spans="1:48" x14ac:dyDescent="0.3">
      <c r="A121" t="s">
        <v>1671</v>
      </c>
      <c r="B121" t="s">
        <v>1672</v>
      </c>
      <c r="C121" t="s">
        <v>3162</v>
      </c>
      <c r="D121" t="s">
        <v>166</v>
      </c>
      <c r="E121">
        <v>5442.4919640809903</v>
      </c>
      <c r="F121">
        <v>171.47</v>
      </c>
      <c r="G121">
        <v>85.186137868462694</v>
      </c>
      <c r="H121">
        <f>(Table2[[#This Row],[1Y Return vs Nifty]]-AVERAGE(Table2[1Y Return vs Nifty]))/_xlfn.STDEV.P(Table2[1Y Return vs Nifty])</f>
        <v>1.3999989889980688</v>
      </c>
      <c r="I121">
        <v>-15.670941391524901</v>
      </c>
      <c r="J121">
        <f>(Table2[[#This Row],[1M Return vs Nifty]]-AVERAGE(Table2[1M Return vs Nifty]))/_xlfn.STDEV.P(Table2[1M Return vs Nifty])</f>
        <v>-1.6393341739930982</v>
      </c>
      <c r="K121">
        <v>0.100731341519066</v>
      </c>
      <c r="L121">
        <f>(Table2[[#This Row],[6M Return vs Nifty]]-AVERAGE(Table2[6M Return vs Nifty]))/_xlfn.STDEV.P(Table2[6M Return vs Nifty])</f>
        <v>-0.10913789748052512</v>
      </c>
      <c r="M121">
        <v>0.45537469795915703</v>
      </c>
      <c r="N121">
        <f>(Table2[[#This Row],[1W Return vs Nifty]]-AVERAGE(Table2[1W Return vs Nifty]))/_xlfn.STDEV.P(Table2[1W Return vs Nifty])</f>
        <v>-0.39790153542277407</v>
      </c>
      <c r="O121">
        <v>156.15</v>
      </c>
      <c r="P121">
        <v>168.265271970946</v>
      </c>
      <c r="Q121">
        <v>156.92700308137</v>
      </c>
      <c r="R121">
        <v>43.781720428737501</v>
      </c>
      <c r="S121" s="1">
        <f>(Table2[[#This Row],[Close Price]]-Table2[[#This Row],[20D EMA]])/Table2[[#This Row],[20D EMA]]</f>
        <v>9.8110790906179912E-2</v>
      </c>
      <c r="T121" s="1">
        <f>(Table2[[#This Row],[Close Price]]-Table2[[#This Row],[50D EMA]])/Table2[[#This Row],[50D EMA]]</f>
        <v>1.9045688938162768E-2</v>
      </c>
      <c r="U121" s="1">
        <f>(Table2[[#This Row],[Close Price]]-Table2[[#This Row],[200D EMA]])/Table2[[#This Row],[200D EMA]]</f>
        <v>9.2673642095166639E-2</v>
      </c>
      <c r="V121">
        <v>1.0329497999287001</v>
      </c>
      <c r="W121">
        <v>146.5</v>
      </c>
      <c r="X121">
        <v>176.9</v>
      </c>
      <c r="Y121">
        <v>146.5</v>
      </c>
      <c r="Z121">
        <v>176.9</v>
      </c>
      <c r="AA121">
        <v>146.5</v>
      </c>
      <c r="AB121">
        <v>176.9</v>
      </c>
      <c r="AC121" s="1">
        <f>(Table2[[#This Row],[Close Price]]/Table2[[#This Row],[Day Low]])-1</f>
        <v>0.17044368600682591</v>
      </c>
      <c r="AD121" s="1">
        <f>(Table2[[#This Row],[Day High]]/Table2[[#This Row],[Close Price]])-1</f>
        <v>3.1667347057794393E-2</v>
      </c>
      <c r="AE121" s="1">
        <f>(Table2[[#This Row],[Close Price]]/Table2[[#This Row],[Current Week Low]])-1</f>
        <v>0.17044368600682591</v>
      </c>
      <c r="AF121" s="1">
        <f>(Table2[[#This Row],[Current Week High]]/Table2[[#This Row],[Close Price]])-1</f>
        <v>3.1667347057794393E-2</v>
      </c>
      <c r="AG121" s="1">
        <f>(Table2[[#This Row],[Close Price]]/Table2[[#This Row],[Current Month Low]])-1</f>
        <v>0.17044368600682591</v>
      </c>
      <c r="AH121" s="1">
        <f>(Table2[[#This Row],[Current Month High]]/Table2[[#This Row],[Close Price]])-1</f>
        <v>3.1667347057794393E-2</v>
      </c>
      <c r="AI121">
        <v>31.014171575202599</v>
      </c>
      <c r="AJ121">
        <v>149.95626822157399</v>
      </c>
      <c r="AK121" t="str">
        <f>IF(AND(Table2[[#This Row],[20D EMA]]&gt;Table2[[#This Row],[50D EMA]],Table2[[#This Row],[50D EMA]]&gt;Table2[[#This Row],[200D EMA]]),"Uptrend","Downtrend/NoTrend")</f>
        <v>Downtrend/NoTrend</v>
      </c>
      <c r="AL121">
        <v>-0.13</v>
      </c>
      <c r="AM121" t="s">
        <v>3190</v>
      </c>
      <c r="AN121">
        <v>7.75</v>
      </c>
      <c r="AO121" t="s">
        <v>3189</v>
      </c>
      <c r="AP121">
        <v>0.115767650406132</v>
      </c>
      <c r="AQ121">
        <f>(Table2[[#This Row],[Sharpe Ratio]]-AVERAGE(Table2[Sharpe Ratio]))/_xlfn.STDEV.P(Table2[Sharpe Ratio])</f>
        <v>0.64550941200849432</v>
      </c>
      <c r="AR1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1">
        <f>_xlfn.RANK.AVG(Table2[[#This Row],[1Y Return vs Nifty Z-Score]],Table2[1Y Return vs Nifty Z-Score])</f>
        <v>59</v>
      </c>
      <c r="AT121">
        <f>_xlfn.RANK.AVG(Table2[[#This Row],[6M Return vs Nifty Z-Score]],Table2[6M Return vs Nifty Z-Score])</f>
        <v>324</v>
      </c>
      <c r="AU121">
        <f>_xlfn.RANK.AVG(Table2[[#This Row],[Sharpe Ratio Z-Score]],Table2[Sharpe Ratio Z-Score])</f>
        <v>183</v>
      </c>
      <c r="AV121">
        <f>(Table2[[#This Row],[Rank 1Y]]+Table2[[#This Row],[Rank 6M]]+Table2[[#This Row],[Rank Sharpe]])/3</f>
        <v>188.66666666666666</v>
      </c>
    </row>
    <row r="122" spans="1:48" x14ac:dyDescent="0.3">
      <c r="A122" t="s">
        <v>1767</v>
      </c>
      <c r="B122" t="s">
        <v>1768</v>
      </c>
      <c r="C122" t="s">
        <v>3142</v>
      </c>
      <c r="D122" t="s">
        <v>251</v>
      </c>
      <c r="E122">
        <v>4541.0959725599996</v>
      </c>
      <c r="F122">
        <v>1733.3</v>
      </c>
      <c r="G122">
        <v>26.669540861432399</v>
      </c>
      <c r="H122">
        <f>(Table2[[#This Row],[1Y Return vs Nifty]]-AVERAGE(Table2[1Y Return vs Nifty]))/_xlfn.STDEV.P(Table2[1Y Return vs Nifty])</f>
        <v>0.2289508247611986</v>
      </c>
      <c r="I122">
        <v>17.754346708948901</v>
      </c>
      <c r="J122">
        <f>(Table2[[#This Row],[1M Return vs Nifty]]-AVERAGE(Table2[1M Return vs Nifty]))/_xlfn.STDEV.P(Table2[1M Return vs Nifty])</f>
        <v>2.0444013383404904</v>
      </c>
      <c r="K122">
        <v>18.254291852893399</v>
      </c>
      <c r="L122">
        <f>(Table2[[#This Row],[6M Return vs Nifty]]-AVERAGE(Table2[6M Return vs Nifty]))/_xlfn.STDEV.P(Table2[6M Return vs Nifty])</f>
        <v>0.46595776621212898</v>
      </c>
      <c r="M122">
        <v>9.8005845869315795</v>
      </c>
      <c r="N122">
        <f>(Table2[[#This Row],[1W Return vs Nifty]]-AVERAGE(Table2[1W Return vs Nifty]))/_xlfn.STDEV.P(Table2[1W Return vs Nifty])</f>
        <v>1.5542388025193643</v>
      </c>
      <c r="O122">
        <v>1517.04</v>
      </c>
      <c r="P122">
        <v>1452.1089339504799</v>
      </c>
      <c r="Q122">
        <v>1315.7622617281299</v>
      </c>
      <c r="R122">
        <v>79.342862413773801</v>
      </c>
      <c r="S122" s="1">
        <f>(Table2[[#This Row],[Close Price]]-Table2[[#This Row],[20D EMA]])/Table2[[#This Row],[20D EMA]]</f>
        <v>0.14255392079312346</v>
      </c>
      <c r="T122" s="1">
        <f>(Table2[[#This Row],[Close Price]]-Table2[[#This Row],[50D EMA]])/Table2[[#This Row],[50D EMA]]</f>
        <v>0.19364323121718999</v>
      </c>
      <c r="U122" s="1">
        <f>(Table2[[#This Row],[Close Price]]-Table2[[#This Row],[200D EMA]])/Table2[[#This Row],[200D EMA]]</f>
        <v>0.3173352439242888</v>
      </c>
      <c r="V122">
        <v>1.14404866759294</v>
      </c>
      <c r="W122">
        <v>1663.55</v>
      </c>
      <c r="X122">
        <v>1747.5</v>
      </c>
      <c r="Y122">
        <v>1663.55</v>
      </c>
      <c r="Z122">
        <v>1747.5</v>
      </c>
      <c r="AA122">
        <v>1663.55</v>
      </c>
      <c r="AB122">
        <v>1747.5</v>
      </c>
      <c r="AC122" s="1">
        <f>(Table2[[#This Row],[Close Price]]/Table2[[#This Row],[Day Low]])-1</f>
        <v>4.1928406119443373E-2</v>
      </c>
      <c r="AD122" s="1">
        <f>(Table2[[#This Row],[Day High]]/Table2[[#This Row],[Close Price]])-1</f>
        <v>8.1924652397162845E-3</v>
      </c>
      <c r="AE122" s="1">
        <f>(Table2[[#This Row],[Close Price]]/Table2[[#This Row],[Current Week Low]])-1</f>
        <v>4.1928406119443373E-2</v>
      </c>
      <c r="AF122" s="1">
        <f>(Table2[[#This Row],[Current Week High]]/Table2[[#This Row],[Close Price]])-1</f>
        <v>8.1924652397162845E-3</v>
      </c>
      <c r="AG122" s="1">
        <f>(Table2[[#This Row],[Close Price]]/Table2[[#This Row],[Current Month Low]])-1</f>
        <v>4.1928406119443373E-2</v>
      </c>
      <c r="AH122" s="1">
        <f>(Table2[[#This Row],[Current Month High]]/Table2[[#This Row],[Close Price]])-1</f>
        <v>8.1924652397162845E-3</v>
      </c>
      <c r="AI122">
        <v>0.819246523971628</v>
      </c>
      <c r="AJ122">
        <v>83.982592081519996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0.23</v>
      </c>
      <c r="AM122" t="s">
        <v>3189</v>
      </c>
      <c r="AN122">
        <v>23.89</v>
      </c>
      <c r="AO122" t="s">
        <v>3189</v>
      </c>
      <c r="AP122">
        <v>0.124933860624461</v>
      </c>
      <c r="AQ122">
        <f>(Table2[[#This Row],[Sharpe Ratio]]-AVERAGE(Table2[Sharpe Ratio]))/_xlfn.STDEV.P(Table2[Sharpe Ratio])</f>
        <v>0.75181034978278838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5.0453590816159704</v>
      </c>
      <c r="AS122">
        <f>_xlfn.RANK.AVG(Table2[[#This Row],[1Y Return vs Nifty Z-Score]],Table2[1Y Return vs Nifty Z-Score])</f>
        <v>233</v>
      </c>
      <c r="AT122">
        <f>_xlfn.RANK.AVG(Table2[[#This Row],[6M Return vs Nifty Z-Score]],Table2[6M Return vs Nifty Z-Score])</f>
        <v>179</v>
      </c>
      <c r="AU122">
        <f>_xlfn.RANK.AVG(Table2[[#This Row],[Sharpe Ratio Z-Score]],Table2[Sharpe Ratio Z-Score])</f>
        <v>154</v>
      </c>
      <c r="AV122">
        <f>(Table2[[#This Row],[Rank 1Y]]+Table2[[#This Row],[Rank 6M]]+Table2[[#This Row],[Rank Sharpe]])/3</f>
        <v>188.66666666666666</v>
      </c>
    </row>
    <row r="123" spans="1:48" x14ac:dyDescent="0.3">
      <c r="A123" t="s">
        <v>225</v>
      </c>
      <c r="B123" t="s">
        <v>226</v>
      </c>
      <c r="C123" t="s">
        <v>3151</v>
      </c>
      <c r="D123" t="s">
        <v>166</v>
      </c>
      <c r="E123">
        <v>111926.46968315</v>
      </c>
      <c r="F123">
        <v>755.2</v>
      </c>
      <c r="G123">
        <v>36.022019884078297</v>
      </c>
      <c r="H123">
        <f>(Table2[[#This Row],[1Y Return vs Nifty]]-AVERAGE(Table2[1Y Return vs Nifty]))/_xlfn.STDEV.P(Table2[1Y Return vs Nifty])</f>
        <v>0.41611487651249052</v>
      </c>
      <c r="I123">
        <v>1.70495282473732</v>
      </c>
      <c r="J123">
        <f>(Table2[[#This Row],[1M Return vs Nifty]]-AVERAGE(Table2[1M Return vs Nifty]))/_xlfn.STDEV.P(Table2[1M Return vs Nifty])</f>
        <v>0.27562908348409432</v>
      </c>
      <c r="K123">
        <v>-1.04344484659154</v>
      </c>
      <c r="L123">
        <f>(Table2[[#This Row],[6M Return vs Nifty]]-AVERAGE(Table2[6M Return vs Nifty]))/_xlfn.STDEV.P(Table2[6M Return vs Nifty])</f>
        <v>-0.14538482346898426</v>
      </c>
      <c r="M123">
        <v>-2.2571388613363701</v>
      </c>
      <c r="N123">
        <f>(Table2[[#This Row],[1W Return vs Nifty]]-AVERAGE(Table2[1W Return vs Nifty]))/_xlfn.STDEV.P(Table2[1W Return vs Nifty])</f>
        <v>-0.96452413665126846</v>
      </c>
      <c r="O123">
        <v>734.07</v>
      </c>
      <c r="P123">
        <v>735.82047585051203</v>
      </c>
      <c r="Q123">
        <v>656.96262257354101</v>
      </c>
      <c r="R123">
        <v>50.361542445043099</v>
      </c>
      <c r="S123" s="1">
        <f>(Table2[[#This Row],[Close Price]]-Table2[[#This Row],[20D EMA]])/Table2[[#This Row],[20D EMA]]</f>
        <v>2.8784720803193147E-2</v>
      </c>
      <c r="T123" s="1">
        <f>(Table2[[#This Row],[Close Price]]-Table2[[#This Row],[50D EMA]])/Table2[[#This Row],[50D EMA]]</f>
        <v>2.6337299362440045E-2</v>
      </c>
      <c r="U123" s="1">
        <f>(Table2[[#This Row],[Close Price]]-Table2[[#This Row],[200D EMA]])/Table2[[#This Row],[200D EMA]]</f>
        <v>0.14953267362704831</v>
      </c>
      <c r="V123">
        <v>0.80636783194484596</v>
      </c>
      <c r="W123">
        <v>730.05</v>
      </c>
      <c r="X123">
        <v>759.9</v>
      </c>
      <c r="Y123">
        <v>730.05</v>
      </c>
      <c r="Z123">
        <v>759.9</v>
      </c>
      <c r="AA123">
        <v>730.05</v>
      </c>
      <c r="AB123">
        <v>759.9</v>
      </c>
      <c r="AC123" s="1">
        <f>(Table2[[#This Row],[Close Price]]/Table2[[#This Row],[Day Low]])-1</f>
        <v>3.4449695226354438E-2</v>
      </c>
      <c r="AD123" s="1">
        <f>(Table2[[#This Row],[Day High]]/Table2[[#This Row],[Close Price]])-1</f>
        <v>6.2235169491524633E-3</v>
      </c>
      <c r="AE123" s="1">
        <f>(Table2[[#This Row],[Close Price]]/Table2[[#This Row],[Current Week Low]])-1</f>
        <v>3.4449695226354438E-2</v>
      </c>
      <c r="AF123" s="1">
        <f>(Table2[[#This Row],[Current Week High]]/Table2[[#This Row],[Close Price]])-1</f>
        <v>6.2235169491524633E-3</v>
      </c>
      <c r="AG123" s="1">
        <f>(Table2[[#This Row],[Close Price]]/Table2[[#This Row],[Current Month Low]])-1</f>
        <v>3.4449695226354438E-2</v>
      </c>
      <c r="AH123" s="1">
        <f>(Table2[[#This Row],[Current Month High]]/Table2[[#This Row],[Close Price]])-1</f>
        <v>6.2235169491524633E-3</v>
      </c>
      <c r="AI123">
        <v>15.823622881355901</v>
      </c>
      <c r="AJ123">
        <v>82.283369538981404</v>
      </c>
      <c r="AK123" t="str">
        <f>IF(AND(Table2[[#This Row],[20D EMA]]&gt;Table2[[#This Row],[50D EMA]],Table2[[#This Row],[50D EMA]]&gt;Table2[[#This Row],[200D EMA]]),"Uptrend","Downtrend/NoTrend")</f>
        <v>Downtrend/NoTrend</v>
      </c>
      <c r="AL123">
        <v>0.14000000000000001</v>
      </c>
      <c r="AM123" t="s">
        <v>3189</v>
      </c>
      <c r="AN123">
        <v>5.96</v>
      </c>
      <c r="AO123" t="s">
        <v>3189</v>
      </c>
      <c r="AP123">
        <v>0.187013311139692</v>
      </c>
      <c r="AQ123">
        <f>(Table2[[#This Row],[Sharpe Ratio]]-AVERAGE(Table2[Sharpe Ratio]))/_xlfn.STDEV.P(Table2[Sharpe Ratio])</f>
        <v>1.4717484320543677</v>
      </c>
      <c r="AR1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3">
        <f>_xlfn.RANK.AVG(Table2[[#This Row],[1Y Return vs Nifty Z-Score]],Table2[1Y Return vs Nifty Z-Score])</f>
        <v>183</v>
      </c>
      <c r="AT123">
        <f>_xlfn.RANK.AVG(Table2[[#This Row],[6M Return vs Nifty Z-Score]],Table2[6M Return vs Nifty Z-Score])</f>
        <v>339</v>
      </c>
      <c r="AU123">
        <f>_xlfn.RANK.AVG(Table2[[#This Row],[Sharpe Ratio Z-Score]],Table2[Sharpe Ratio Z-Score])</f>
        <v>48</v>
      </c>
      <c r="AV123">
        <f>(Table2[[#This Row],[Rank 1Y]]+Table2[[#This Row],[Rank 6M]]+Table2[[#This Row],[Rank Sharpe]])/3</f>
        <v>190</v>
      </c>
    </row>
    <row r="124" spans="1:48" x14ac:dyDescent="0.3">
      <c r="A124" t="s">
        <v>1105</v>
      </c>
      <c r="B124" t="s">
        <v>1106</v>
      </c>
      <c r="C124" t="s">
        <v>3151</v>
      </c>
      <c r="D124" t="s">
        <v>269</v>
      </c>
      <c r="E124">
        <v>11443.10659162</v>
      </c>
      <c r="F124">
        <v>1725.95</v>
      </c>
      <c r="G124">
        <v>50.472613194018997</v>
      </c>
      <c r="H124">
        <f>(Table2[[#This Row],[1Y Return vs Nifty]]-AVERAGE(Table2[1Y Return vs Nifty]))/_xlfn.STDEV.P(Table2[1Y Return vs Nifty])</f>
        <v>0.70530361326877478</v>
      </c>
      <c r="I124">
        <v>-11.0506269051043</v>
      </c>
      <c r="J124">
        <f>(Table2[[#This Row],[1M Return vs Nifty]]-AVERAGE(Table2[1M Return vs Nifty]))/_xlfn.STDEV.P(Table2[1M Return vs Nifty])</f>
        <v>-1.1301383668959073</v>
      </c>
      <c r="K124">
        <v>6.5443942867609604</v>
      </c>
      <c r="L124">
        <f>(Table2[[#This Row],[6M Return vs Nifty]]-AVERAGE(Table2[6M Return vs Nifty]))/_xlfn.STDEV.P(Table2[6M Return vs Nifty])</f>
        <v>9.4994102728678129E-2</v>
      </c>
      <c r="M124">
        <v>-0.52210874444619704</v>
      </c>
      <c r="N124">
        <f>(Table2[[#This Row],[1W Return vs Nifty]]-AVERAGE(Table2[1W Return vs Nifty]))/_xlfn.STDEV.P(Table2[1W Return vs Nifty])</f>
        <v>-0.6020900855206951</v>
      </c>
      <c r="O124">
        <v>1838.13</v>
      </c>
      <c r="P124">
        <v>1856.9074008477701</v>
      </c>
      <c r="Q124">
        <v>1635.22415843571</v>
      </c>
      <c r="R124">
        <v>34.472334983658897</v>
      </c>
      <c r="S124" s="1">
        <f>(Table2[[#This Row],[Close Price]]-Table2[[#This Row],[20D EMA]])/Table2[[#This Row],[20D EMA]]</f>
        <v>-6.1029415764935049E-2</v>
      </c>
      <c r="T124" s="1">
        <f>(Table2[[#This Row],[Close Price]]-Table2[[#This Row],[50D EMA]])/Table2[[#This Row],[50D EMA]]</f>
        <v>-7.0524464918380686E-2</v>
      </c>
      <c r="U124" s="1">
        <f>(Table2[[#This Row],[Close Price]]-Table2[[#This Row],[200D EMA]])/Table2[[#This Row],[200D EMA]]</f>
        <v>5.5482204746216741E-2</v>
      </c>
      <c r="V124">
        <v>1.50976183521934</v>
      </c>
      <c r="W124">
        <v>1691.1</v>
      </c>
      <c r="X124">
        <v>1734.95</v>
      </c>
      <c r="Y124">
        <v>1691.1</v>
      </c>
      <c r="Z124">
        <v>1734.95</v>
      </c>
      <c r="AA124">
        <v>1691.1</v>
      </c>
      <c r="AB124">
        <v>1734.95</v>
      </c>
      <c r="AC124" s="1">
        <f>(Table2[[#This Row],[Close Price]]/Table2[[#This Row],[Day Low]])-1</f>
        <v>2.0607888356690918E-2</v>
      </c>
      <c r="AD124" s="1">
        <f>(Table2[[#This Row],[Day High]]/Table2[[#This Row],[Close Price]])-1</f>
        <v>5.2145195399635469E-3</v>
      </c>
      <c r="AE124" s="1">
        <f>(Table2[[#This Row],[Close Price]]/Table2[[#This Row],[Current Week Low]])-1</f>
        <v>2.0607888356690918E-2</v>
      </c>
      <c r="AF124" s="1">
        <f>(Table2[[#This Row],[Current Week High]]/Table2[[#This Row],[Close Price]])-1</f>
        <v>5.2145195399635469E-3</v>
      </c>
      <c r="AG124" s="1">
        <f>(Table2[[#This Row],[Close Price]]/Table2[[#This Row],[Current Month Low]])-1</f>
        <v>2.0607888356690918E-2</v>
      </c>
      <c r="AH124" s="1">
        <f>(Table2[[#This Row],[Current Month High]]/Table2[[#This Row],[Close Price]])-1</f>
        <v>5.2145195399635469E-3</v>
      </c>
      <c r="AI124">
        <v>34.934383962455399</v>
      </c>
      <c r="AJ124">
        <v>79.049743243944107</v>
      </c>
      <c r="AK124" t="str">
        <f>IF(AND(Table2[[#This Row],[20D EMA]]&gt;Table2[[#This Row],[50D EMA]],Table2[[#This Row],[50D EMA]]&gt;Table2[[#This Row],[200D EMA]]),"Uptrend","Downtrend/NoTrend")</f>
        <v>Downtrend/NoTrend</v>
      </c>
      <c r="AL124">
        <v>-0.01</v>
      </c>
      <c r="AM124" t="s">
        <v>3190</v>
      </c>
      <c r="AN124">
        <v>-18.149999999999999</v>
      </c>
      <c r="AO124" t="s">
        <v>3190</v>
      </c>
      <c r="AP124">
        <v>0.115655455491273</v>
      </c>
      <c r="AQ124">
        <f>(Table2[[#This Row],[Sharpe Ratio]]-AVERAGE(Table2[Sharpe Ratio]))/_xlfn.STDEV.P(Table2[Sharpe Ratio])</f>
        <v>0.64420828271089536</v>
      </c>
      <c r="AR1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4">
        <f>_xlfn.RANK.AVG(Table2[[#This Row],[1Y Return vs Nifty Z-Score]],Table2[1Y Return vs Nifty Z-Score])</f>
        <v>128</v>
      </c>
      <c r="AT124">
        <f>_xlfn.RANK.AVG(Table2[[#This Row],[6M Return vs Nifty Z-Score]],Table2[6M Return vs Nifty Z-Score])</f>
        <v>261</v>
      </c>
      <c r="AU124">
        <f>_xlfn.RANK.AVG(Table2[[#This Row],[Sharpe Ratio Z-Score]],Table2[Sharpe Ratio Z-Score])</f>
        <v>184</v>
      </c>
      <c r="AV124">
        <f>(Table2[[#This Row],[Rank 1Y]]+Table2[[#This Row],[Rank 6M]]+Table2[[#This Row],[Rank Sharpe]])/3</f>
        <v>191</v>
      </c>
    </row>
    <row r="125" spans="1:48" x14ac:dyDescent="0.3">
      <c r="A125" t="s">
        <v>1895</v>
      </c>
      <c r="B125" t="s">
        <v>1896</v>
      </c>
      <c r="C125" t="s">
        <v>3151</v>
      </c>
      <c r="D125" t="s">
        <v>117</v>
      </c>
      <c r="E125">
        <v>3939.0338691000002</v>
      </c>
      <c r="F125">
        <v>904.7</v>
      </c>
      <c r="G125">
        <v>65.625832359761205</v>
      </c>
      <c r="H125">
        <f>(Table2[[#This Row],[1Y Return vs Nifty]]-AVERAGE(Table2[1Y Return vs Nifty]))/_xlfn.STDEV.P(Table2[1Y Return vs Nifty])</f>
        <v>1.008553467052812</v>
      </c>
      <c r="I125">
        <v>12.5588076623874</v>
      </c>
      <c r="J125">
        <f>(Table2[[#This Row],[1M Return vs Nifty]]-AVERAGE(Table2[1M Return vs Nifty]))/_xlfn.STDEV.P(Table2[1M Return vs Nifty])</f>
        <v>1.4718111594913483</v>
      </c>
      <c r="K125">
        <v>3.1413234375950401</v>
      </c>
      <c r="L125">
        <f>(Table2[[#This Row],[6M Return vs Nifty]]-AVERAGE(Table2[6M Return vs Nifty]))/_xlfn.STDEV.P(Table2[6M Return vs Nifty])</f>
        <v>-1.2813469640828088E-2</v>
      </c>
      <c r="M125">
        <v>15.514273058239301</v>
      </c>
      <c r="N125">
        <f>(Table2[[#This Row],[1W Return vs Nifty]]-AVERAGE(Table2[1W Return vs Nifty]))/_xlfn.STDEV.P(Table2[1W Return vs Nifty])</f>
        <v>2.7477830755524031</v>
      </c>
      <c r="O125">
        <v>810.31</v>
      </c>
      <c r="P125">
        <v>809.26354336836198</v>
      </c>
      <c r="Q125">
        <v>785.88112348810103</v>
      </c>
      <c r="R125">
        <v>81.521422833423301</v>
      </c>
      <c r="S125" s="1">
        <f>(Table2[[#This Row],[Close Price]]-Table2[[#This Row],[20D EMA]])/Table2[[#This Row],[20D EMA]]</f>
        <v>0.11648628302748344</v>
      </c>
      <c r="T125" s="1">
        <f>(Table2[[#This Row],[Close Price]]-Table2[[#This Row],[50D EMA]])/Table2[[#This Row],[50D EMA]]</f>
        <v>0.11793000860313947</v>
      </c>
      <c r="U125" s="1">
        <f>(Table2[[#This Row],[Close Price]]-Table2[[#This Row],[200D EMA]])/Table2[[#This Row],[200D EMA]]</f>
        <v>0.15119192071254534</v>
      </c>
      <c r="V125">
        <v>1.0638654783161301</v>
      </c>
      <c r="W125">
        <v>886</v>
      </c>
      <c r="X125">
        <v>912.95</v>
      </c>
      <c r="Y125">
        <v>886</v>
      </c>
      <c r="Z125">
        <v>912.95</v>
      </c>
      <c r="AA125">
        <v>886</v>
      </c>
      <c r="AB125">
        <v>912.95</v>
      </c>
      <c r="AC125" s="1">
        <f>(Table2[[#This Row],[Close Price]]/Table2[[#This Row],[Day Low]])-1</f>
        <v>2.110609480812653E-2</v>
      </c>
      <c r="AD125" s="1">
        <f>(Table2[[#This Row],[Day High]]/Table2[[#This Row],[Close Price]])-1</f>
        <v>9.1190449872886603E-3</v>
      </c>
      <c r="AE125" s="1">
        <f>(Table2[[#This Row],[Close Price]]/Table2[[#This Row],[Current Week Low]])-1</f>
        <v>2.110609480812653E-2</v>
      </c>
      <c r="AF125" s="1">
        <f>(Table2[[#This Row],[Current Week High]]/Table2[[#This Row],[Close Price]])-1</f>
        <v>9.1190449872886603E-3</v>
      </c>
      <c r="AG125" s="1">
        <f>(Table2[[#This Row],[Close Price]]/Table2[[#This Row],[Current Month Low]])-1</f>
        <v>2.110609480812653E-2</v>
      </c>
      <c r="AH125" s="1">
        <f>(Table2[[#This Row],[Current Month High]]/Table2[[#This Row],[Close Price]])-1</f>
        <v>9.1190449872886603E-3</v>
      </c>
      <c r="AI125">
        <v>19.708190560406699</v>
      </c>
      <c r="AJ125">
        <v>111.72478352445501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0.15</v>
      </c>
      <c r="AM125" t="s">
        <v>3189</v>
      </c>
      <c r="AN125">
        <v>15.3</v>
      </c>
      <c r="AO125" t="s">
        <v>3189</v>
      </c>
      <c r="AP125">
        <v>0.114068353474746</v>
      </c>
      <c r="AQ125">
        <f>(Table2[[#This Row],[Sharpe Ratio]]-AVERAGE(Table2[Sharpe Ratio]))/_xlfn.STDEV.P(Table2[Sharpe Ratio])</f>
        <v>0.62580259173482167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5.8411368241905572</v>
      </c>
      <c r="AS125">
        <f>_xlfn.RANK.AVG(Table2[[#This Row],[1Y Return vs Nifty Z-Score]],Table2[1Y Return vs Nifty Z-Score])</f>
        <v>94</v>
      </c>
      <c r="AT125">
        <f>_xlfn.RANK.AVG(Table2[[#This Row],[6M Return vs Nifty Z-Score]],Table2[6M Return vs Nifty Z-Score])</f>
        <v>292</v>
      </c>
      <c r="AU125">
        <f>_xlfn.RANK.AVG(Table2[[#This Row],[Sharpe Ratio Z-Score]],Table2[Sharpe Ratio Z-Score])</f>
        <v>187</v>
      </c>
      <c r="AV125">
        <f>(Table2[[#This Row],[Rank 1Y]]+Table2[[#This Row],[Rank 6M]]+Table2[[#This Row],[Rank Sharpe]])/3</f>
        <v>191</v>
      </c>
    </row>
    <row r="126" spans="1:48" x14ac:dyDescent="0.3">
      <c r="A126" t="s">
        <v>129</v>
      </c>
      <c r="B126" t="s">
        <v>130</v>
      </c>
      <c r="C126" t="s">
        <v>3145</v>
      </c>
      <c r="D126" t="s">
        <v>131</v>
      </c>
      <c r="E126">
        <v>210056.83980603999</v>
      </c>
      <c r="F126">
        <v>630.70000000000005</v>
      </c>
      <c r="G126">
        <v>27.5220129273699</v>
      </c>
      <c r="H126">
        <f>(Table2[[#This Row],[1Y Return vs Nifty]]-AVERAGE(Table2[1Y Return vs Nifty]))/_xlfn.STDEV.P(Table2[1Y Return vs Nifty])</f>
        <v>0.24601070006049849</v>
      </c>
      <c r="I126">
        <v>1.8857716469866701</v>
      </c>
      <c r="J126">
        <f>(Table2[[#This Row],[1M Return vs Nifty]]-AVERAGE(Table2[1M Return vs Nifty]))/_xlfn.STDEV.P(Table2[1M Return vs Nifty])</f>
        <v>0.29555677161100158</v>
      </c>
      <c r="K126">
        <v>-4.8716857902822298E-2</v>
      </c>
      <c r="L126">
        <f>(Table2[[#This Row],[6M Return vs Nifty]]-AVERAGE(Table2[6M Return vs Nifty]))/_xlfn.STDEV.P(Table2[6M Return vs Nifty])</f>
        <v>-0.11387234124875184</v>
      </c>
      <c r="M126">
        <v>-0.680252194954719</v>
      </c>
      <c r="N126">
        <f>(Table2[[#This Row],[1W Return vs Nifty]]-AVERAGE(Table2[1W Return vs Nifty]))/_xlfn.STDEV.P(Table2[1W Return vs Nifty])</f>
        <v>-0.63512499994068439</v>
      </c>
      <c r="O126">
        <v>610.4</v>
      </c>
      <c r="P126">
        <v>606.16641577737596</v>
      </c>
      <c r="Q126">
        <v>577.010022399945</v>
      </c>
      <c r="R126">
        <v>57.047236473093001</v>
      </c>
      <c r="S126" s="1">
        <f>(Table2[[#This Row],[Close Price]]-Table2[[#This Row],[20D EMA]])/Table2[[#This Row],[20D EMA]]</f>
        <v>3.3256880733945067E-2</v>
      </c>
      <c r="T126" s="1">
        <f>(Table2[[#This Row],[Close Price]]-Table2[[#This Row],[50D EMA]])/Table2[[#This Row],[50D EMA]]</f>
        <v>4.0473347886093421E-2</v>
      </c>
      <c r="U126" s="1">
        <f>(Table2[[#This Row],[Close Price]]-Table2[[#This Row],[200D EMA]])/Table2[[#This Row],[200D EMA]]</f>
        <v>9.3048604904198209E-2</v>
      </c>
      <c r="V126">
        <v>1.2061773835754599</v>
      </c>
      <c r="W126">
        <v>622.25</v>
      </c>
      <c r="X126">
        <v>644</v>
      </c>
      <c r="Y126">
        <v>622.25</v>
      </c>
      <c r="Z126">
        <v>644</v>
      </c>
      <c r="AA126">
        <v>622.25</v>
      </c>
      <c r="AB126">
        <v>644</v>
      </c>
      <c r="AC126" s="1">
        <f>(Table2[[#This Row],[Close Price]]/Table2[[#This Row],[Day Low]])-1</f>
        <v>1.3579750903977672E-2</v>
      </c>
      <c r="AD126" s="1">
        <f>(Table2[[#This Row],[Day High]]/Table2[[#This Row],[Close Price]])-1</f>
        <v>2.1087680355160954E-2</v>
      </c>
      <c r="AE126" s="1">
        <f>(Table2[[#This Row],[Close Price]]/Table2[[#This Row],[Current Week Low]])-1</f>
        <v>1.3579750903977672E-2</v>
      </c>
      <c r="AF126" s="1">
        <f>(Table2[[#This Row],[Current Week High]]/Table2[[#This Row],[Close Price]])-1</f>
        <v>2.1087680355160954E-2</v>
      </c>
      <c r="AG126" s="1">
        <f>(Table2[[#This Row],[Close Price]]/Table2[[#This Row],[Current Month Low]])-1</f>
        <v>1.3579750903977672E-2</v>
      </c>
      <c r="AH126" s="1">
        <f>(Table2[[#This Row],[Current Month High]]/Table2[[#This Row],[Close Price]])-1</f>
        <v>2.1087680355160954E-2</v>
      </c>
      <c r="AI126">
        <v>7.99429205644521</v>
      </c>
      <c r="AJ126">
        <v>49.384178114637599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0.13</v>
      </c>
      <c r="AM126" t="s">
        <v>3189</v>
      </c>
      <c r="AN126">
        <v>8.2100000000000009</v>
      </c>
      <c r="AO126" t="s">
        <v>3189</v>
      </c>
      <c r="AP126">
        <v>0.215275620645136</v>
      </c>
      <c r="AQ126">
        <f>(Table2[[#This Row],[Sharpe Ratio]]-AVERAGE(Table2[Sharpe Ratio]))/_xlfn.STDEV.P(Table2[Sharpe Ratio])</f>
        <v>1.7995076621545614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1.5920777926366254</v>
      </c>
      <c r="AS126">
        <f>_xlfn.RANK.AVG(Table2[[#This Row],[1Y Return vs Nifty Z-Score]],Table2[1Y Return vs Nifty Z-Score])</f>
        <v>229</v>
      </c>
      <c r="AT126">
        <f>_xlfn.RANK.AVG(Table2[[#This Row],[6M Return vs Nifty Z-Score]],Table2[6M Return vs Nifty Z-Score])</f>
        <v>326</v>
      </c>
      <c r="AU126">
        <f>_xlfn.RANK.AVG(Table2[[#This Row],[Sharpe Ratio Z-Score]],Table2[Sharpe Ratio Z-Score])</f>
        <v>21</v>
      </c>
      <c r="AV126">
        <f>(Table2[[#This Row],[Rank 1Y]]+Table2[[#This Row],[Rank 6M]]+Table2[[#This Row],[Rank Sharpe]])/3</f>
        <v>192</v>
      </c>
    </row>
    <row r="127" spans="1:48" x14ac:dyDescent="0.3">
      <c r="A127" t="s">
        <v>1611</v>
      </c>
      <c r="B127" t="s">
        <v>1612</v>
      </c>
      <c r="C127" t="s">
        <v>3148</v>
      </c>
      <c r="D127" t="s">
        <v>213</v>
      </c>
      <c r="E127">
        <v>5875.6787090999997</v>
      </c>
      <c r="F127">
        <v>2062.1999999999998</v>
      </c>
      <c r="G127">
        <v>36.102916961867798</v>
      </c>
      <c r="H127">
        <f>(Table2[[#This Row],[1Y Return vs Nifty]]-AVERAGE(Table2[1Y Return vs Nifty]))/_xlfn.STDEV.P(Table2[1Y Return vs Nifty])</f>
        <v>0.41773380822217526</v>
      </c>
      <c r="I127">
        <v>-7.8007889087192304</v>
      </c>
      <c r="J127">
        <f>(Table2[[#This Row],[1M Return vs Nifty]]-AVERAGE(Table2[1M Return vs Nifty]))/_xlfn.STDEV.P(Table2[1M Return vs Nifty])</f>
        <v>-0.7719800886297874</v>
      </c>
      <c r="K127">
        <v>20.103062011910399</v>
      </c>
      <c r="L127">
        <f>(Table2[[#This Row],[6M Return vs Nifty]]-AVERAGE(Table2[6M Return vs Nifty]))/_xlfn.STDEV.P(Table2[6M Return vs Nifty])</f>
        <v>0.52452587470791867</v>
      </c>
      <c r="M127">
        <v>5.0504269116631102</v>
      </c>
      <c r="N127">
        <f>(Table2[[#This Row],[1W Return vs Nifty]]-AVERAGE(Table2[1W Return vs Nifty]))/_xlfn.STDEV.P(Table2[1W Return vs Nifty])</f>
        <v>0.56196848225407314</v>
      </c>
      <c r="O127">
        <v>2055.69</v>
      </c>
      <c r="P127">
        <v>2165.1039901273598</v>
      </c>
      <c r="Q127">
        <v>1987.14883455323</v>
      </c>
      <c r="R127">
        <v>52.8928754005087</v>
      </c>
      <c r="S127" s="1">
        <f>(Table2[[#This Row],[Close Price]]-Table2[[#This Row],[20D EMA]])/Table2[[#This Row],[20D EMA]]</f>
        <v>3.1668198998875139E-3</v>
      </c>
      <c r="T127" s="1">
        <f>(Table2[[#This Row],[Close Price]]-Table2[[#This Row],[50D EMA]])/Table2[[#This Row],[50D EMA]]</f>
        <v>-4.7528428471145523E-2</v>
      </c>
      <c r="U127" s="1">
        <f>(Table2[[#This Row],[Close Price]]-Table2[[#This Row],[200D EMA]])/Table2[[#This Row],[200D EMA]]</f>
        <v>3.77682658398577E-2</v>
      </c>
      <c r="V127">
        <v>0.78821673748746401</v>
      </c>
      <c r="W127">
        <v>2025.45</v>
      </c>
      <c r="X127">
        <v>2089.9499999999998</v>
      </c>
      <c r="Y127">
        <v>2025.45</v>
      </c>
      <c r="Z127">
        <v>2089.9499999999998</v>
      </c>
      <c r="AA127">
        <v>2025.45</v>
      </c>
      <c r="AB127">
        <v>2089.9499999999998</v>
      </c>
      <c r="AC127" s="1">
        <f>(Table2[[#This Row],[Close Price]]/Table2[[#This Row],[Day Low]])-1</f>
        <v>1.8144116122343013E-2</v>
      </c>
      <c r="AD127" s="1">
        <f>(Table2[[#This Row],[Day High]]/Table2[[#This Row],[Close Price]])-1</f>
        <v>1.3456502764038314E-2</v>
      </c>
      <c r="AE127" s="1">
        <f>(Table2[[#This Row],[Close Price]]/Table2[[#This Row],[Current Week Low]])-1</f>
        <v>1.8144116122343013E-2</v>
      </c>
      <c r="AF127" s="1">
        <f>(Table2[[#This Row],[Current Week High]]/Table2[[#This Row],[Close Price]])-1</f>
        <v>1.3456502764038314E-2</v>
      </c>
      <c r="AG127" s="1">
        <f>(Table2[[#This Row],[Close Price]]/Table2[[#This Row],[Current Month Low]])-1</f>
        <v>1.8144116122343013E-2</v>
      </c>
      <c r="AH127" s="1">
        <f>(Table2[[#This Row],[Current Month High]]/Table2[[#This Row],[Close Price]])-1</f>
        <v>1.3456502764038314E-2</v>
      </c>
      <c r="AI127">
        <v>43.152943458442401</v>
      </c>
      <c r="AJ127">
        <v>84.124999999999901</v>
      </c>
      <c r="AK127" t="str">
        <f>IF(AND(Table2[[#This Row],[20D EMA]]&gt;Table2[[#This Row],[50D EMA]],Table2[[#This Row],[50D EMA]]&gt;Table2[[#This Row],[200D EMA]]),"Uptrend","Downtrend/NoTrend")</f>
        <v>Downtrend/NoTrend</v>
      </c>
      <c r="AL127">
        <v>-0.15</v>
      </c>
      <c r="AM127" t="s">
        <v>3190</v>
      </c>
      <c r="AN127">
        <v>-0.61</v>
      </c>
      <c r="AO127" t="s">
        <v>3190</v>
      </c>
      <c r="AP127">
        <v>9.8062969353980997E-2</v>
      </c>
      <c r="AQ127">
        <f>(Table2[[#This Row],[Sharpe Ratio]]-AVERAGE(Table2[Sharpe Ratio]))/_xlfn.STDEV.P(Table2[Sharpe Ratio])</f>
        <v>0.44018745734995074</v>
      </c>
      <c r="AR1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7">
        <f>_xlfn.RANK.AVG(Table2[[#This Row],[1Y Return vs Nifty Z-Score]],Table2[1Y Return vs Nifty Z-Score])</f>
        <v>181</v>
      </c>
      <c r="AT127">
        <f>_xlfn.RANK.AVG(Table2[[#This Row],[6M Return vs Nifty Z-Score]],Table2[6M Return vs Nifty Z-Score])</f>
        <v>165</v>
      </c>
      <c r="AU127">
        <f>_xlfn.RANK.AVG(Table2[[#This Row],[Sharpe Ratio Z-Score]],Table2[Sharpe Ratio Z-Score])</f>
        <v>235</v>
      </c>
      <c r="AV127">
        <f>(Table2[[#This Row],[Rank 1Y]]+Table2[[#This Row],[Rank 6M]]+Table2[[#This Row],[Rank Sharpe]])/3</f>
        <v>193.66666666666666</v>
      </c>
    </row>
    <row r="128" spans="1:48" x14ac:dyDescent="0.3">
      <c r="A128" t="s">
        <v>1553</v>
      </c>
      <c r="B128" t="s">
        <v>1554</v>
      </c>
      <c r="C128" t="s">
        <v>3155</v>
      </c>
      <c r="D128" t="s">
        <v>97</v>
      </c>
      <c r="E128">
        <v>6412.1689726000004</v>
      </c>
      <c r="F128">
        <v>1395.95</v>
      </c>
      <c r="G128">
        <v>56.987741232529999</v>
      </c>
      <c r="H128">
        <f>(Table2[[#This Row],[1Y Return vs Nifty]]-AVERAGE(Table2[1Y Return vs Nifty]))/_xlfn.STDEV.P(Table2[1Y Return vs Nifty])</f>
        <v>0.83568591708507223</v>
      </c>
      <c r="I128">
        <v>25.0738074391198</v>
      </c>
      <c r="J128">
        <f>(Table2[[#This Row],[1M Return vs Nifty]]-AVERAGE(Table2[1M Return vs Nifty]))/_xlfn.STDEV.P(Table2[1M Return vs Nifty])</f>
        <v>2.8510647646006664</v>
      </c>
      <c r="K128">
        <v>52.974307508667998</v>
      </c>
      <c r="L128">
        <f>(Table2[[#This Row],[6M Return vs Nifty]]-AVERAGE(Table2[6M Return vs Nifty]))/_xlfn.STDEV.P(Table2[6M Return vs Nifty])</f>
        <v>1.565870394066387</v>
      </c>
      <c r="M128">
        <v>3.9732136942575802</v>
      </c>
      <c r="N128">
        <f>(Table2[[#This Row],[1W Return vs Nifty]]-AVERAGE(Table2[1W Return vs Nifty]))/_xlfn.STDEV.P(Table2[1W Return vs Nifty])</f>
        <v>0.33694717195228852</v>
      </c>
      <c r="O128">
        <v>1242.6600000000001</v>
      </c>
      <c r="P128">
        <v>1122.18805998424</v>
      </c>
      <c r="Q128">
        <v>914.47301535979398</v>
      </c>
      <c r="R128">
        <v>72.087683553770802</v>
      </c>
      <c r="S128" s="1">
        <f>(Table2[[#This Row],[Close Price]]-Table2[[#This Row],[20D EMA]])/Table2[[#This Row],[20D EMA]]</f>
        <v>0.12335634847826434</v>
      </c>
      <c r="T128" s="1">
        <f>(Table2[[#This Row],[Close Price]]-Table2[[#This Row],[50D EMA]])/Table2[[#This Row],[50D EMA]]</f>
        <v>0.24395370952316561</v>
      </c>
      <c r="U128" s="1">
        <f>(Table2[[#This Row],[Close Price]]-Table2[[#This Row],[200D EMA]])/Table2[[#This Row],[200D EMA]]</f>
        <v>0.52650759131560798</v>
      </c>
      <c r="V128">
        <v>1.10617284600976</v>
      </c>
      <c r="W128">
        <v>1322.3</v>
      </c>
      <c r="X128">
        <v>1399.95</v>
      </c>
      <c r="Y128">
        <v>1322.3</v>
      </c>
      <c r="Z128">
        <v>1399.95</v>
      </c>
      <c r="AA128">
        <v>1322.3</v>
      </c>
      <c r="AB128">
        <v>1399.95</v>
      </c>
      <c r="AC128" s="1">
        <f>(Table2[[#This Row],[Close Price]]/Table2[[#This Row],[Day Low]])-1</f>
        <v>5.5698404295545734E-2</v>
      </c>
      <c r="AD128" s="1">
        <f>(Table2[[#This Row],[Day High]]/Table2[[#This Row],[Close Price]])-1</f>
        <v>2.8654321429850693E-3</v>
      </c>
      <c r="AE128" s="1">
        <f>(Table2[[#This Row],[Close Price]]/Table2[[#This Row],[Current Week Low]])-1</f>
        <v>5.5698404295545734E-2</v>
      </c>
      <c r="AF128" s="1">
        <f>(Table2[[#This Row],[Current Week High]]/Table2[[#This Row],[Close Price]])-1</f>
        <v>2.8654321429850693E-3</v>
      </c>
      <c r="AG128" s="1">
        <f>(Table2[[#This Row],[Close Price]]/Table2[[#This Row],[Current Month Low]])-1</f>
        <v>5.5698404295545734E-2</v>
      </c>
      <c r="AH128" s="1">
        <f>(Table2[[#This Row],[Current Month High]]/Table2[[#This Row],[Close Price]])-1</f>
        <v>2.8654321429850693E-3</v>
      </c>
      <c r="AI128">
        <v>0.28654321429850599</v>
      </c>
      <c r="AJ128">
        <v>123.745792594967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0.49</v>
      </c>
      <c r="AM128" t="s">
        <v>3189</v>
      </c>
      <c r="AN128">
        <v>17.95</v>
      </c>
      <c r="AO128" t="s">
        <v>3189</v>
      </c>
      <c r="AP128">
        <v>3.8730692538707999E-2</v>
      </c>
      <c r="AQ128">
        <f>(Table2[[#This Row],[Sharpe Ratio]]-AVERAGE(Table2[Sharpe Ratio]))/_xlfn.STDEV.P(Table2[Sharpe Ratio])</f>
        <v>-0.24789153227825164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5.3416767154261624</v>
      </c>
      <c r="AS128">
        <f>_xlfn.RANK.AVG(Table2[[#This Row],[1Y Return vs Nifty Z-Score]],Table2[1Y Return vs Nifty Z-Score])</f>
        <v>116</v>
      </c>
      <c r="AT128">
        <f>_xlfn.RANK.AVG(Table2[[#This Row],[6M Return vs Nifty Z-Score]],Table2[6M Return vs Nifty Z-Score])</f>
        <v>54</v>
      </c>
      <c r="AU128">
        <f>_xlfn.RANK.AVG(Table2[[#This Row],[Sharpe Ratio Z-Score]],Table2[Sharpe Ratio Z-Score])</f>
        <v>413</v>
      </c>
      <c r="AV128">
        <f>(Table2[[#This Row],[Rank 1Y]]+Table2[[#This Row],[Rank 6M]]+Table2[[#This Row],[Rank Sharpe]])/3</f>
        <v>194.33333333333334</v>
      </c>
    </row>
    <row r="129" spans="1:48" x14ac:dyDescent="0.3">
      <c r="A129" t="s">
        <v>1891</v>
      </c>
      <c r="B129" t="s">
        <v>1892</v>
      </c>
      <c r="C129" t="s">
        <v>3157</v>
      </c>
      <c r="D129" t="s">
        <v>266</v>
      </c>
      <c r="E129">
        <v>3950.5325925000002</v>
      </c>
      <c r="F129">
        <v>1358.9</v>
      </c>
      <c r="G129">
        <v>55.817624458260902</v>
      </c>
      <c r="H129">
        <f>(Table2[[#This Row],[1Y Return vs Nifty]]-AVERAGE(Table2[1Y Return vs Nifty]))/_xlfn.STDEV.P(Table2[1Y Return vs Nifty])</f>
        <v>0.81226925975132525</v>
      </c>
      <c r="I129">
        <v>3.8437793018534601</v>
      </c>
      <c r="J129">
        <f>(Table2[[#This Row],[1M Return vs Nifty]]-AVERAGE(Table2[1M Return vs Nifty]))/_xlfn.STDEV.P(Table2[1M Return vs Nifty])</f>
        <v>0.51134495898496657</v>
      </c>
      <c r="K129">
        <v>58.9135944554166</v>
      </c>
      <c r="L129">
        <f>(Table2[[#This Row],[6M Return vs Nifty]]-AVERAGE(Table2[6M Return vs Nifty]))/_xlfn.STDEV.P(Table2[6M Return vs Nifty])</f>
        <v>1.7540240164018723</v>
      </c>
      <c r="M129">
        <v>10.3440329680597</v>
      </c>
      <c r="N129">
        <f>(Table2[[#This Row],[1W Return vs Nifty]]-AVERAGE(Table2[1W Return vs Nifty]))/_xlfn.STDEV.P(Table2[1W Return vs Nifty])</f>
        <v>1.667760865586287</v>
      </c>
      <c r="O129">
        <v>1223.48</v>
      </c>
      <c r="P129">
        <v>1235.94662345763</v>
      </c>
      <c r="Q129">
        <v>1081.9693614702101</v>
      </c>
      <c r="R129">
        <v>69.123595775259503</v>
      </c>
      <c r="S129" s="1">
        <f>(Table2[[#This Row],[Close Price]]-Table2[[#This Row],[20D EMA]])/Table2[[#This Row],[20D EMA]]</f>
        <v>0.11068427763428913</v>
      </c>
      <c r="T129" s="1">
        <f>(Table2[[#This Row],[Close Price]]-Table2[[#This Row],[50D EMA]])/Table2[[#This Row],[50D EMA]]</f>
        <v>9.9481137946233533E-2</v>
      </c>
      <c r="U129" s="1">
        <f>(Table2[[#This Row],[Close Price]]-Table2[[#This Row],[200D EMA]])/Table2[[#This Row],[200D EMA]]</f>
        <v>0.25595053648606925</v>
      </c>
      <c r="V129">
        <v>0.50569173412498103</v>
      </c>
      <c r="W129">
        <v>1250</v>
      </c>
      <c r="X129">
        <v>1372</v>
      </c>
      <c r="Y129">
        <v>1250</v>
      </c>
      <c r="Z129">
        <v>1372</v>
      </c>
      <c r="AA129">
        <v>1250</v>
      </c>
      <c r="AB129">
        <v>1372</v>
      </c>
      <c r="AC129" s="1">
        <f>(Table2[[#This Row],[Close Price]]/Table2[[#This Row],[Day Low]])-1</f>
        <v>8.7120000000000086E-2</v>
      </c>
      <c r="AD129" s="1">
        <f>(Table2[[#This Row],[Day High]]/Table2[[#This Row],[Close Price]])-1</f>
        <v>9.640150121421609E-3</v>
      </c>
      <c r="AE129" s="1">
        <f>(Table2[[#This Row],[Close Price]]/Table2[[#This Row],[Current Week Low]])-1</f>
        <v>8.7120000000000086E-2</v>
      </c>
      <c r="AF129" s="1">
        <f>(Table2[[#This Row],[Current Week High]]/Table2[[#This Row],[Close Price]])-1</f>
        <v>9.640150121421609E-3</v>
      </c>
      <c r="AG129" s="1">
        <f>(Table2[[#This Row],[Close Price]]/Table2[[#This Row],[Current Month Low]])-1</f>
        <v>8.7120000000000086E-2</v>
      </c>
      <c r="AH129" s="1">
        <f>(Table2[[#This Row],[Current Month High]]/Table2[[#This Row],[Close Price]])-1</f>
        <v>9.640150121421609E-3</v>
      </c>
      <c r="AI129">
        <v>13.9855765692839</v>
      </c>
      <c r="AJ129">
        <v>100.26527153489</v>
      </c>
      <c r="AK129" t="str">
        <f>IF(AND(Table2[[#This Row],[20D EMA]]&gt;Table2[[#This Row],[50D EMA]],Table2[[#This Row],[50D EMA]]&gt;Table2[[#This Row],[200D EMA]]),"Uptrend","Downtrend/NoTrend")</f>
        <v>Downtrend/NoTrend</v>
      </c>
      <c r="AL129">
        <v>0.17</v>
      </c>
      <c r="AM129" t="s">
        <v>3189</v>
      </c>
      <c r="AN129">
        <v>18.07</v>
      </c>
      <c r="AO129" t="s">
        <v>3189</v>
      </c>
      <c r="AP129">
        <v>3.5147700583699003E-2</v>
      </c>
      <c r="AQ129">
        <f>(Table2[[#This Row],[Sharpe Ratio]]-AVERAGE(Table2[Sharpe Ratio]))/_xlfn.STDEV.P(Table2[Sharpe Ratio])</f>
        <v>-0.28944364550532981</v>
      </c>
      <c r="AR1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9">
        <f>_xlfn.RANK.AVG(Table2[[#This Row],[1Y Return vs Nifty Z-Score]],Table2[1Y Return vs Nifty Z-Score])</f>
        <v>117</v>
      </c>
      <c r="AT129">
        <f>_xlfn.RANK.AVG(Table2[[#This Row],[6M Return vs Nifty Z-Score]],Table2[6M Return vs Nifty Z-Score])</f>
        <v>45</v>
      </c>
      <c r="AU129">
        <f>_xlfn.RANK.AVG(Table2[[#This Row],[Sharpe Ratio Z-Score]],Table2[Sharpe Ratio Z-Score])</f>
        <v>421</v>
      </c>
      <c r="AV129">
        <f>(Table2[[#This Row],[Rank 1Y]]+Table2[[#This Row],[Rank 6M]]+Table2[[#This Row],[Rank Sharpe]])/3</f>
        <v>194.33333333333334</v>
      </c>
    </row>
    <row r="130" spans="1:48" x14ac:dyDescent="0.3">
      <c r="A130" t="s">
        <v>702</v>
      </c>
      <c r="B130" t="s">
        <v>703</v>
      </c>
      <c r="C130" t="s">
        <v>3143</v>
      </c>
      <c r="D130" t="s">
        <v>208</v>
      </c>
      <c r="E130">
        <v>24949.466984399998</v>
      </c>
      <c r="F130">
        <v>875.4</v>
      </c>
      <c r="G130">
        <v>71.534263629888301</v>
      </c>
      <c r="H130">
        <f>(Table2[[#This Row],[1Y Return vs Nifty]]-AVERAGE(Table2[1Y Return vs Nifty]))/_xlfn.STDEV.P(Table2[1Y Return vs Nifty])</f>
        <v>1.1267944097305072</v>
      </c>
      <c r="I130">
        <v>6.7863944440780699</v>
      </c>
      <c r="J130">
        <f>(Table2[[#This Row],[1M Return vs Nifty]]-AVERAGE(Table2[1M Return vs Nifty]))/_xlfn.STDEV.P(Table2[1M Return vs Nifty])</f>
        <v>0.83564480842709288</v>
      </c>
      <c r="K130">
        <v>42.775379282304797</v>
      </c>
      <c r="L130">
        <f>(Table2[[#This Row],[6M Return vs Nifty]]-AVERAGE(Table2[6M Return vs Nifty]))/_xlfn.STDEV.P(Table2[6M Return vs Nifty])</f>
        <v>1.2427734790772269</v>
      </c>
      <c r="M130">
        <v>0.13602903505751601</v>
      </c>
      <c r="N130">
        <f>(Table2[[#This Row],[1W Return vs Nifty]]-AVERAGE(Table2[1W Return vs Nifty]))/_xlfn.STDEV.P(Table2[1W Return vs Nifty])</f>
        <v>-0.46461031539707959</v>
      </c>
      <c r="O130">
        <v>828.82</v>
      </c>
      <c r="P130">
        <v>786.67110942417696</v>
      </c>
      <c r="Q130">
        <v>665.43007445783405</v>
      </c>
      <c r="R130">
        <v>64.976903340097493</v>
      </c>
      <c r="S130" s="1">
        <f>(Table2[[#This Row],[Close Price]]-Table2[[#This Row],[20D EMA]])/Table2[[#This Row],[20D EMA]]</f>
        <v>5.6200381264930772E-2</v>
      </c>
      <c r="T130" s="1">
        <f>(Table2[[#This Row],[Close Price]]-Table2[[#This Row],[50D EMA]])/Table2[[#This Row],[50D EMA]]</f>
        <v>0.11279032560477566</v>
      </c>
      <c r="U130" s="1">
        <f>(Table2[[#This Row],[Close Price]]-Table2[[#This Row],[200D EMA]])/Table2[[#This Row],[200D EMA]]</f>
        <v>0.31554018010568741</v>
      </c>
      <c r="V130">
        <v>0.89905021822895503</v>
      </c>
      <c r="W130">
        <v>866.85</v>
      </c>
      <c r="X130">
        <v>911.85</v>
      </c>
      <c r="Y130">
        <v>866.85</v>
      </c>
      <c r="Z130">
        <v>911.85</v>
      </c>
      <c r="AA130">
        <v>866.85</v>
      </c>
      <c r="AB130">
        <v>911.85</v>
      </c>
      <c r="AC130" s="1">
        <f>(Table2[[#This Row],[Close Price]]/Table2[[#This Row],[Day Low]])-1</f>
        <v>9.8632981484685356E-3</v>
      </c>
      <c r="AD130" s="1">
        <f>(Table2[[#This Row],[Day High]]/Table2[[#This Row],[Close Price]])-1</f>
        <v>4.1638108293351683E-2</v>
      </c>
      <c r="AE130" s="1">
        <f>(Table2[[#This Row],[Close Price]]/Table2[[#This Row],[Current Week Low]])-1</f>
        <v>9.8632981484685356E-3</v>
      </c>
      <c r="AF130" s="1">
        <f>(Table2[[#This Row],[Current Week High]]/Table2[[#This Row],[Close Price]])-1</f>
        <v>4.1638108293351683E-2</v>
      </c>
      <c r="AG130" s="1">
        <f>(Table2[[#This Row],[Close Price]]/Table2[[#This Row],[Current Month Low]])-1</f>
        <v>9.8632981484685356E-3</v>
      </c>
      <c r="AH130" s="1">
        <f>(Table2[[#This Row],[Current Month High]]/Table2[[#This Row],[Close Price]])-1</f>
        <v>4.1638108293351683E-2</v>
      </c>
      <c r="AI130">
        <v>4.1638108293351603</v>
      </c>
      <c r="AJ130">
        <v>95.620111731843494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0.16</v>
      </c>
      <c r="AM130" t="s">
        <v>3189</v>
      </c>
      <c r="AN130">
        <v>9.9499999999999993</v>
      </c>
      <c r="AO130" t="s">
        <v>3189</v>
      </c>
      <c r="AP130">
        <v>2.9726118168163E-2</v>
      </c>
      <c r="AQ130">
        <f>(Table2[[#This Row],[Sharpe Ratio]]-AVERAGE(Table2[Sharpe Ratio]))/_xlfn.STDEV.P(Table2[Sharpe Ratio])</f>
        <v>-0.35231797210976179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2.3882844097279854</v>
      </c>
      <c r="AS130">
        <f>_xlfn.RANK.AVG(Table2[[#This Row],[1Y Return vs Nifty Z-Score]],Table2[1Y Return vs Nifty Z-Score])</f>
        <v>83</v>
      </c>
      <c r="AT130">
        <f>_xlfn.RANK.AVG(Table2[[#This Row],[6M Return vs Nifty Z-Score]],Table2[6M Return vs Nifty Z-Score])</f>
        <v>73</v>
      </c>
      <c r="AU130">
        <f>_xlfn.RANK.AVG(Table2[[#This Row],[Sharpe Ratio Z-Score]],Table2[Sharpe Ratio Z-Score])</f>
        <v>436</v>
      </c>
      <c r="AV130">
        <f>(Table2[[#This Row],[Rank 1Y]]+Table2[[#This Row],[Rank 6M]]+Table2[[#This Row],[Rank Sharpe]])/3</f>
        <v>197.33333333333334</v>
      </c>
    </row>
    <row r="131" spans="1:48" x14ac:dyDescent="0.3">
      <c r="A131" t="s">
        <v>1058</v>
      </c>
      <c r="B131" t="s">
        <v>1059</v>
      </c>
      <c r="C131" t="s">
        <v>3152</v>
      </c>
      <c r="D131" t="s">
        <v>457</v>
      </c>
      <c r="E131">
        <v>12638.0074274</v>
      </c>
      <c r="F131">
        <v>2607</v>
      </c>
      <c r="G131">
        <v>-1.7167132852089599</v>
      </c>
      <c r="H131">
        <f>(Table2[[#This Row],[1Y Return vs Nifty]]-AVERAGE(Table2[1Y Return vs Nifty]))/_xlfn.STDEV.P(Table2[1Y Return vs Nifty])</f>
        <v>-0.33912169668074182</v>
      </c>
      <c r="I131">
        <v>13.634344643221301</v>
      </c>
      <c r="J131">
        <f>(Table2[[#This Row],[1M Return vs Nifty]]-AVERAGE(Table2[1M Return vs Nifty]))/_xlfn.STDEV.P(Table2[1M Return vs Nifty])</f>
        <v>1.5903439828799291</v>
      </c>
      <c r="K131">
        <v>24.685198791491299</v>
      </c>
      <c r="L131">
        <f>(Table2[[#This Row],[6M Return vs Nifty]]-AVERAGE(Table2[6M Return vs Nifty]))/_xlfn.STDEV.P(Table2[6M Return vs Nifty])</f>
        <v>0.66968566254857409</v>
      </c>
      <c r="M131">
        <v>2.1200682668106401</v>
      </c>
      <c r="N131">
        <f>(Table2[[#This Row],[1W Return vs Nifty]]-AVERAGE(Table2[1W Return vs Nifty]))/_xlfn.STDEV.P(Table2[1W Return vs Nifty])</f>
        <v>-5.0160232158672664E-2</v>
      </c>
      <c r="O131">
        <v>2440.35</v>
      </c>
      <c r="P131">
        <v>2395.5514220765099</v>
      </c>
      <c r="Q131">
        <v>2205.2628350876198</v>
      </c>
      <c r="R131">
        <v>84.000151133625806</v>
      </c>
      <c r="S131" s="1">
        <f>(Table2[[#This Row],[Close Price]]-Table2[[#This Row],[20D EMA]])/Table2[[#This Row],[20D EMA]]</f>
        <v>6.8289384719405044E-2</v>
      </c>
      <c r="T131" s="1">
        <f>(Table2[[#This Row],[Close Price]]-Table2[[#This Row],[50D EMA]])/Table2[[#This Row],[50D EMA]]</f>
        <v>8.8267183903822211E-2</v>
      </c>
      <c r="U131" s="1">
        <f>(Table2[[#This Row],[Close Price]]-Table2[[#This Row],[200D EMA]])/Table2[[#This Row],[200D EMA]]</f>
        <v>0.18217201075554257</v>
      </c>
      <c r="V131">
        <v>0.91923650812501301</v>
      </c>
      <c r="W131">
        <v>2577.0500000000002</v>
      </c>
      <c r="X131">
        <v>2669.95</v>
      </c>
      <c r="Y131">
        <v>2577.0500000000002</v>
      </c>
      <c r="Z131">
        <v>2669.95</v>
      </c>
      <c r="AA131">
        <v>2577.0500000000002</v>
      </c>
      <c r="AB131">
        <v>2669.95</v>
      </c>
      <c r="AC131" s="1">
        <f>(Table2[[#This Row],[Close Price]]/Table2[[#This Row],[Day Low]])-1</f>
        <v>1.1621815641916111E-2</v>
      </c>
      <c r="AD131" s="1">
        <f>(Table2[[#This Row],[Day High]]/Table2[[#This Row],[Close Price]])-1</f>
        <v>2.4146528576908244E-2</v>
      </c>
      <c r="AE131" s="1">
        <f>(Table2[[#This Row],[Close Price]]/Table2[[#This Row],[Current Week Low]])-1</f>
        <v>1.1621815641916111E-2</v>
      </c>
      <c r="AF131" s="1">
        <f>(Table2[[#This Row],[Current Week High]]/Table2[[#This Row],[Close Price]])-1</f>
        <v>2.4146528576908244E-2</v>
      </c>
      <c r="AG131" s="1">
        <f>(Table2[[#This Row],[Close Price]]/Table2[[#This Row],[Current Month Low]])-1</f>
        <v>1.1621815641916111E-2</v>
      </c>
      <c r="AH131" s="1">
        <f>(Table2[[#This Row],[Current Month High]]/Table2[[#This Row],[Close Price]])-1</f>
        <v>2.4146528576908244E-2</v>
      </c>
      <c r="AI131">
        <v>3.5673187571921798</v>
      </c>
      <c r="AJ131">
        <v>58.134174451049297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0.18</v>
      </c>
      <c r="AM131" t="s">
        <v>3189</v>
      </c>
      <c r="AN131">
        <v>12.49</v>
      </c>
      <c r="AO131" t="s">
        <v>3189</v>
      </c>
      <c r="AP131">
        <v>0.20627198522722701</v>
      </c>
      <c r="AQ131">
        <f>(Table2[[#This Row],[Sharpe Ratio]]-AVERAGE(Table2[Sharpe Ratio]))/_xlfn.STDEV.P(Table2[Sharpe Ratio])</f>
        <v>1.6950921113975275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3.5658398279866161</v>
      </c>
      <c r="AS131">
        <f>_xlfn.RANK.AVG(Table2[[#This Row],[1Y Return vs Nifty Z-Score]],Table2[1Y Return vs Nifty Z-Score])</f>
        <v>428</v>
      </c>
      <c r="AT131">
        <f>_xlfn.RANK.AVG(Table2[[#This Row],[6M Return vs Nifty Z-Score]],Table2[6M Return vs Nifty Z-Score])</f>
        <v>138</v>
      </c>
      <c r="AU131">
        <f>_xlfn.RANK.AVG(Table2[[#This Row],[Sharpe Ratio Z-Score]],Table2[Sharpe Ratio Z-Score])</f>
        <v>27</v>
      </c>
      <c r="AV131">
        <f>(Table2[[#This Row],[Rank 1Y]]+Table2[[#This Row],[Rank 6M]]+Table2[[#This Row],[Rank Sharpe]])/3</f>
        <v>197.66666666666666</v>
      </c>
    </row>
    <row r="132" spans="1:48" x14ac:dyDescent="0.3">
      <c r="A132" t="s">
        <v>558</v>
      </c>
      <c r="B132" t="s">
        <v>559</v>
      </c>
      <c r="C132" t="s">
        <v>3159</v>
      </c>
      <c r="D132" t="s">
        <v>169</v>
      </c>
      <c r="E132">
        <v>36237.892297290004</v>
      </c>
      <c r="F132">
        <v>1066.45</v>
      </c>
      <c r="G132">
        <v>46.378706333122402</v>
      </c>
      <c r="H132">
        <f>(Table2[[#This Row],[1Y Return vs Nifty]]-AVERAGE(Table2[1Y Return vs Nifty]))/_xlfn.STDEV.P(Table2[1Y Return vs Nifty])</f>
        <v>0.62337536796370852</v>
      </c>
      <c r="I132">
        <v>3.2306600688070799</v>
      </c>
      <c r="J132">
        <f>(Table2[[#This Row],[1M Return vs Nifty]]-AVERAGE(Table2[1M Return vs Nifty]))/_xlfn.STDEV.P(Table2[1M Return vs Nifty])</f>
        <v>0.4437742895780612</v>
      </c>
      <c r="K132">
        <v>28.356664836974399</v>
      </c>
      <c r="L132">
        <f>(Table2[[#This Row],[6M Return vs Nifty]]-AVERAGE(Table2[6M Return vs Nifty]))/_xlfn.STDEV.P(Table2[6M Return vs Nifty])</f>
        <v>0.7859958597040686</v>
      </c>
      <c r="M132">
        <v>2.4381477615309102</v>
      </c>
      <c r="N132">
        <f>(Table2[[#This Row],[1W Return vs Nifty]]-AVERAGE(Table2[1W Return vs Nifty]))/_xlfn.STDEV.P(Table2[1W Return vs Nifty])</f>
        <v>1.6284055309756715E-2</v>
      </c>
      <c r="O132">
        <v>1037.21</v>
      </c>
      <c r="P132">
        <v>1043.1153659863401</v>
      </c>
      <c r="Q132">
        <v>937.11419621533196</v>
      </c>
      <c r="R132">
        <v>67.256035308420394</v>
      </c>
      <c r="S132" s="1">
        <f>(Table2[[#This Row],[Close Price]]-Table2[[#This Row],[20D EMA]])/Table2[[#This Row],[20D EMA]]</f>
        <v>2.8191012427570123E-2</v>
      </c>
      <c r="T132" s="1">
        <f>(Table2[[#This Row],[Close Price]]-Table2[[#This Row],[50D EMA]])/Table2[[#This Row],[50D EMA]]</f>
        <v>2.2370137354457833E-2</v>
      </c>
      <c r="U132" s="1">
        <f>(Table2[[#This Row],[Close Price]]-Table2[[#This Row],[200D EMA]])/Table2[[#This Row],[200D EMA]]</f>
        <v>0.13801498718833735</v>
      </c>
      <c r="V132">
        <v>0.81965436910924205</v>
      </c>
      <c r="W132">
        <v>1059.6500000000001</v>
      </c>
      <c r="X132">
        <v>1078.0999999999999</v>
      </c>
      <c r="Y132">
        <v>1059.6500000000001</v>
      </c>
      <c r="Z132">
        <v>1078.0999999999999</v>
      </c>
      <c r="AA132">
        <v>1059.6500000000001</v>
      </c>
      <c r="AB132">
        <v>1078.0999999999999</v>
      </c>
      <c r="AC132" s="1">
        <f>(Table2[[#This Row],[Close Price]]/Table2[[#This Row],[Day Low]])-1</f>
        <v>6.4172132307838137E-3</v>
      </c>
      <c r="AD132" s="1">
        <f>(Table2[[#This Row],[Day High]]/Table2[[#This Row],[Close Price]])-1</f>
        <v>1.092409395658489E-2</v>
      </c>
      <c r="AE132" s="1">
        <f>(Table2[[#This Row],[Close Price]]/Table2[[#This Row],[Current Week Low]])-1</f>
        <v>6.4172132307838137E-3</v>
      </c>
      <c r="AF132" s="1">
        <f>(Table2[[#This Row],[Current Week High]]/Table2[[#This Row],[Close Price]])-1</f>
        <v>1.092409395658489E-2</v>
      </c>
      <c r="AG132" s="1">
        <f>(Table2[[#This Row],[Close Price]]/Table2[[#This Row],[Current Month Low]])-1</f>
        <v>6.4172132307838137E-3</v>
      </c>
      <c r="AH132" s="1">
        <f>(Table2[[#This Row],[Current Month High]]/Table2[[#This Row],[Close Price]])-1</f>
        <v>1.092409395658489E-2</v>
      </c>
      <c r="AI132">
        <v>23.212527544657501</v>
      </c>
      <c r="AJ132">
        <v>65.971519726091302</v>
      </c>
      <c r="AK132" t="str">
        <f>IF(AND(Table2[[#This Row],[20D EMA]]&gt;Table2[[#This Row],[50D EMA]],Table2[[#This Row],[50D EMA]]&gt;Table2[[#This Row],[200D EMA]]),"Uptrend","Downtrend/NoTrend")</f>
        <v>Downtrend/NoTrend</v>
      </c>
      <c r="AL132">
        <v>-0.06</v>
      </c>
      <c r="AM132" t="s">
        <v>3190</v>
      </c>
      <c r="AN132">
        <v>11.79</v>
      </c>
      <c r="AO132" t="s">
        <v>3189</v>
      </c>
      <c r="AP132">
        <v>6.5767252351869004E-2</v>
      </c>
      <c r="AQ132">
        <f>(Table2[[#This Row],[Sharpe Ratio]]-AVERAGE(Table2[Sharpe Ratio]))/_xlfn.STDEV.P(Table2[Sharpe Ratio])</f>
        <v>6.5652625435135226E-2</v>
      </c>
      <c r="AR1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2">
        <f>_xlfn.RANK.AVG(Table2[[#This Row],[1Y Return vs Nifty Z-Score]],Table2[1Y Return vs Nifty Z-Score])</f>
        <v>141</v>
      </c>
      <c r="AT132">
        <f>_xlfn.RANK.AVG(Table2[[#This Row],[6M Return vs Nifty Z-Score]],Table2[6M Return vs Nifty Z-Score])</f>
        <v>122</v>
      </c>
      <c r="AU132">
        <f>_xlfn.RANK.AVG(Table2[[#This Row],[Sharpe Ratio Z-Score]],Table2[Sharpe Ratio Z-Score])</f>
        <v>333</v>
      </c>
      <c r="AV132">
        <f>(Table2[[#This Row],[Rank 1Y]]+Table2[[#This Row],[Rank 6M]]+Table2[[#This Row],[Rank Sharpe]])/3</f>
        <v>198.66666666666666</v>
      </c>
    </row>
    <row r="133" spans="1:48" x14ac:dyDescent="0.3">
      <c r="A133" t="s">
        <v>1109</v>
      </c>
      <c r="B133" t="s">
        <v>1110</v>
      </c>
      <c r="C133" t="s">
        <v>3150</v>
      </c>
      <c r="D133" t="s">
        <v>72</v>
      </c>
      <c r="E133">
        <v>11336.03961258</v>
      </c>
      <c r="F133">
        <v>367.55</v>
      </c>
      <c r="G133">
        <v>24.2115515979728</v>
      </c>
      <c r="H133">
        <f>(Table2[[#This Row],[1Y Return vs Nifty]]-AVERAGE(Table2[1Y Return vs Nifty]))/_xlfn.STDEV.P(Table2[1Y Return vs Nifty])</f>
        <v>0.17976095450366328</v>
      </c>
      <c r="I133">
        <v>1.1382572387165599</v>
      </c>
      <c r="J133">
        <f>(Table2[[#This Row],[1M Return vs Nifty]]-AVERAGE(Table2[1M Return vs Nifty]))/_xlfn.STDEV.P(Table2[1M Return vs Nifty])</f>
        <v>0.21317467325934664</v>
      </c>
      <c r="K133">
        <v>61.880168560919103</v>
      </c>
      <c r="L133">
        <f>(Table2[[#This Row],[6M Return vs Nifty]]-AVERAGE(Table2[6M Return vs Nifty]))/_xlfn.STDEV.P(Table2[6M Return vs Nifty])</f>
        <v>1.8480035915396777</v>
      </c>
      <c r="M133">
        <v>1.85541505121143</v>
      </c>
      <c r="N133">
        <f>(Table2[[#This Row],[1W Return vs Nifty]]-AVERAGE(Table2[1W Return vs Nifty]))/_xlfn.STDEV.P(Table2[1W Return vs Nifty])</f>
        <v>-0.10544419301940879</v>
      </c>
      <c r="O133">
        <v>360.45</v>
      </c>
      <c r="P133">
        <v>358.47149095569898</v>
      </c>
      <c r="Q133">
        <v>311.974176134966</v>
      </c>
      <c r="R133">
        <v>76.012028139615296</v>
      </c>
      <c r="S133" s="1">
        <f>(Table2[[#This Row],[Close Price]]-Table2[[#This Row],[20D EMA]])/Table2[[#This Row],[20D EMA]]</f>
        <v>1.9697600221944854E-2</v>
      </c>
      <c r="T133" s="1">
        <f>(Table2[[#This Row],[Close Price]]-Table2[[#This Row],[50D EMA]])/Table2[[#This Row],[50D EMA]]</f>
        <v>2.5325609632435121E-2</v>
      </c>
      <c r="U133" s="1">
        <f>(Table2[[#This Row],[Close Price]]-Table2[[#This Row],[200D EMA]])/Table2[[#This Row],[200D EMA]]</f>
        <v>0.17814238522418871</v>
      </c>
      <c r="V133">
        <v>0.63474891753543905</v>
      </c>
      <c r="W133">
        <v>365</v>
      </c>
      <c r="X133">
        <v>371.5</v>
      </c>
      <c r="Y133">
        <v>365</v>
      </c>
      <c r="Z133">
        <v>371.5</v>
      </c>
      <c r="AA133">
        <v>365</v>
      </c>
      <c r="AB133">
        <v>371.5</v>
      </c>
      <c r="AC133" s="1">
        <f>(Table2[[#This Row],[Close Price]]/Table2[[#This Row],[Day Low]])-1</f>
        <v>6.9863013698630017E-3</v>
      </c>
      <c r="AD133" s="1">
        <f>(Table2[[#This Row],[Day High]]/Table2[[#This Row],[Close Price]])-1</f>
        <v>1.0746837165011458E-2</v>
      </c>
      <c r="AE133" s="1">
        <f>(Table2[[#This Row],[Close Price]]/Table2[[#This Row],[Current Week Low]])-1</f>
        <v>6.9863013698630017E-3</v>
      </c>
      <c r="AF133" s="1">
        <f>(Table2[[#This Row],[Current Week High]]/Table2[[#This Row],[Close Price]])-1</f>
        <v>1.0746837165011458E-2</v>
      </c>
      <c r="AG133" s="1">
        <f>(Table2[[#This Row],[Close Price]]/Table2[[#This Row],[Current Month Low]])-1</f>
        <v>6.9863013698630017E-3</v>
      </c>
      <c r="AH133" s="1">
        <f>(Table2[[#This Row],[Current Month High]]/Table2[[#This Row],[Close Price]])-1</f>
        <v>1.0746837165011458E-2</v>
      </c>
      <c r="AI133">
        <v>4.7476533804924497</v>
      </c>
      <c r="AJ133">
        <v>113.010721529991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0.05</v>
      </c>
      <c r="AM133" t="s">
        <v>3189</v>
      </c>
      <c r="AN133">
        <v>2.81</v>
      </c>
      <c r="AO133" t="s">
        <v>3189</v>
      </c>
      <c r="AP133">
        <v>7.1883390378593995E-2</v>
      </c>
      <c r="AQ133">
        <f>(Table2[[#This Row],[Sharpe Ratio]]-AVERAGE(Table2[Sharpe Ratio]))/_xlfn.STDEV.P(Table2[Sharpe Ratio])</f>
        <v>0.13658174361069558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2.2720767698939746</v>
      </c>
      <c r="AS133">
        <f>_xlfn.RANK.AVG(Table2[[#This Row],[1Y Return vs Nifty Z-Score]],Table2[1Y Return vs Nifty Z-Score])</f>
        <v>248</v>
      </c>
      <c r="AT133">
        <f>_xlfn.RANK.AVG(Table2[[#This Row],[6M Return vs Nifty Z-Score]],Table2[6M Return vs Nifty Z-Score])</f>
        <v>39</v>
      </c>
      <c r="AU133">
        <f>_xlfn.RANK.AVG(Table2[[#This Row],[Sharpe Ratio Z-Score]],Table2[Sharpe Ratio Z-Score])</f>
        <v>310</v>
      </c>
      <c r="AV133">
        <f>(Table2[[#This Row],[Rank 1Y]]+Table2[[#This Row],[Rank 6M]]+Table2[[#This Row],[Rank Sharpe]])/3</f>
        <v>199</v>
      </c>
    </row>
    <row r="134" spans="1:48" x14ac:dyDescent="0.3">
      <c r="A134" t="s">
        <v>921</v>
      </c>
      <c r="B134" t="s">
        <v>922</v>
      </c>
      <c r="C134" t="s">
        <v>3154</v>
      </c>
      <c r="D134" t="s">
        <v>699</v>
      </c>
      <c r="E134">
        <v>16381.783202770001</v>
      </c>
      <c r="F134">
        <v>3542.05</v>
      </c>
      <c r="G134">
        <v>12.9144429986306</v>
      </c>
      <c r="H134">
        <f>(Table2[[#This Row],[1Y Return vs Nifty]]-AVERAGE(Table2[1Y Return vs Nifty]))/_xlfn.STDEV.P(Table2[1Y Return vs Nifty])</f>
        <v>-4.6319490414465328E-2</v>
      </c>
      <c r="I134">
        <v>18.171925089662398</v>
      </c>
      <c r="J134">
        <f>(Table2[[#This Row],[1M Return vs Nifty]]-AVERAGE(Table2[1M Return vs Nifty]))/_xlfn.STDEV.P(Table2[1M Return vs Nifty])</f>
        <v>2.0904218335294389</v>
      </c>
      <c r="K134">
        <v>51.392801941419101</v>
      </c>
      <c r="L134">
        <f>(Table2[[#This Row],[6M Return vs Nifty]]-AVERAGE(Table2[6M Return vs Nifty]))/_xlfn.STDEV.P(Table2[6M Return vs Nifty])</f>
        <v>1.5157690933732937</v>
      </c>
      <c r="M134">
        <v>5.1313459846627199</v>
      </c>
      <c r="N134">
        <f>(Table2[[#This Row],[1W Return vs Nifty]]-AVERAGE(Table2[1W Return vs Nifty]))/_xlfn.STDEV.P(Table2[1W Return vs Nifty])</f>
        <v>0.57887183577830215</v>
      </c>
      <c r="O134">
        <v>3293.5</v>
      </c>
      <c r="P134">
        <v>3097.0315098231699</v>
      </c>
      <c r="Q134">
        <v>2681.7205347829099</v>
      </c>
      <c r="R134">
        <v>70.9893417564776</v>
      </c>
      <c r="S134" s="1">
        <f>(Table2[[#This Row],[Close Price]]-Table2[[#This Row],[20D EMA]])/Table2[[#This Row],[20D EMA]]</f>
        <v>7.5466828601791464E-2</v>
      </c>
      <c r="T134" s="1">
        <f>(Table2[[#This Row],[Close Price]]-Table2[[#This Row],[50D EMA]])/Table2[[#This Row],[50D EMA]]</f>
        <v>0.14369194784273903</v>
      </c>
      <c r="U134" s="1">
        <f>(Table2[[#This Row],[Close Price]]-Table2[[#This Row],[200D EMA]])/Table2[[#This Row],[200D EMA]]</f>
        <v>0.32081249856511818</v>
      </c>
      <c r="V134">
        <v>0.74285047846437502</v>
      </c>
      <c r="W134">
        <v>3445</v>
      </c>
      <c r="X134">
        <v>3558</v>
      </c>
      <c r="Y134">
        <v>3445</v>
      </c>
      <c r="Z134">
        <v>3558</v>
      </c>
      <c r="AA134">
        <v>3445</v>
      </c>
      <c r="AB134">
        <v>3558</v>
      </c>
      <c r="AC134" s="1">
        <f>(Table2[[#This Row],[Close Price]]/Table2[[#This Row],[Day Low]])-1</f>
        <v>2.8171262699564714E-2</v>
      </c>
      <c r="AD134" s="1">
        <f>(Table2[[#This Row],[Day High]]/Table2[[#This Row],[Close Price]])-1</f>
        <v>4.5030420236868984E-3</v>
      </c>
      <c r="AE134" s="1">
        <f>(Table2[[#This Row],[Close Price]]/Table2[[#This Row],[Current Week Low]])-1</f>
        <v>2.8171262699564714E-2</v>
      </c>
      <c r="AF134" s="1">
        <f>(Table2[[#This Row],[Current Week High]]/Table2[[#This Row],[Close Price]])-1</f>
        <v>4.5030420236868984E-3</v>
      </c>
      <c r="AG134" s="1">
        <f>(Table2[[#This Row],[Close Price]]/Table2[[#This Row],[Current Month Low]])-1</f>
        <v>2.8171262699564714E-2</v>
      </c>
      <c r="AH134" s="1">
        <f>(Table2[[#This Row],[Current Month High]]/Table2[[#This Row],[Close Price]])-1</f>
        <v>4.5030420236868984E-3</v>
      </c>
      <c r="AI134">
        <v>0.45030420236868901</v>
      </c>
      <c r="AJ134">
        <v>67.552034058656503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0.24</v>
      </c>
      <c r="AM134" t="s">
        <v>3189</v>
      </c>
      <c r="AN134">
        <v>6.63</v>
      </c>
      <c r="AO134" t="s">
        <v>3189</v>
      </c>
      <c r="AP134">
        <v>0.104770418133193</v>
      </c>
      <c r="AQ134">
        <f>(Table2[[#This Row],[Sharpe Ratio]]-AVERAGE(Table2[Sharpe Ratio]))/_xlfn.STDEV.P(Table2[Sharpe Ratio])</f>
        <v>0.51797403198878345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4.6567173042553529</v>
      </c>
      <c r="AS134">
        <f>_xlfn.RANK.AVG(Table2[[#This Row],[1Y Return vs Nifty Z-Score]],Table2[1Y Return vs Nifty Z-Score])</f>
        <v>323</v>
      </c>
      <c r="AT134">
        <f>_xlfn.RANK.AVG(Table2[[#This Row],[6M Return vs Nifty Z-Score]],Table2[6M Return vs Nifty Z-Score])</f>
        <v>57</v>
      </c>
      <c r="AU134">
        <f>_xlfn.RANK.AVG(Table2[[#This Row],[Sharpe Ratio Z-Score]],Table2[Sharpe Ratio Z-Score])</f>
        <v>219</v>
      </c>
      <c r="AV134">
        <f>(Table2[[#This Row],[Rank 1Y]]+Table2[[#This Row],[Rank 6M]]+Table2[[#This Row],[Rank Sharpe]])/3</f>
        <v>199.66666666666666</v>
      </c>
    </row>
    <row r="135" spans="1:48" x14ac:dyDescent="0.3">
      <c r="A135" t="s">
        <v>1829</v>
      </c>
      <c r="B135" t="s">
        <v>1830</v>
      </c>
      <c r="C135" t="s">
        <v>3152</v>
      </c>
      <c r="D135" t="s">
        <v>46</v>
      </c>
      <c r="E135">
        <v>4278.8767082000004</v>
      </c>
      <c r="F135">
        <v>2549.85</v>
      </c>
      <c r="G135">
        <v>16.934584798289301</v>
      </c>
      <c r="H135">
        <f>(Table2[[#This Row],[1Y Return vs Nifty]]-AVERAGE(Table2[1Y Return vs Nifty]))/_xlfn.STDEV.P(Table2[1Y Return vs Nifty])</f>
        <v>3.4132550805509011E-2</v>
      </c>
      <c r="I135">
        <v>7.9658174506626596</v>
      </c>
      <c r="J135">
        <f>(Table2[[#This Row],[1M Return vs Nifty]]-AVERAGE(Table2[1M Return vs Nifty]))/_xlfn.STDEV.P(Table2[1M Return vs Nifty])</f>
        <v>0.96562670717271126</v>
      </c>
      <c r="K135">
        <v>52.674096560618104</v>
      </c>
      <c r="L135">
        <f>(Table2[[#This Row],[6M Return vs Nifty]]-AVERAGE(Table2[6M Return vs Nifty]))/_xlfn.STDEV.P(Table2[6M Return vs Nifty])</f>
        <v>1.5563598622724517</v>
      </c>
      <c r="M135">
        <v>4.4771283177202497</v>
      </c>
      <c r="N135">
        <f>(Table2[[#This Row],[1W Return vs Nifty]]-AVERAGE(Table2[1W Return vs Nifty]))/_xlfn.STDEV.P(Table2[1W Return vs Nifty])</f>
        <v>0.44221094612403883</v>
      </c>
      <c r="O135">
        <v>2376.6799999999998</v>
      </c>
      <c r="P135">
        <v>2266.70921035027</v>
      </c>
      <c r="Q135">
        <v>1967.5774417965199</v>
      </c>
      <c r="R135">
        <v>69.228499416571395</v>
      </c>
      <c r="S135" s="1">
        <f>(Table2[[#This Row],[Close Price]]-Table2[[#This Row],[20D EMA]])/Table2[[#This Row],[20D EMA]]</f>
        <v>7.286214383089018E-2</v>
      </c>
      <c r="T135" s="1">
        <f>(Table2[[#This Row],[Close Price]]-Table2[[#This Row],[50D EMA]])/Table2[[#This Row],[50D EMA]]</f>
        <v>0.12491270973658623</v>
      </c>
      <c r="U135" s="1">
        <f>(Table2[[#This Row],[Close Price]]-Table2[[#This Row],[200D EMA]])/Table2[[#This Row],[200D EMA]]</f>
        <v>0.29593374361510727</v>
      </c>
      <c r="V135">
        <v>0.56765623567263901</v>
      </c>
      <c r="W135">
        <v>2485.0500000000002</v>
      </c>
      <c r="X135">
        <v>2589</v>
      </c>
      <c r="Y135">
        <v>2485.0500000000002</v>
      </c>
      <c r="Z135">
        <v>2589</v>
      </c>
      <c r="AA135">
        <v>2485.0500000000002</v>
      </c>
      <c r="AB135">
        <v>2589</v>
      </c>
      <c r="AC135" s="1">
        <f>(Table2[[#This Row],[Close Price]]/Table2[[#This Row],[Day Low]])-1</f>
        <v>2.6075934085833197E-2</v>
      </c>
      <c r="AD135" s="1">
        <f>(Table2[[#This Row],[Day High]]/Table2[[#This Row],[Close Price]])-1</f>
        <v>1.5353844343785061E-2</v>
      </c>
      <c r="AE135" s="1">
        <f>(Table2[[#This Row],[Close Price]]/Table2[[#This Row],[Current Week Low]])-1</f>
        <v>2.6075934085833197E-2</v>
      </c>
      <c r="AF135" s="1">
        <f>(Table2[[#This Row],[Current Week High]]/Table2[[#This Row],[Close Price]])-1</f>
        <v>1.5353844343785061E-2</v>
      </c>
      <c r="AG135" s="1">
        <f>(Table2[[#This Row],[Close Price]]/Table2[[#This Row],[Current Month Low]])-1</f>
        <v>2.6075934085833197E-2</v>
      </c>
      <c r="AH135" s="1">
        <f>(Table2[[#This Row],[Current Month High]]/Table2[[#This Row],[Close Price]])-1</f>
        <v>1.5353844343785061E-2</v>
      </c>
      <c r="AI135">
        <v>7.2612114438104198</v>
      </c>
      <c r="AJ135">
        <v>80.328854314002797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0.27</v>
      </c>
      <c r="AM135" t="s">
        <v>3189</v>
      </c>
      <c r="AN135">
        <v>13.41</v>
      </c>
      <c r="AO135" t="s">
        <v>3189</v>
      </c>
      <c r="AP135">
        <v>9.3556921889206002E-2</v>
      </c>
      <c r="AQ135">
        <f>(Table2[[#This Row],[Sharpe Ratio]]-AVERAGE(Table2[Sharpe Ratio]))/_xlfn.STDEV.P(Table2[Sharpe Ratio])</f>
        <v>0.38793062930958494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3.386260695684296</v>
      </c>
      <c r="AS135">
        <f>_xlfn.RANK.AVG(Table2[[#This Row],[1Y Return vs Nifty Z-Score]],Table2[1Y Return vs Nifty Z-Score])</f>
        <v>296</v>
      </c>
      <c r="AT135">
        <f>_xlfn.RANK.AVG(Table2[[#This Row],[6M Return vs Nifty Z-Score]],Table2[6M Return vs Nifty Z-Score])</f>
        <v>55</v>
      </c>
      <c r="AU135">
        <f>_xlfn.RANK.AVG(Table2[[#This Row],[Sharpe Ratio Z-Score]],Table2[Sharpe Ratio Z-Score])</f>
        <v>250</v>
      </c>
      <c r="AV135">
        <f>(Table2[[#This Row],[Rank 1Y]]+Table2[[#This Row],[Rank 6M]]+Table2[[#This Row],[Rank Sharpe]])/3</f>
        <v>200.33333333333334</v>
      </c>
    </row>
    <row r="136" spans="1:48" x14ac:dyDescent="0.3">
      <c r="A136" t="s">
        <v>880</v>
      </c>
      <c r="B136" t="s">
        <v>881</v>
      </c>
      <c r="C136" t="s">
        <v>3143</v>
      </c>
      <c r="D136" t="s">
        <v>208</v>
      </c>
      <c r="E136">
        <v>17251.895296784998</v>
      </c>
      <c r="F136">
        <v>4169.1499999999996</v>
      </c>
      <c r="G136">
        <v>36.021493472577603</v>
      </c>
      <c r="H136">
        <f>(Table2[[#This Row],[1Y Return vs Nifty]]-AVERAGE(Table2[1Y Return vs Nifty]))/_xlfn.STDEV.P(Table2[1Y Return vs Nifty])</f>
        <v>0.41610434183937128</v>
      </c>
      <c r="I136">
        <v>0.52473645049663098</v>
      </c>
      <c r="J136">
        <f>(Table2[[#This Row],[1M Return vs Nifty]]-AVERAGE(Table2[1M Return vs Nifty]))/_xlfn.STDEV.P(Table2[1M Return vs Nifty])</f>
        <v>0.14555974924352014</v>
      </c>
      <c r="K136">
        <v>-6.2023851132296102</v>
      </c>
      <c r="L136">
        <f>(Table2[[#This Row],[6M Return vs Nifty]]-AVERAGE(Table2[6M Return vs Nifty]))/_xlfn.STDEV.P(Table2[6M Return vs Nifty])</f>
        <v>-0.30881745558178886</v>
      </c>
      <c r="M136">
        <v>3.4108334222282402</v>
      </c>
      <c r="N136">
        <f>(Table2[[#This Row],[1W Return vs Nifty]]-AVERAGE(Table2[1W Return vs Nifty]))/_xlfn.STDEV.P(Table2[1W Return vs Nifty])</f>
        <v>0.21947038680412057</v>
      </c>
      <c r="O136">
        <v>4045.81</v>
      </c>
      <c r="P136">
        <v>3995.5860751609398</v>
      </c>
      <c r="Q136">
        <v>3650.3456909438501</v>
      </c>
      <c r="R136">
        <v>65.8121163220097</v>
      </c>
      <c r="S136" s="1">
        <f>(Table2[[#This Row],[Close Price]]-Table2[[#This Row],[20D EMA]])/Table2[[#This Row],[20D EMA]]</f>
        <v>3.0485860680555858E-2</v>
      </c>
      <c r="T136" s="1">
        <f>(Table2[[#This Row],[Close Price]]-Table2[[#This Row],[50D EMA]])/Table2[[#This Row],[50D EMA]]</f>
        <v>4.3438915236501015E-2</v>
      </c>
      <c r="U136" s="1">
        <f>(Table2[[#This Row],[Close Price]]-Table2[[#This Row],[200D EMA]])/Table2[[#This Row],[200D EMA]]</f>
        <v>0.14212470625542459</v>
      </c>
      <c r="V136">
        <v>0.63589537772942994</v>
      </c>
      <c r="W136">
        <v>4130.05</v>
      </c>
      <c r="X136">
        <v>4281.8500000000004</v>
      </c>
      <c r="Y136">
        <v>4130.05</v>
      </c>
      <c r="Z136">
        <v>4281.8500000000004</v>
      </c>
      <c r="AA136">
        <v>4130.05</v>
      </c>
      <c r="AB136">
        <v>4281.8500000000004</v>
      </c>
      <c r="AC136" s="1">
        <f>(Table2[[#This Row],[Close Price]]/Table2[[#This Row],[Day Low]])-1</f>
        <v>9.4671977336835411E-3</v>
      </c>
      <c r="AD136" s="1">
        <f>(Table2[[#This Row],[Day High]]/Table2[[#This Row],[Close Price]])-1</f>
        <v>2.7031888994159647E-2</v>
      </c>
      <c r="AE136" s="1">
        <f>(Table2[[#This Row],[Close Price]]/Table2[[#This Row],[Current Week Low]])-1</f>
        <v>9.4671977336835411E-3</v>
      </c>
      <c r="AF136" s="1">
        <f>(Table2[[#This Row],[Current Week High]]/Table2[[#This Row],[Close Price]])-1</f>
        <v>2.7031888994159647E-2</v>
      </c>
      <c r="AG136" s="1">
        <f>(Table2[[#This Row],[Close Price]]/Table2[[#This Row],[Current Month Low]])-1</f>
        <v>9.4671977336835411E-3</v>
      </c>
      <c r="AH136" s="1">
        <f>(Table2[[#This Row],[Current Month High]]/Table2[[#This Row],[Close Price]])-1</f>
        <v>2.7031888994159647E-2</v>
      </c>
      <c r="AI136">
        <v>5.1053572071045599</v>
      </c>
      <c r="AJ136">
        <v>74.441422594142196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0.04</v>
      </c>
      <c r="AM136" t="s">
        <v>3189</v>
      </c>
      <c r="AN136">
        <v>6.79</v>
      </c>
      <c r="AO136" t="s">
        <v>3189</v>
      </c>
      <c r="AP136">
        <v>0.26732539209063899</v>
      </c>
      <c r="AQ136">
        <f>(Table2[[#This Row],[Sharpe Ratio]]-AVERAGE(Table2[Sharpe Ratio]))/_xlfn.STDEV.P(Table2[Sharpe Ratio])</f>
        <v>2.4031311209020845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2.8754481432073078</v>
      </c>
      <c r="AS136">
        <f>_xlfn.RANK.AVG(Table2[[#This Row],[1Y Return vs Nifty Z-Score]],Table2[1Y Return vs Nifty Z-Score])</f>
        <v>184</v>
      </c>
      <c r="AT136">
        <f>_xlfn.RANK.AVG(Table2[[#This Row],[6M Return vs Nifty Z-Score]],Table2[6M Return vs Nifty Z-Score])</f>
        <v>416</v>
      </c>
      <c r="AU136">
        <f>_xlfn.RANK.AVG(Table2[[#This Row],[Sharpe Ratio Z-Score]],Table2[Sharpe Ratio Z-Score])</f>
        <v>4</v>
      </c>
      <c r="AV136">
        <f>(Table2[[#This Row],[Rank 1Y]]+Table2[[#This Row],[Rank 6M]]+Table2[[#This Row],[Rank Sharpe]])/3</f>
        <v>201.33333333333334</v>
      </c>
    </row>
    <row r="137" spans="1:48" x14ac:dyDescent="0.3">
      <c r="A137" t="s">
        <v>708</v>
      </c>
      <c r="B137" t="s">
        <v>709</v>
      </c>
      <c r="C137" t="s">
        <v>3147</v>
      </c>
      <c r="D137" t="s">
        <v>261</v>
      </c>
      <c r="E137">
        <v>24898.58039295</v>
      </c>
      <c r="F137">
        <v>495.55</v>
      </c>
      <c r="G137">
        <v>4.9777345679821599</v>
      </c>
      <c r="H137">
        <f>(Table2[[#This Row],[1Y Return vs Nifty]]-AVERAGE(Table2[1Y Return vs Nifty]))/_xlfn.STDEV.P(Table2[1Y Return vs Nifty])</f>
        <v>-0.205150801754691</v>
      </c>
      <c r="I137">
        <v>13.4323965434622</v>
      </c>
      <c r="J137">
        <f>(Table2[[#This Row],[1M Return vs Nifty]]-AVERAGE(Table2[1M Return vs Nifty]))/_xlfn.STDEV.P(Table2[1M Return vs Nifty])</f>
        <v>1.5680876784766669</v>
      </c>
      <c r="K137">
        <v>33.044785001179498</v>
      </c>
      <c r="L137">
        <f>(Table2[[#This Row],[6M Return vs Nifty]]-AVERAGE(Table2[6M Return vs Nifty]))/_xlfn.STDEV.P(Table2[6M Return vs Nifty])</f>
        <v>0.93451314784791006</v>
      </c>
      <c r="M137">
        <v>14.01156136783</v>
      </c>
      <c r="N137">
        <f>(Table2[[#This Row],[1W Return vs Nifty]]-AVERAGE(Table2[1W Return vs Nifty]))/_xlfn.STDEV.P(Table2[1W Return vs Nifty])</f>
        <v>2.433878503905829</v>
      </c>
      <c r="O137">
        <v>452.84</v>
      </c>
      <c r="P137">
        <v>434.44630672798002</v>
      </c>
      <c r="Q137">
        <v>399.92970814193302</v>
      </c>
      <c r="R137">
        <v>89.1372146125304</v>
      </c>
      <c r="S137" s="1">
        <f>(Table2[[#This Row],[Close Price]]-Table2[[#This Row],[20D EMA]])/Table2[[#This Row],[20D EMA]]</f>
        <v>9.4315873156081698E-2</v>
      </c>
      <c r="T137" s="1">
        <f>(Table2[[#This Row],[Close Price]]-Table2[[#This Row],[50D EMA]])/Table2[[#This Row],[50D EMA]]</f>
        <v>0.14064728443019972</v>
      </c>
      <c r="U137" s="1">
        <f>(Table2[[#This Row],[Close Price]]-Table2[[#This Row],[200D EMA]])/Table2[[#This Row],[200D EMA]]</f>
        <v>0.23909274532846617</v>
      </c>
      <c r="V137">
        <v>1.87172311469527</v>
      </c>
      <c r="W137">
        <v>493.8</v>
      </c>
      <c r="X137">
        <v>524.65</v>
      </c>
      <c r="Y137">
        <v>493.8</v>
      </c>
      <c r="Z137">
        <v>524.65</v>
      </c>
      <c r="AA137">
        <v>493.8</v>
      </c>
      <c r="AB137">
        <v>524.65</v>
      </c>
      <c r="AC137" s="1">
        <f>(Table2[[#This Row],[Close Price]]/Table2[[#This Row],[Day Low]])-1</f>
        <v>3.5439449169705206E-3</v>
      </c>
      <c r="AD137" s="1">
        <f>(Table2[[#This Row],[Day High]]/Table2[[#This Row],[Close Price]])-1</f>
        <v>5.8722631419634741E-2</v>
      </c>
      <c r="AE137" s="1">
        <f>(Table2[[#This Row],[Close Price]]/Table2[[#This Row],[Current Week Low]])-1</f>
        <v>3.5439449169705206E-3</v>
      </c>
      <c r="AF137" s="1">
        <f>(Table2[[#This Row],[Current Week High]]/Table2[[#This Row],[Close Price]])-1</f>
        <v>5.8722631419634741E-2</v>
      </c>
      <c r="AG137" s="1">
        <f>(Table2[[#This Row],[Close Price]]/Table2[[#This Row],[Current Month Low]])-1</f>
        <v>3.5439449169705206E-3</v>
      </c>
      <c r="AH137" s="1">
        <f>(Table2[[#This Row],[Current Month High]]/Table2[[#This Row],[Close Price]])-1</f>
        <v>5.8722631419634741E-2</v>
      </c>
      <c r="AI137">
        <v>12.602159217031501</v>
      </c>
      <c r="AJ137">
        <v>59.289617486338699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0.25</v>
      </c>
      <c r="AM137" t="s">
        <v>3189</v>
      </c>
      <c r="AN137">
        <v>13.06</v>
      </c>
      <c r="AO137" t="s">
        <v>3189</v>
      </c>
      <c r="AP137">
        <v>0.139625415576559</v>
      </c>
      <c r="AQ137">
        <f>(Table2[[#This Row],[Sharpe Ratio]]-AVERAGE(Table2[Sharpe Ratio]))/_xlfn.STDEV.P(Table2[Sharpe Ratio])</f>
        <v>0.92218895027001269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5.6535174787457274</v>
      </c>
      <c r="AS137">
        <f>_xlfn.RANK.AVG(Table2[[#This Row],[1Y Return vs Nifty Z-Score]],Table2[1Y Return vs Nifty Z-Score])</f>
        <v>375</v>
      </c>
      <c r="AT137">
        <f>_xlfn.RANK.AVG(Table2[[#This Row],[6M Return vs Nifty Z-Score]],Table2[6M Return vs Nifty Z-Score])</f>
        <v>104</v>
      </c>
      <c r="AU137">
        <f>_xlfn.RANK.AVG(Table2[[#This Row],[Sharpe Ratio Z-Score]],Table2[Sharpe Ratio Z-Score])</f>
        <v>128</v>
      </c>
      <c r="AV137">
        <f>(Table2[[#This Row],[Rank 1Y]]+Table2[[#This Row],[Rank 6M]]+Table2[[#This Row],[Rank Sharpe]])/3</f>
        <v>202.33333333333334</v>
      </c>
    </row>
    <row r="138" spans="1:48" x14ac:dyDescent="0.3">
      <c r="A138" t="s">
        <v>1879</v>
      </c>
      <c r="B138" t="s">
        <v>1880</v>
      </c>
      <c r="C138" t="s">
        <v>3148</v>
      </c>
      <c r="D138" t="s">
        <v>213</v>
      </c>
      <c r="E138">
        <v>4021.9072446</v>
      </c>
      <c r="F138">
        <v>1580.1</v>
      </c>
      <c r="G138">
        <v>34.088115725699801</v>
      </c>
      <c r="H138">
        <f>(Table2[[#This Row],[1Y Return vs Nifty]]-AVERAGE(Table2[1Y Return vs Nifty]))/_xlfn.STDEV.P(Table2[1Y Return vs Nifty])</f>
        <v>0.37741312298763841</v>
      </c>
      <c r="I138">
        <v>-3.7433856647387098</v>
      </c>
      <c r="J138">
        <f>(Table2[[#This Row],[1M Return vs Nifty]]-AVERAGE(Table2[1M Return vs Nifty]))/_xlfn.STDEV.P(Table2[1M Return vs Nifty])</f>
        <v>-0.32482162666587439</v>
      </c>
      <c r="K138">
        <v>15.2987923770291</v>
      </c>
      <c r="L138">
        <f>(Table2[[#This Row],[6M Return vs Nifty]]-AVERAGE(Table2[6M Return vs Nifty]))/_xlfn.STDEV.P(Table2[6M Return vs Nifty])</f>
        <v>0.37232902976946214</v>
      </c>
      <c r="M138">
        <v>0.74442902964801905</v>
      </c>
      <c r="N138">
        <f>(Table2[[#This Row],[1W Return vs Nifty]]-AVERAGE(Table2[1W Return vs Nifty]))/_xlfn.STDEV.P(Table2[1W Return vs Nifty])</f>
        <v>-0.33752037465156531</v>
      </c>
      <c r="O138">
        <v>1534.95</v>
      </c>
      <c r="P138">
        <v>1551.40197673842</v>
      </c>
      <c r="Q138">
        <v>1387.18388506518</v>
      </c>
      <c r="R138">
        <v>52.951999697290702</v>
      </c>
      <c r="S138" s="1">
        <f>(Table2[[#This Row],[Close Price]]-Table2[[#This Row],[20D EMA]])/Table2[[#This Row],[20D EMA]]</f>
        <v>2.9414638913319562E-2</v>
      </c>
      <c r="T138" s="1">
        <f>(Table2[[#This Row],[Close Price]]-Table2[[#This Row],[50D EMA]])/Table2[[#This Row],[50D EMA]]</f>
        <v>1.8498122144921476E-2</v>
      </c>
      <c r="U138" s="1">
        <f>(Table2[[#This Row],[Close Price]]-Table2[[#This Row],[200D EMA]])/Table2[[#This Row],[200D EMA]]</f>
        <v>0.13907032586797627</v>
      </c>
      <c r="V138">
        <v>0.66698163782571396</v>
      </c>
      <c r="W138">
        <v>1511.15</v>
      </c>
      <c r="X138">
        <v>1591</v>
      </c>
      <c r="Y138">
        <v>1511.15</v>
      </c>
      <c r="Z138">
        <v>1591</v>
      </c>
      <c r="AA138">
        <v>1511.15</v>
      </c>
      <c r="AB138">
        <v>1591</v>
      </c>
      <c r="AC138" s="1">
        <f>(Table2[[#This Row],[Close Price]]/Table2[[#This Row],[Day Low]])-1</f>
        <v>4.5627502233398287E-2</v>
      </c>
      <c r="AD138" s="1">
        <f>(Table2[[#This Row],[Day High]]/Table2[[#This Row],[Close Price]])-1</f>
        <v>6.8982975761029408E-3</v>
      </c>
      <c r="AE138" s="1">
        <f>(Table2[[#This Row],[Close Price]]/Table2[[#This Row],[Current Week Low]])-1</f>
        <v>4.5627502233398287E-2</v>
      </c>
      <c r="AF138" s="1">
        <f>(Table2[[#This Row],[Current Week High]]/Table2[[#This Row],[Close Price]])-1</f>
        <v>6.8982975761029408E-3</v>
      </c>
      <c r="AG138" s="1">
        <f>(Table2[[#This Row],[Close Price]]/Table2[[#This Row],[Current Month Low]])-1</f>
        <v>4.5627502233398287E-2</v>
      </c>
      <c r="AH138" s="1">
        <f>(Table2[[#This Row],[Current Month High]]/Table2[[#This Row],[Close Price]])-1</f>
        <v>6.8982975761029408E-3</v>
      </c>
      <c r="AI138">
        <v>13.283969369027201</v>
      </c>
      <c r="AJ138">
        <v>61.070336391437301</v>
      </c>
      <c r="AK138" t="str">
        <f>IF(AND(Table2[[#This Row],[20D EMA]]&gt;Table2[[#This Row],[50D EMA]],Table2[[#This Row],[50D EMA]]&gt;Table2[[#This Row],[200D EMA]]),"Uptrend","Downtrend/NoTrend")</f>
        <v>Downtrend/NoTrend</v>
      </c>
      <c r="AL138">
        <v>0.03</v>
      </c>
      <c r="AM138" t="s">
        <v>3189</v>
      </c>
      <c r="AN138">
        <v>2.25</v>
      </c>
      <c r="AO138" t="s">
        <v>3189</v>
      </c>
      <c r="AP138">
        <v>0.10473133165328601</v>
      </c>
      <c r="AQ138">
        <f>(Table2[[#This Row],[Sharpe Ratio]]-AVERAGE(Table2[Sharpe Ratio]))/_xlfn.STDEV.P(Table2[Sharpe Ratio])</f>
        <v>0.51752074438469797</v>
      </c>
      <c r="AR1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8">
        <f>_xlfn.RANK.AVG(Table2[[#This Row],[1Y Return vs Nifty Z-Score]],Table2[1Y Return vs Nifty Z-Score])</f>
        <v>197</v>
      </c>
      <c r="AT138">
        <f>_xlfn.RANK.AVG(Table2[[#This Row],[6M Return vs Nifty Z-Score]],Table2[6M Return vs Nifty Z-Score])</f>
        <v>195</v>
      </c>
      <c r="AU138">
        <f>_xlfn.RANK.AVG(Table2[[#This Row],[Sharpe Ratio Z-Score]],Table2[Sharpe Ratio Z-Score])</f>
        <v>220</v>
      </c>
      <c r="AV138">
        <f>(Table2[[#This Row],[Rank 1Y]]+Table2[[#This Row],[Rank 6M]]+Table2[[#This Row],[Rank Sharpe]])/3</f>
        <v>204</v>
      </c>
    </row>
    <row r="139" spans="1:48" x14ac:dyDescent="0.3">
      <c r="A139" t="s">
        <v>433</v>
      </c>
      <c r="B139" t="s">
        <v>434</v>
      </c>
      <c r="C139" t="s">
        <v>3143</v>
      </c>
      <c r="D139" t="s">
        <v>24</v>
      </c>
      <c r="E139">
        <v>51712.558740990004</v>
      </c>
      <c r="F139">
        <v>209.08</v>
      </c>
      <c r="G139">
        <v>17.0498534832827</v>
      </c>
      <c r="H139">
        <f>(Table2[[#This Row],[1Y Return vs Nifty]]-AVERAGE(Table2[1Y Return vs Nifty]))/_xlfn.STDEV.P(Table2[1Y Return vs Nifty])</f>
        <v>3.6439335356553582E-2</v>
      </c>
      <c r="I139">
        <v>3.2226377816324301</v>
      </c>
      <c r="J139">
        <f>(Table2[[#This Row],[1M Return vs Nifty]]-AVERAGE(Table2[1M Return vs Nifty]))/_xlfn.STDEV.P(Table2[1M Return vs Nifty])</f>
        <v>0.44289016902638295</v>
      </c>
      <c r="K139">
        <v>20.504143129001399</v>
      </c>
      <c r="L139">
        <f>(Table2[[#This Row],[6M Return vs Nifty]]-AVERAGE(Table2[6M Return vs Nifty]))/_xlfn.STDEV.P(Table2[6M Return vs Nifty])</f>
        <v>0.53723192270789732</v>
      </c>
      <c r="M139">
        <v>-0.13333531217757</v>
      </c>
      <c r="N139">
        <f>(Table2[[#This Row],[1W Return vs Nifty]]-AVERAGE(Table2[1W Return vs Nifty]))/_xlfn.STDEV.P(Table2[1W Return vs Nifty])</f>
        <v>-0.52087839434751226</v>
      </c>
      <c r="O139">
        <v>206.45</v>
      </c>
      <c r="P139">
        <v>200.44264748298201</v>
      </c>
      <c r="Q139">
        <v>181.78787200250099</v>
      </c>
      <c r="R139">
        <v>59.965406169031297</v>
      </c>
      <c r="S139" s="1">
        <f>(Table2[[#This Row],[Close Price]]-Table2[[#This Row],[20D EMA]])/Table2[[#This Row],[20D EMA]]</f>
        <v>1.2739162024703434E-2</v>
      </c>
      <c r="T139" s="1">
        <f>(Table2[[#This Row],[Close Price]]-Table2[[#This Row],[50D EMA]])/Table2[[#This Row],[50D EMA]]</f>
        <v>4.3091391106033612E-2</v>
      </c>
      <c r="U139" s="1">
        <f>(Table2[[#This Row],[Close Price]]-Table2[[#This Row],[200D EMA]])/Table2[[#This Row],[200D EMA]]</f>
        <v>0.15013173154435486</v>
      </c>
      <c r="V139">
        <v>1.0780557113645499</v>
      </c>
      <c r="W139">
        <v>206.34</v>
      </c>
      <c r="X139">
        <v>211.19</v>
      </c>
      <c r="Y139">
        <v>206.34</v>
      </c>
      <c r="Z139">
        <v>211.19</v>
      </c>
      <c r="AA139">
        <v>206.34</v>
      </c>
      <c r="AB139">
        <v>211.19</v>
      </c>
      <c r="AC139" s="1">
        <f>(Table2[[#This Row],[Close Price]]/Table2[[#This Row],[Day Low]])-1</f>
        <v>1.327905398856255E-2</v>
      </c>
      <c r="AD139" s="1">
        <f>(Table2[[#This Row],[Day High]]/Table2[[#This Row],[Close Price]])-1</f>
        <v>1.009183087813259E-2</v>
      </c>
      <c r="AE139" s="1">
        <f>(Table2[[#This Row],[Close Price]]/Table2[[#This Row],[Current Week Low]])-1</f>
        <v>1.327905398856255E-2</v>
      </c>
      <c r="AF139" s="1">
        <f>(Table2[[#This Row],[Current Week High]]/Table2[[#This Row],[Close Price]])-1</f>
        <v>1.009183087813259E-2</v>
      </c>
      <c r="AG139" s="1">
        <f>(Table2[[#This Row],[Close Price]]/Table2[[#This Row],[Current Month Low]])-1</f>
        <v>1.327905398856255E-2</v>
      </c>
      <c r="AH139" s="1">
        <f>(Table2[[#This Row],[Current Month High]]/Table2[[#This Row],[Close Price]])-1</f>
        <v>1.009183087813259E-2</v>
      </c>
      <c r="AI139">
        <v>2.5636120145398702</v>
      </c>
      <c r="AJ139">
        <v>49.985652797704397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0.12</v>
      </c>
      <c r="AM139" t="s">
        <v>3189</v>
      </c>
      <c r="AN139">
        <v>0.87</v>
      </c>
      <c r="AO139" t="s">
        <v>3189</v>
      </c>
      <c r="AP139">
        <v>0.123047944675549</v>
      </c>
      <c r="AQ139">
        <f>(Table2[[#This Row],[Sharpe Ratio]]-AVERAGE(Table2[Sharpe Ratio]))/_xlfn.STDEV.P(Table2[Sharpe Ratio])</f>
        <v>0.72993930066240387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1.2256223334057257</v>
      </c>
      <c r="AS139">
        <f>_xlfn.RANK.AVG(Table2[[#This Row],[1Y Return vs Nifty Z-Score]],Table2[1Y Return vs Nifty Z-Score])</f>
        <v>294</v>
      </c>
      <c r="AT139">
        <f>_xlfn.RANK.AVG(Table2[[#This Row],[6M Return vs Nifty Z-Score]],Table2[6M Return vs Nifty Z-Score])</f>
        <v>161</v>
      </c>
      <c r="AU139">
        <f>_xlfn.RANK.AVG(Table2[[#This Row],[Sharpe Ratio Z-Score]],Table2[Sharpe Ratio Z-Score])</f>
        <v>159</v>
      </c>
      <c r="AV139">
        <f>(Table2[[#This Row],[Rank 1Y]]+Table2[[#This Row],[Rank 6M]]+Table2[[#This Row],[Rank Sharpe]])/3</f>
        <v>204.66666666666666</v>
      </c>
    </row>
    <row r="140" spans="1:48" x14ac:dyDescent="0.3">
      <c r="A140" t="s">
        <v>545</v>
      </c>
      <c r="B140" t="s">
        <v>546</v>
      </c>
      <c r="C140" t="s">
        <v>3147</v>
      </c>
      <c r="D140" t="s">
        <v>51</v>
      </c>
      <c r="E140">
        <v>37755.306483245004</v>
      </c>
      <c r="F140">
        <v>3026.35</v>
      </c>
      <c r="G140">
        <v>34.487040850106403</v>
      </c>
      <c r="H140">
        <f>(Table2[[#This Row],[1Y Return vs Nifty]]-AVERAGE(Table2[1Y Return vs Nifty]))/_xlfn.STDEV.P(Table2[1Y Return vs Nifty])</f>
        <v>0.38539650818941612</v>
      </c>
      <c r="I140">
        <v>-1.4964631646651201</v>
      </c>
      <c r="J140">
        <f>(Table2[[#This Row],[1M Return vs Nifty]]-AVERAGE(Table2[1M Return vs Nifty]))/_xlfn.STDEV.P(Table2[1M Return vs Nifty])</f>
        <v>-7.7192700264335737E-2</v>
      </c>
      <c r="K140">
        <v>22.168998791762402</v>
      </c>
      <c r="L140">
        <f>(Table2[[#This Row],[6M Return vs Nifty]]-AVERAGE(Table2[6M Return vs Nifty]))/_xlfn.STDEV.P(Table2[6M Return vs Nifty])</f>
        <v>0.58997371249222696</v>
      </c>
      <c r="M140">
        <v>0.67609480433357205</v>
      </c>
      <c r="N140">
        <f>(Table2[[#This Row],[1W Return vs Nifty]]-AVERAGE(Table2[1W Return vs Nifty]))/_xlfn.STDEV.P(Table2[1W Return vs Nifty])</f>
        <v>-0.35179485315801073</v>
      </c>
      <c r="O140">
        <v>2985.56</v>
      </c>
      <c r="P140">
        <v>3020.15008662427</v>
      </c>
      <c r="Q140">
        <v>2675.9370399150498</v>
      </c>
      <c r="R140">
        <v>58.356842918951401</v>
      </c>
      <c r="S140" s="1">
        <f>(Table2[[#This Row],[Close Price]]-Table2[[#This Row],[20D EMA]])/Table2[[#This Row],[20D EMA]]</f>
        <v>1.3662428489127656E-2</v>
      </c>
      <c r="T140" s="1">
        <f>(Table2[[#This Row],[Close Price]]-Table2[[#This Row],[50D EMA]])/Table2[[#This Row],[50D EMA]]</f>
        <v>2.0528494273143179E-3</v>
      </c>
      <c r="U140" s="1">
        <f>(Table2[[#This Row],[Close Price]]-Table2[[#This Row],[200D EMA]])/Table2[[#This Row],[200D EMA]]</f>
        <v>0.13094962805854143</v>
      </c>
      <c r="V140">
        <v>0.54703526771771904</v>
      </c>
      <c r="W140">
        <v>3000</v>
      </c>
      <c r="X140">
        <v>3060</v>
      </c>
      <c r="Y140">
        <v>3000</v>
      </c>
      <c r="Z140">
        <v>3060</v>
      </c>
      <c r="AA140">
        <v>3000</v>
      </c>
      <c r="AB140">
        <v>3060</v>
      </c>
      <c r="AC140" s="1">
        <f>(Table2[[#This Row],[Close Price]]/Table2[[#This Row],[Day Low]])-1</f>
        <v>8.7833333333333652E-3</v>
      </c>
      <c r="AD140" s="1">
        <f>(Table2[[#This Row],[Day High]]/Table2[[#This Row],[Close Price]])-1</f>
        <v>1.111900474168559E-2</v>
      </c>
      <c r="AE140" s="1">
        <f>(Table2[[#This Row],[Close Price]]/Table2[[#This Row],[Current Week Low]])-1</f>
        <v>8.7833333333333652E-3</v>
      </c>
      <c r="AF140" s="1">
        <f>(Table2[[#This Row],[Current Week High]]/Table2[[#This Row],[Close Price]])-1</f>
        <v>1.111900474168559E-2</v>
      </c>
      <c r="AG140" s="1">
        <f>(Table2[[#This Row],[Close Price]]/Table2[[#This Row],[Current Month Low]])-1</f>
        <v>8.7833333333333652E-3</v>
      </c>
      <c r="AH140" s="1">
        <f>(Table2[[#This Row],[Current Month High]]/Table2[[#This Row],[Close Price]])-1</f>
        <v>1.111900474168559E-2</v>
      </c>
      <c r="AI140">
        <v>15.155219984469699</v>
      </c>
      <c r="AJ140">
        <v>63.5643831914606</v>
      </c>
      <c r="AK140" t="str">
        <f>IF(AND(Table2[[#This Row],[20D EMA]]&gt;Table2[[#This Row],[50D EMA]],Table2[[#This Row],[50D EMA]]&gt;Table2[[#This Row],[200D EMA]]),"Uptrend","Downtrend/NoTrend")</f>
        <v>Downtrend/NoTrend</v>
      </c>
      <c r="AL140">
        <v>-0.08</v>
      </c>
      <c r="AM140" t="s">
        <v>3190</v>
      </c>
      <c r="AN140">
        <v>6.63</v>
      </c>
      <c r="AO140" t="s">
        <v>3189</v>
      </c>
      <c r="AP140">
        <v>8.6336186302838999E-2</v>
      </c>
      <c r="AQ140">
        <f>(Table2[[#This Row],[Sharpe Ratio]]-AVERAGE(Table2[Sharpe Ratio]))/_xlfn.STDEV.P(Table2[Sharpe Ratio])</f>
        <v>0.30419144528823516</v>
      </c>
      <c r="AR1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0">
        <f>_xlfn.RANK.AVG(Table2[[#This Row],[1Y Return vs Nifty Z-Score]],Table2[1Y Return vs Nifty Z-Score])</f>
        <v>193</v>
      </c>
      <c r="AT140">
        <f>_xlfn.RANK.AVG(Table2[[#This Row],[6M Return vs Nifty Z-Score]],Table2[6M Return vs Nifty Z-Score])</f>
        <v>149</v>
      </c>
      <c r="AU140">
        <f>_xlfn.RANK.AVG(Table2[[#This Row],[Sharpe Ratio Z-Score]],Table2[Sharpe Ratio Z-Score])</f>
        <v>273</v>
      </c>
      <c r="AV140">
        <f>(Table2[[#This Row],[Rank 1Y]]+Table2[[#This Row],[Rank 6M]]+Table2[[#This Row],[Rank Sharpe]])/3</f>
        <v>205</v>
      </c>
    </row>
    <row r="141" spans="1:48" x14ac:dyDescent="0.3">
      <c r="A141" t="s">
        <v>832</v>
      </c>
      <c r="B141" t="s">
        <v>833</v>
      </c>
      <c r="C141" t="s">
        <v>3144</v>
      </c>
      <c r="D141" t="s">
        <v>659</v>
      </c>
      <c r="E141">
        <v>18614.285031108</v>
      </c>
      <c r="F141">
        <v>129.52000000000001</v>
      </c>
      <c r="G141">
        <v>70.903615785897898</v>
      </c>
      <c r="H141">
        <f>(Table2[[#This Row],[1Y Return vs Nifty]]-AVERAGE(Table2[1Y Return vs Nifty]))/_xlfn.STDEV.P(Table2[1Y Return vs Nifty])</f>
        <v>1.1141737339264071</v>
      </c>
      <c r="I141">
        <v>6.75832358034826</v>
      </c>
      <c r="J141">
        <f>(Table2[[#This Row],[1M Return vs Nifty]]-AVERAGE(Table2[1M Return vs Nifty]))/_xlfn.STDEV.P(Table2[1M Return vs Nifty])</f>
        <v>0.8325511735338782</v>
      </c>
      <c r="K141">
        <v>16.917871941141499</v>
      </c>
      <c r="L141">
        <f>(Table2[[#This Row],[6M Return vs Nifty]]-AVERAGE(Table2[6M Return vs Nifty]))/_xlfn.STDEV.P(Table2[6M Return vs Nifty])</f>
        <v>0.42362065577919322</v>
      </c>
      <c r="M141">
        <v>-0.80884873987011296</v>
      </c>
      <c r="N141">
        <f>(Table2[[#This Row],[1W Return vs Nifty]]-AVERAGE(Table2[1W Return vs Nifty]))/_xlfn.STDEV.P(Table2[1W Return vs Nifty])</f>
        <v>-0.66198779977416489</v>
      </c>
      <c r="O141">
        <v>128.21</v>
      </c>
      <c r="P141">
        <v>130.682876717038</v>
      </c>
      <c r="Q141">
        <v>119.409709024021</v>
      </c>
      <c r="R141">
        <v>52.348776266303098</v>
      </c>
      <c r="S141" s="1">
        <f>(Table2[[#This Row],[Close Price]]-Table2[[#This Row],[20D EMA]])/Table2[[#This Row],[20D EMA]]</f>
        <v>1.0217611730754248E-2</v>
      </c>
      <c r="T141" s="1">
        <f>(Table2[[#This Row],[Close Price]]-Table2[[#This Row],[50D EMA]])/Table2[[#This Row],[50D EMA]]</f>
        <v>-8.898462799804413E-3</v>
      </c>
      <c r="U141" s="1">
        <f>(Table2[[#This Row],[Close Price]]-Table2[[#This Row],[200D EMA]])/Table2[[#This Row],[200D EMA]]</f>
        <v>8.46689189565413E-2</v>
      </c>
      <c r="V141">
        <v>0.59083088066185796</v>
      </c>
      <c r="W141">
        <v>128.5</v>
      </c>
      <c r="X141">
        <v>131.32</v>
      </c>
      <c r="Y141">
        <v>128.5</v>
      </c>
      <c r="Z141">
        <v>131.32</v>
      </c>
      <c r="AA141">
        <v>128.5</v>
      </c>
      <c r="AB141">
        <v>131.32</v>
      </c>
      <c r="AC141" s="1">
        <f>(Table2[[#This Row],[Close Price]]/Table2[[#This Row],[Day Low]])-1</f>
        <v>7.9377431906615392E-3</v>
      </c>
      <c r="AD141" s="1">
        <f>(Table2[[#This Row],[Day High]]/Table2[[#This Row],[Close Price]])-1</f>
        <v>1.3897467572575595E-2</v>
      </c>
      <c r="AE141" s="1">
        <f>(Table2[[#This Row],[Close Price]]/Table2[[#This Row],[Current Week Low]])-1</f>
        <v>7.9377431906615392E-3</v>
      </c>
      <c r="AF141" s="1">
        <f>(Table2[[#This Row],[Current Week High]]/Table2[[#This Row],[Close Price]])-1</f>
        <v>1.3897467572575595E-2</v>
      </c>
      <c r="AG141" s="1">
        <f>(Table2[[#This Row],[Close Price]]/Table2[[#This Row],[Current Month Low]])-1</f>
        <v>7.9377431906615392E-3</v>
      </c>
      <c r="AH141" s="1">
        <f>(Table2[[#This Row],[Current Month High]]/Table2[[#This Row],[Close Price]])-1</f>
        <v>1.3897467572575595E-2</v>
      </c>
      <c r="AI141">
        <v>32.025941939468701</v>
      </c>
      <c r="AJ141">
        <v>96.391205458680801</v>
      </c>
      <c r="AK141" t="str">
        <f>IF(AND(Table2[[#This Row],[20D EMA]]&gt;Table2[[#This Row],[50D EMA]],Table2[[#This Row],[50D EMA]]&gt;Table2[[#This Row],[200D EMA]]),"Uptrend","Downtrend/NoTrend")</f>
        <v>Downtrend/NoTrend</v>
      </c>
      <c r="AL141">
        <v>-0.12</v>
      </c>
      <c r="AM141" t="s">
        <v>3190</v>
      </c>
      <c r="AN141">
        <v>2.62</v>
      </c>
      <c r="AO141" t="s">
        <v>3189</v>
      </c>
      <c r="AP141">
        <v>6.1282849612840001E-2</v>
      </c>
      <c r="AQ141">
        <f>(Table2[[#This Row],[Sharpe Ratio]]-AVERAGE(Table2[Sharpe Ratio]))/_xlfn.STDEV.P(Table2[Sharpe Ratio])</f>
        <v>1.3646812218765696E-2</v>
      </c>
      <c r="AR1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1">
        <f>_xlfn.RANK.AVG(Table2[[#This Row],[1Y Return vs Nifty Z-Score]],Table2[1Y Return vs Nifty Z-Score])</f>
        <v>84</v>
      </c>
      <c r="AT141">
        <f>_xlfn.RANK.AVG(Table2[[#This Row],[6M Return vs Nifty Z-Score]],Table2[6M Return vs Nifty Z-Score])</f>
        <v>184</v>
      </c>
      <c r="AU141">
        <f>_xlfn.RANK.AVG(Table2[[#This Row],[Sharpe Ratio Z-Score]],Table2[Sharpe Ratio Z-Score])</f>
        <v>348</v>
      </c>
      <c r="AV141">
        <f>(Table2[[#This Row],[Rank 1Y]]+Table2[[#This Row],[Rank 6M]]+Table2[[#This Row],[Rank Sharpe]])/3</f>
        <v>205.33333333333334</v>
      </c>
    </row>
    <row r="142" spans="1:48" x14ac:dyDescent="0.3">
      <c r="A142" t="s">
        <v>1771</v>
      </c>
      <c r="B142" t="s">
        <v>1772</v>
      </c>
      <c r="C142" t="s">
        <v>3145</v>
      </c>
      <c r="D142" t="s">
        <v>123</v>
      </c>
      <c r="E142">
        <v>4537.7244000000001</v>
      </c>
      <c r="F142">
        <v>484.7</v>
      </c>
      <c r="G142">
        <v>83.044554013997001</v>
      </c>
      <c r="H142">
        <f>(Table2[[#This Row],[1Y Return vs Nifty]]-AVERAGE(Table2[1Y Return vs Nifty]))/_xlfn.STDEV.P(Table2[1Y Return vs Nifty])</f>
        <v>1.3571410996196063</v>
      </c>
      <c r="I142">
        <v>-8.2418807784388903</v>
      </c>
      <c r="J142">
        <f>(Table2[[#This Row],[1M Return vs Nifty]]-AVERAGE(Table2[1M Return vs Nifty]))/_xlfn.STDEV.P(Table2[1M Return vs Nifty])</f>
        <v>-0.82059195937279239</v>
      </c>
      <c r="K142">
        <v>6.8807441276077999</v>
      </c>
      <c r="L142">
        <f>(Table2[[#This Row],[6M Return vs Nifty]]-AVERAGE(Table2[6M Return vs Nifty]))/_xlfn.STDEV.P(Table2[6M Return vs Nifty])</f>
        <v>0.10564949646444328</v>
      </c>
      <c r="M142">
        <v>2.1526588754076501</v>
      </c>
      <c r="N142">
        <f>(Table2[[#This Row],[1W Return vs Nifty]]-AVERAGE(Table2[1W Return vs Nifty]))/_xlfn.STDEV.P(Table2[1W Return vs Nifty])</f>
        <v>-4.3352312118761956E-2</v>
      </c>
      <c r="O142">
        <v>496.45</v>
      </c>
      <c r="P142">
        <v>528.24481752572399</v>
      </c>
      <c r="Q142">
        <v>479.67386990742898</v>
      </c>
      <c r="R142">
        <v>50.9557144041557</v>
      </c>
      <c r="S142" s="1">
        <f>(Table2[[#This Row],[Close Price]]-Table2[[#This Row],[20D EMA]])/Table2[[#This Row],[20D EMA]]</f>
        <v>-2.3668043106052975E-2</v>
      </c>
      <c r="T142" s="1">
        <f>(Table2[[#This Row],[Close Price]]-Table2[[#This Row],[50D EMA]])/Table2[[#This Row],[50D EMA]]</f>
        <v>-8.2433023630380423E-2</v>
      </c>
      <c r="U142" s="1">
        <f>(Table2[[#This Row],[Close Price]]-Table2[[#This Row],[200D EMA]])/Table2[[#This Row],[200D EMA]]</f>
        <v>1.0478223659631468E-2</v>
      </c>
      <c r="V142">
        <v>0.607462577951009</v>
      </c>
      <c r="W142">
        <v>481.55</v>
      </c>
      <c r="X142">
        <v>493.15</v>
      </c>
      <c r="Y142">
        <v>481.55</v>
      </c>
      <c r="Z142">
        <v>493.15</v>
      </c>
      <c r="AA142">
        <v>481.55</v>
      </c>
      <c r="AB142">
        <v>493.15</v>
      </c>
      <c r="AC142" s="1">
        <f>(Table2[[#This Row],[Close Price]]/Table2[[#This Row],[Day Low]])-1</f>
        <v>6.5413768040700759E-3</v>
      </c>
      <c r="AD142" s="1">
        <f>(Table2[[#This Row],[Day High]]/Table2[[#This Row],[Close Price]])-1</f>
        <v>1.7433463998349552E-2</v>
      </c>
      <c r="AE142" s="1">
        <f>(Table2[[#This Row],[Close Price]]/Table2[[#This Row],[Current Week Low]])-1</f>
        <v>6.5413768040700759E-3</v>
      </c>
      <c r="AF142" s="1">
        <f>(Table2[[#This Row],[Current Week High]]/Table2[[#This Row],[Close Price]])-1</f>
        <v>1.7433463998349552E-2</v>
      </c>
      <c r="AG142" s="1">
        <f>(Table2[[#This Row],[Close Price]]/Table2[[#This Row],[Current Month Low]])-1</f>
        <v>6.5413768040700759E-3</v>
      </c>
      <c r="AH142" s="1">
        <f>(Table2[[#This Row],[Current Month High]]/Table2[[#This Row],[Close Price]])-1</f>
        <v>1.7433463998349552E-2</v>
      </c>
      <c r="AI142">
        <v>50.061893955023699</v>
      </c>
      <c r="AJ142">
        <v>108.69752421958999</v>
      </c>
      <c r="AK142" t="str">
        <f>IF(AND(Table2[[#This Row],[20D EMA]]&gt;Table2[[#This Row],[50D EMA]],Table2[[#This Row],[50D EMA]]&gt;Table2[[#This Row],[200D EMA]]),"Uptrend","Downtrend/NoTrend")</f>
        <v>Downtrend/NoTrend</v>
      </c>
      <c r="AL142">
        <v>-0.05</v>
      </c>
      <c r="AM142" t="s">
        <v>3190</v>
      </c>
      <c r="AN142">
        <v>-1.58</v>
      </c>
      <c r="AO142" t="s">
        <v>3190</v>
      </c>
      <c r="AP142">
        <v>7.6359762166902004E-2</v>
      </c>
      <c r="AQ142">
        <f>(Table2[[#This Row],[Sharpe Ratio]]-AVERAGE(Table2[Sharpe Ratio]))/_xlfn.STDEV.P(Table2[Sharpe Ratio])</f>
        <v>0.18849442154295895</v>
      </c>
      <c r="AR1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2">
        <f>_xlfn.RANK.AVG(Table2[[#This Row],[1Y Return vs Nifty Z-Score]],Table2[1Y Return vs Nifty Z-Score])</f>
        <v>61</v>
      </c>
      <c r="AT142">
        <f>_xlfn.RANK.AVG(Table2[[#This Row],[6M Return vs Nifty Z-Score]],Table2[6M Return vs Nifty Z-Score])</f>
        <v>257</v>
      </c>
      <c r="AU142">
        <f>_xlfn.RANK.AVG(Table2[[#This Row],[Sharpe Ratio Z-Score]],Table2[Sharpe Ratio Z-Score])</f>
        <v>298</v>
      </c>
      <c r="AV142">
        <f>(Table2[[#This Row],[Rank 1Y]]+Table2[[#This Row],[Rank 6M]]+Table2[[#This Row],[Rank Sharpe]])/3</f>
        <v>205.33333333333334</v>
      </c>
    </row>
    <row r="143" spans="1:48" x14ac:dyDescent="0.3">
      <c r="A143" t="s">
        <v>1706</v>
      </c>
      <c r="B143" t="s">
        <v>1707</v>
      </c>
      <c r="C143" t="s">
        <v>3147</v>
      </c>
      <c r="D143" t="s">
        <v>51</v>
      </c>
      <c r="E143">
        <v>5080.7582953399997</v>
      </c>
      <c r="F143">
        <v>203.32</v>
      </c>
      <c r="G143">
        <v>40.951420270925503</v>
      </c>
      <c r="H143">
        <f>(Table2[[#This Row],[1Y Return vs Nifty]]-AVERAGE(Table2[1Y Return vs Nifty]))/_xlfn.STDEV.P(Table2[1Y Return vs Nifty])</f>
        <v>0.51476321850531714</v>
      </c>
      <c r="I143">
        <v>1.2606048208667</v>
      </c>
      <c r="J143">
        <f>(Table2[[#This Row],[1M Return vs Nifty]]-AVERAGE(Table2[1M Return vs Nifty]))/_xlfn.STDEV.P(Table2[1M Return vs Nifty])</f>
        <v>0.22665836057596347</v>
      </c>
      <c r="K143">
        <v>86.353697277730802</v>
      </c>
      <c r="L143">
        <f>(Table2[[#This Row],[6M Return vs Nifty]]-AVERAGE(Table2[6M Return vs Nifty]))/_xlfn.STDEV.P(Table2[6M Return vs Nifty])</f>
        <v>2.6233126683170642</v>
      </c>
      <c r="M143">
        <v>-1.0865937602151601</v>
      </c>
      <c r="N143">
        <f>(Table2[[#This Row],[1W Return vs Nifty]]-AVERAGE(Table2[1W Return vs Nifty]))/_xlfn.STDEV.P(Table2[1W Return vs Nifty])</f>
        <v>-0.72000653496789579</v>
      </c>
      <c r="O143">
        <v>198.79</v>
      </c>
      <c r="P143">
        <v>191.075362069363</v>
      </c>
      <c r="Q143">
        <v>156.726182054524</v>
      </c>
      <c r="R143">
        <v>57.756873856469298</v>
      </c>
      <c r="S143" s="1">
        <f>(Table2[[#This Row],[Close Price]]-Table2[[#This Row],[20D EMA]])/Table2[[#This Row],[20D EMA]]</f>
        <v>2.2787866592886973E-2</v>
      </c>
      <c r="T143" s="1">
        <f>(Table2[[#This Row],[Close Price]]-Table2[[#This Row],[50D EMA]])/Table2[[#This Row],[50D EMA]]</f>
        <v>6.4082767124062939E-2</v>
      </c>
      <c r="U143" s="1">
        <f>(Table2[[#This Row],[Close Price]]-Table2[[#This Row],[200D EMA]])/Table2[[#This Row],[200D EMA]]</f>
        <v>0.29729441076581775</v>
      </c>
      <c r="V143">
        <v>8.2072115338922905E-2</v>
      </c>
      <c r="W143">
        <v>201</v>
      </c>
      <c r="X143">
        <v>211.5</v>
      </c>
      <c r="Y143">
        <v>201</v>
      </c>
      <c r="Z143">
        <v>211.5</v>
      </c>
      <c r="AA143">
        <v>201</v>
      </c>
      <c r="AB143">
        <v>211.5</v>
      </c>
      <c r="AC143" s="1">
        <f>(Table2[[#This Row],[Close Price]]/Table2[[#This Row],[Day Low]])-1</f>
        <v>1.1542288557213842E-2</v>
      </c>
      <c r="AD143" s="1">
        <f>(Table2[[#This Row],[Day High]]/Table2[[#This Row],[Close Price]])-1</f>
        <v>4.0232146370253741E-2</v>
      </c>
      <c r="AE143" s="1">
        <f>(Table2[[#This Row],[Close Price]]/Table2[[#This Row],[Current Week Low]])-1</f>
        <v>1.1542288557213842E-2</v>
      </c>
      <c r="AF143" s="1">
        <f>(Table2[[#This Row],[Current Week High]]/Table2[[#This Row],[Close Price]])-1</f>
        <v>4.0232146370253741E-2</v>
      </c>
      <c r="AG143" s="1">
        <f>(Table2[[#This Row],[Close Price]]/Table2[[#This Row],[Current Month Low]])-1</f>
        <v>1.1542288557213842E-2</v>
      </c>
      <c r="AH143" s="1">
        <f>(Table2[[#This Row],[Current Month High]]/Table2[[#This Row],[Close Price]])-1</f>
        <v>4.0232146370253741E-2</v>
      </c>
      <c r="AI143">
        <v>18.384812118827401</v>
      </c>
      <c r="AJ143">
        <v>120.879956545355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0.23</v>
      </c>
      <c r="AM143" t="s">
        <v>3189</v>
      </c>
      <c r="AN143">
        <v>-0.17</v>
      </c>
      <c r="AO143" t="s">
        <v>3190</v>
      </c>
      <c r="AP143">
        <v>2.5663313057645999E-2</v>
      </c>
      <c r="AQ143">
        <f>(Table2[[#This Row],[Sharpe Ratio]]-AVERAGE(Table2[Sharpe Ratio]))/_xlfn.STDEV.P(Table2[Sharpe Ratio])</f>
        <v>-0.3994344993282356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2.2452932131022134</v>
      </c>
      <c r="AS143">
        <f>_xlfn.RANK.AVG(Table2[[#This Row],[1Y Return vs Nifty Z-Score]],Table2[1Y Return vs Nifty Z-Score])</f>
        <v>156</v>
      </c>
      <c r="AT143">
        <f>_xlfn.RANK.AVG(Table2[[#This Row],[6M Return vs Nifty Z-Score]],Table2[6M Return vs Nifty Z-Score])</f>
        <v>16</v>
      </c>
      <c r="AU143">
        <f>_xlfn.RANK.AVG(Table2[[#This Row],[Sharpe Ratio Z-Score]],Table2[Sharpe Ratio Z-Score])</f>
        <v>445</v>
      </c>
      <c r="AV143">
        <f>(Table2[[#This Row],[Rank 1Y]]+Table2[[#This Row],[Rank 6M]]+Table2[[#This Row],[Rank Sharpe]])/3</f>
        <v>205.66666666666666</v>
      </c>
    </row>
    <row r="144" spans="1:48" x14ac:dyDescent="0.3">
      <c r="A144" t="s">
        <v>1072</v>
      </c>
      <c r="B144" t="s">
        <v>1073</v>
      </c>
      <c r="C144" t="s">
        <v>3157</v>
      </c>
      <c r="D144" t="s">
        <v>493</v>
      </c>
      <c r="E144">
        <v>12401.689376910001</v>
      </c>
      <c r="F144">
        <v>787.95</v>
      </c>
      <c r="G144">
        <v>59.490768516922103</v>
      </c>
      <c r="H144">
        <f>(Table2[[#This Row],[1Y Return vs Nifty]]-AVERAGE(Table2[1Y Return vs Nifty]))/_xlfn.STDEV.P(Table2[1Y Return vs Nifty])</f>
        <v>0.88577709901197099</v>
      </c>
      <c r="I144">
        <v>9.8807262750323304</v>
      </c>
      <c r="J144">
        <f>(Table2[[#This Row],[1M Return vs Nifty]]-AVERAGE(Table2[1M Return vs Nifty]))/_xlfn.STDEV.P(Table2[1M Return vs Nifty])</f>
        <v>1.1766650568799057</v>
      </c>
      <c r="K144">
        <v>49.105032827139802</v>
      </c>
      <c r="L144">
        <f>(Table2[[#This Row],[6M Return vs Nifty]]-AVERAGE(Table2[6M Return vs Nifty]))/_xlfn.STDEV.P(Table2[6M Return vs Nifty])</f>
        <v>1.443293718841248</v>
      </c>
      <c r="M144">
        <v>12.4164075271337</v>
      </c>
      <c r="N144">
        <f>(Table2[[#This Row],[1W Return vs Nifty]]-AVERAGE(Table2[1W Return vs Nifty]))/_xlfn.STDEV.P(Table2[1W Return vs Nifty])</f>
        <v>2.1006634991448201</v>
      </c>
      <c r="O144">
        <v>722.42</v>
      </c>
      <c r="P144">
        <v>713.77164369939999</v>
      </c>
      <c r="Q144">
        <v>622.924941838172</v>
      </c>
      <c r="R144">
        <v>78.543690891975402</v>
      </c>
      <c r="S144" s="1">
        <f>(Table2[[#This Row],[Close Price]]-Table2[[#This Row],[20D EMA]])/Table2[[#This Row],[20D EMA]]</f>
        <v>9.0709005841477383E-2</v>
      </c>
      <c r="T144" s="1">
        <f>(Table2[[#This Row],[Close Price]]-Table2[[#This Row],[50D EMA]])/Table2[[#This Row],[50D EMA]]</f>
        <v>0.10392449315602087</v>
      </c>
      <c r="U144" s="1">
        <f>(Table2[[#This Row],[Close Price]]-Table2[[#This Row],[200D EMA]])/Table2[[#This Row],[200D EMA]]</f>
        <v>0.26491965095322745</v>
      </c>
      <c r="V144">
        <v>0.39360414585557801</v>
      </c>
      <c r="W144">
        <v>778</v>
      </c>
      <c r="X144">
        <v>799.7</v>
      </c>
      <c r="Y144">
        <v>778</v>
      </c>
      <c r="Z144">
        <v>799.7</v>
      </c>
      <c r="AA144">
        <v>778</v>
      </c>
      <c r="AB144">
        <v>799.7</v>
      </c>
      <c r="AC144" s="1">
        <f>(Table2[[#This Row],[Close Price]]/Table2[[#This Row],[Day Low]])-1</f>
        <v>1.278920308483289E-2</v>
      </c>
      <c r="AD144" s="1">
        <f>(Table2[[#This Row],[Day High]]/Table2[[#This Row],[Close Price]])-1</f>
        <v>1.4912113712798991E-2</v>
      </c>
      <c r="AE144" s="1">
        <f>(Table2[[#This Row],[Close Price]]/Table2[[#This Row],[Current Week Low]])-1</f>
        <v>1.278920308483289E-2</v>
      </c>
      <c r="AF144" s="1">
        <f>(Table2[[#This Row],[Current Week High]]/Table2[[#This Row],[Close Price]])-1</f>
        <v>1.4912113712798991E-2</v>
      </c>
      <c r="AG144" s="1">
        <f>(Table2[[#This Row],[Close Price]]/Table2[[#This Row],[Current Month Low]])-1</f>
        <v>1.278920308483289E-2</v>
      </c>
      <c r="AH144" s="1">
        <f>(Table2[[#This Row],[Current Month High]]/Table2[[#This Row],[Close Price]])-1</f>
        <v>1.4912113712798991E-2</v>
      </c>
      <c r="AI144">
        <v>6.2250142775556796</v>
      </c>
      <c r="AJ144">
        <v>87.607142857142804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0.13</v>
      </c>
      <c r="AM144" t="s">
        <v>3189</v>
      </c>
      <c r="AN144">
        <v>15.27</v>
      </c>
      <c r="AO144" t="s">
        <v>3189</v>
      </c>
      <c r="AP144">
        <v>2.2382615915230001E-2</v>
      </c>
      <c r="AQ144">
        <f>(Table2[[#This Row],[Sharpe Ratio]]-AVERAGE(Table2[Sharpe Ratio]))/_xlfn.STDEV.P(Table2[Sharpe Ratio])</f>
        <v>-0.43748088649213845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5.1689184873858061</v>
      </c>
      <c r="AS144">
        <f>_xlfn.RANK.AVG(Table2[[#This Row],[1Y Return vs Nifty Z-Score]],Table2[1Y Return vs Nifty Z-Score])</f>
        <v>105</v>
      </c>
      <c r="AT144">
        <f>_xlfn.RANK.AVG(Table2[[#This Row],[6M Return vs Nifty Z-Score]],Table2[6M Return vs Nifty Z-Score])</f>
        <v>61</v>
      </c>
      <c r="AU144">
        <f>_xlfn.RANK.AVG(Table2[[#This Row],[Sharpe Ratio Z-Score]],Table2[Sharpe Ratio Z-Score])</f>
        <v>452</v>
      </c>
      <c r="AV144">
        <f>(Table2[[#This Row],[Rank 1Y]]+Table2[[#This Row],[Rank 6M]]+Table2[[#This Row],[Rank Sharpe]])/3</f>
        <v>206</v>
      </c>
    </row>
    <row r="145" spans="1:48" x14ac:dyDescent="0.3">
      <c r="A145" t="s">
        <v>1168</v>
      </c>
      <c r="B145" t="s">
        <v>1169</v>
      </c>
      <c r="C145" t="s">
        <v>3146</v>
      </c>
      <c r="D145" t="s">
        <v>961</v>
      </c>
      <c r="E145">
        <v>10550.38174235</v>
      </c>
      <c r="F145">
        <v>1436.7</v>
      </c>
      <c r="G145">
        <v>29.7032599511952</v>
      </c>
      <c r="H145">
        <f>(Table2[[#This Row],[1Y Return vs Nifty]]-AVERAGE(Table2[1Y Return vs Nifty]))/_xlfn.STDEV.P(Table2[1Y Return vs Nifty])</f>
        <v>0.28966233829043297</v>
      </c>
      <c r="I145">
        <v>6.3544083715218802</v>
      </c>
      <c r="J145">
        <f>(Table2[[#This Row],[1M Return vs Nifty]]-AVERAGE(Table2[1M Return vs Nifty]))/_xlfn.STDEV.P(Table2[1M Return vs Nifty])</f>
        <v>0.78803646974874364</v>
      </c>
      <c r="K145">
        <v>19.321294250094699</v>
      </c>
      <c r="L145">
        <f>(Table2[[#This Row],[6M Return vs Nifty]]-AVERAGE(Table2[6M Return vs Nifty]))/_xlfn.STDEV.P(Table2[6M Return vs Nifty])</f>
        <v>0.49975986533178418</v>
      </c>
      <c r="M145">
        <v>10.2514958760953</v>
      </c>
      <c r="N145">
        <f>(Table2[[#This Row],[1W Return vs Nifty]]-AVERAGE(Table2[1W Return vs Nifty]))/_xlfn.STDEV.P(Table2[1W Return vs Nifty])</f>
        <v>1.6484305999073179</v>
      </c>
      <c r="O145">
        <v>1350.21</v>
      </c>
      <c r="P145">
        <v>1347.0740833022401</v>
      </c>
      <c r="Q145">
        <v>1222.7150869448201</v>
      </c>
      <c r="R145">
        <v>78.190975627861903</v>
      </c>
      <c r="S145" s="1">
        <f>(Table2[[#This Row],[Close Price]]-Table2[[#This Row],[20D EMA]])/Table2[[#This Row],[20D EMA]]</f>
        <v>6.4056702290754775E-2</v>
      </c>
      <c r="T145" s="1">
        <f>(Table2[[#This Row],[Close Price]]-Table2[[#This Row],[50D EMA]])/Table2[[#This Row],[50D EMA]]</f>
        <v>6.6533769603858386E-2</v>
      </c>
      <c r="U145" s="1">
        <f>(Table2[[#This Row],[Close Price]]-Table2[[#This Row],[200D EMA]])/Table2[[#This Row],[200D EMA]]</f>
        <v>0.17500799273677145</v>
      </c>
      <c r="V145">
        <v>1.2881106457868201</v>
      </c>
      <c r="W145">
        <v>1430.25</v>
      </c>
      <c r="X145">
        <v>1487.45</v>
      </c>
      <c r="Y145">
        <v>1430.25</v>
      </c>
      <c r="Z145">
        <v>1487.45</v>
      </c>
      <c r="AA145">
        <v>1430.25</v>
      </c>
      <c r="AB145">
        <v>1487.45</v>
      </c>
      <c r="AC145" s="1">
        <f>(Table2[[#This Row],[Close Price]]/Table2[[#This Row],[Day Low]])-1</f>
        <v>4.5097011012060761E-3</v>
      </c>
      <c r="AD145" s="1">
        <f>(Table2[[#This Row],[Day High]]/Table2[[#This Row],[Close Price]])-1</f>
        <v>3.5324006403563812E-2</v>
      </c>
      <c r="AE145" s="1">
        <f>(Table2[[#This Row],[Close Price]]/Table2[[#This Row],[Current Week Low]])-1</f>
        <v>4.5097011012060761E-3</v>
      </c>
      <c r="AF145" s="1">
        <f>(Table2[[#This Row],[Current Week High]]/Table2[[#This Row],[Close Price]])-1</f>
        <v>3.5324006403563812E-2</v>
      </c>
      <c r="AG145" s="1">
        <f>(Table2[[#This Row],[Close Price]]/Table2[[#This Row],[Current Month Low]])-1</f>
        <v>4.5097011012060761E-3</v>
      </c>
      <c r="AH145" s="1">
        <f>(Table2[[#This Row],[Current Month High]]/Table2[[#This Row],[Close Price]])-1</f>
        <v>3.5324006403563812E-2</v>
      </c>
      <c r="AI145">
        <v>10.7572910141295</v>
      </c>
      <c r="AJ145">
        <v>77.370370370370296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0.1</v>
      </c>
      <c r="AM145" t="s">
        <v>3189</v>
      </c>
      <c r="AN145">
        <v>8.4700000000000006</v>
      </c>
      <c r="AO145" t="s">
        <v>3189</v>
      </c>
      <c r="AP145">
        <v>0.100003695479849</v>
      </c>
      <c r="AQ145">
        <f>(Table2[[#This Row],[Sharpe Ratio]]-AVERAGE(Table2[Sharpe Ratio]))/_xlfn.STDEV.P(Table2[Sharpe Ratio])</f>
        <v>0.46269414247160723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3.688583415749886</v>
      </c>
      <c r="AS145">
        <f>_xlfn.RANK.AVG(Table2[[#This Row],[1Y Return vs Nifty Z-Score]],Table2[1Y Return vs Nifty Z-Score])</f>
        <v>221</v>
      </c>
      <c r="AT145">
        <f>_xlfn.RANK.AVG(Table2[[#This Row],[6M Return vs Nifty Z-Score]],Table2[6M Return vs Nifty Z-Score])</f>
        <v>169</v>
      </c>
      <c r="AU145">
        <f>_xlfn.RANK.AVG(Table2[[#This Row],[Sharpe Ratio Z-Score]],Table2[Sharpe Ratio Z-Score])</f>
        <v>231</v>
      </c>
      <c r="AV145">
        <f>(Table2[[#This Row],[Rank 1Y]]+Table2[[#This Row],[Rank 6M]]+Table2[[#This Row],[Rank Sharpe]])/3</f>
        <v>207</v>
      </c>
    </row>
    <row r="146" spans="1:48" x14ac:dyDescent="0.3">
      <c r="A146" t="s">
        <v>716</v>
      </c>
      <c r="B146" t="s">
        <v>717</v>
      </c>
      <c r="C146" t="s">
        <v>3143</v>
      </c>
      <c r="D146" t="s">
        <v>421</v>
      </c>
      <c r="E146">
        <v>24329.420665559999</v>
      </c>
      <c r="F146">
        <v>5102.3</v>
      </c>
      <c r="G146">
        <v>50.527198789376499</v>
      </c>
      <c r="H146">
        <f>(Table2[[#This Row],[1Y Return vs Nifty]]-AVERAGE(Table2[1Y Return vs Nifty]))/_xlfn.STDEV.P(Table2[1Y Return vs Nifty])</f>
        <v>0.70639599328584068</v>
      </c>
      <c r="I146">
        <v>8.3532327522368597</v>
      </c>
      <c r="J146">
        <f>(Table2[[#This Row],[1M Return vs Nifty]]-AVERAGE(Table2[1M Return vs Nifty]))/_xlfn.STDEV.P(Table2[1M Return vs Nifty])</f>
        <v>1.0083229885073834</v>
      </c>
      <c r="K146">
        <v>31.095316262183399</v>
      </c>
      <c r="L146">
        <f>(Table2[[#This Row],[6M Return vs Nifty]]-AVERAGE(Table2[6M Return vs Nifty]))/_xlfn.STDEV.P(Table2[6M Return vs Nifty])</f>
        <v>0.87275495900123268</v>
      </c>
      <c r="M146">
        <v>8.49434544794053</v>
      </c>
      <c r="N146">
        <f>(Table2[[#This Row],[1W Return vs Nifty]]-AVERAGE(Table2[1W Return vs Nifty]))/_xlfn.STDEV.P(Table2[1W Return vs Nifty])</f>
        <v>1.2813757909317645</v>
      </c>
      <c r="O146">
        <v>4690.59</v>
      </c>
      <c r="P146">
        <v>4558.3100379996704</v>
      </c>
      <c r="Q146">
        <v>3937.6260141938901</v>
      </c>
      <c r="R146">
        <v>74.422613727764002</v>
      </c>
      <c r="S146" s="1">
        <f>(Table2[[#This Row],[Close Price]]-Table2[[#This Row],[20D EMA]])/Table2[[#This Row],[20D EMA]]</f>
        <v>8.7773606305390162E-2</v>
      </c>
      <c r="T146" s="1">
        <f>(Table2[[#This Row],[Close Price]]-Table2[[#This Row],[50D EMA]])/Table2[[#This Row],[50D EMA]]</f>
        <v>0.11934027248375796</v>
      </c>
      <c r="U146" s="1">
        <f>(Table2[[#This Row],[Close Price]]-Table2[[#This Row],[200D EMA]])/Table2[[#This Row],[200D EMA]]</f>
        <v>0.29578075256711289</v>
      </c>
      <c r="V146">
        <v>1.21673118589094</v>
      </c>
      <c r="W146">
        <v>4970</v>
      </c>
      <c r="X146">
        <v>5145</v>
      </c>
      <c r="Y146">
        <v>4970</v>
      </c>
      <c r="Z146">
        <v>5145</v>
      </c>
      <c r="AA146">
        <v>4970</v>
      </c>
      <c r="AB146">
        <v>5145</v>
      </c>
      <c r="AC146" s="1">
        <f>(Table2[[#This Row],[Close Price]]/Table2[[#This Row],[Day Low]])-1</f>
        <v>2.6619718309859097E-2</v>
      </c>
      <c r="AD146" s="1">
        <f>(Table2[[#This Row],[Day High]]/Table2[[#This Row],[Close Price]])-1</f>
        <v>8.3687748662366612E-3</v>
      </c>
      <c r="AE146" s="1">
        <f>(Table2[[#This Row],[Close Price]]/Table2[[#This Row],[Current Week Low]])-1</f>
        <v>2.6619718309859097E-2</v>
      </c>
      <c r="AF146" s="1">
        <f>(Table2[[#This Row],[Current Week High]]/Table2[[#This Row],[Close Price]])-1</f>
        <v>8.3687748662366612E-3</v>
      </c>
      <c r="AG146" s="1">
        <f>(Table2[[#This Row],[Close Price]]/Table2[[#This Row],[Current Month Low]])-1</f>
        <v>2.6619718309859097E-2</v>
      </c>
      <c r="AH146" s="1">
        <f>(Table2[[#This Row],[Current Month High]]/Table2[[#This Row],[Close Price]])-1</f>
        <v>8.3687748662366612E-3</v>
      </c>
      <c r="AI146">
        <v>0.83687748662366601</v>
      </c>
      <c r="AJ146">
        <v>94.889326025095002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0.14000000000000001</v>
      </c>
      <c r="AM146" t="s">
        <v>3189</v>
      </c>
      <c r="AN146">
        <v>8.98</v>
      </c>
      <c r="AO146" t="s">
        <v>3189</v>
      </c>
      <c r="AP146">
        <v>4.9876037214421999E-2</v>
      </c>
      <c r="AQ146">
        <f>(Table2[[#This Row],[Sharpe Ratio]]-AVERAGE(Table2[Sharpe Ratio]))/_xlfn.STDEV.P(Table2[Sharpe Ratio])</f>
        <v>-0.11863848629453048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3.7502112454316912</v>
      </c>
      <c r="AS146">
        <f>_xlfn.RANK.AVG(Table2[[#This Row],[1Y Return vs Nifty Z-Score]],Table2[1Y Return vs Nifty Z-Score])</f>
        <v>127</v>
      </c>
      <c r="AT146">
        <f>_xlfn.RANK.AVG(Table2[[#This Row],[6M Return vs Nifty Z-Score]],Table2[6M Return vs Nifty Z-Score])</f>
        <v>112</v>
      </c>
      <c r="AU146">
        <f>_xlfn.RANK.AVG(Table2[[#This Row],[Sharpe Ratio Z-Score]],Table2[Sharpe Ratio Z-Score])</f>
        <v>383</v>
      </c>
      <c r="AV146">
        <f>(Table2[[#This Row],[Rank 1Y]]+Table2[[#This Row],[Rank 6M]]+Table2[[#This Row],[Rank Sharpe]])/3</f>
        <v>207.33333333333334</v>
      </c>
    </row>
    <row r="147" spans="1:48" x14ac:dyDescent="0.3">
      <c r="A147" t="s">
        <v>400</v>
      </c>
      <c r="B147" t="s">
        <v>401</v>
      </c>
      <c r="C147" t="s">
        <v>3142</v>
      </c>
      <c r="D147" t="s">
        <v>21</v>
      </c>
      <c r="E147">
        <v>57955.091179864998</v>
      </c>
      <c r="F147">
        <v>8710.7000000000007</v>
      </c>
      <c r="G147">
        <v>33.2531559034868</v>
      </c>
      <c r="H147">
        <f>(Table2[[#This Row],[1Y Return vs Nifty]]-AVERAGE(Table2[1Y Return vs Nifty]))/_xlfn.STDEV.P(Table2[1Y Return vs Nifty])</f>
        <v>0.36070370690699027</v>
      </c>
      <c r="I147">
        <v>14.747834243688899</v>
      </c>
      <c r="J147">
        <f>(Table2[[#This Row],[1M Return vs Nifty]]-AVERAGE(Table2[1M Return vs Nifty]))/_xlfn.STDEV.P(Table2[1M Return vs Nifty])</f>
        <v>1.7130594901188478</v>
      </c>
      <c r="K147">
        <v>65.395626616478907</v>
      </c>
      <c r="L147">
        <f>(Table2[[#This Row],[6M Return vs Nifty]]-AVERAGE(Table2[6M Return vs Nifty]))/_xlfn.STDEV.P(Table2[6M Return vs Nifty])</f>
        <v>1.9593715340641824</v>
      </c>
      <c r="M147">
        <v>3.6002754958113399</v>
      </c>
      <c r="N147">
        <f>(Table2[[#This Row],[1W Return vs Nifty]]-AVERAGE(Table2[1W Return vs Nifty]))/_xlfn.STDEV.P(Table2[1W Return vs Nifty])</f>
        <v>0.25904333572005295</v>
      </c>
      <c r="O147">
        <v>8230.52</v>
      </c>
      <c r="P147">
        <v>7685.6969185195603</v>
      </c>
      <c r="Q147">
        <v>6507.57120654559</v>
      </c>
      <c r="R147">
        <v>86.994814347943404</v>
      </c>
      <c r="S147" s="1">
        <f>(Table2[[#This Row],[Close Price]]-Table2[[#This Row],[20D EMA]])/Table2[[#This Row],[20D EMA]]</f>
        <v>5.8341392767407192E-2</v>
      </c>
      <c r="T147" s="1">
        <f>(Table2[[#This Row],[Close Price]]-Table2[[#This Row],[50D EMA]])/Table2[[#This Row],[50D EMA]]</f>
        <v>0.13336501456498745</v>
      </c>
      <c r="U147" s="1">
        <f>(Table2[[#This Row],[Close Price]]-Table2[[#This Row],[200D EMA]])/Table2[[#This Row],[200D EMA]]</f>
        <v>0.33854854960917075</v>
      </c>
      <c r="V147">
        <v>0.66846220193301797</v>
      </c>
      <c r="W147">
        <v>8643.5</v>
      </c>
      <c r="X147">
        <v>8773.0499999999993</v>
      </c>
      <c r="Y147">
        <v>8643.5</v>
      </c>
      <c r="Z147">
        <v>8773.0499999999993</v>
      </c>
      <c r="AA147">
        <v>8643.5</v>
      </c>
      <c r="AB147">
        <v>8773.0499999999993</v>
      </c>
      <c r="AC147" s="1">
        <f>(Table2[[#This Row],[Close Price]]/Table2[[#This Row],[Day Low]])-1</f>
        <v>7.7746283334299005E-3</v>
      </c>
      <c r="AD147" s="1">
        <f>(Table2[[#This Row],[Day High]]/Table2[[#This Row],[Close Price]])-1</f>
        <v>7.1578633175288786E-3</v>
      </c>
      <c r="AE147" s="1">
        <f>(Table2[[#This Row],[Close Price]]/Table2[[#This Row],[Current Week Low]])-1</f>
        <v>7.7746283334299005E-3</v>
      </c>
      <c r="AF147" s="1">
        <f>(Table2[[#This Row],[Current Week High]]/Table2[[#This Row],[Close Price]])-1</f>
        <v>7.1578633175288786E-3</v>
      </c>
      <c r="AG147" s="1">
        <f>(Table2[[#This Row],[Close Price]]/Table2[[#This Row],[Current Month Low]])-1</f>
        <v>7.7746283334299005E-3</v>
      </c>
      <c r="AH147" s="1">
        <f>(Table2[[#This Row],[Current Month High]]/Table2[[#This Row],[Close Price]])-1</f>
        <v>7.1578633175288786E-3</v>
      </c>
      <c r="AI147">
        <v>0.71578633175288697</v>
      </c>
      <c r="AJ147">
        <v>103.17686162458401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0.24</v>
      </c>
      <c r="AM147" t="s">
        <v>3189</v>
      </c>
      <c r="AN147">
        <v>7.55</v>
      </c>
      <c r="AO147" t="s">
        <v>3189</v>
      </c>
      <c r="AP147">
        <v>4.7419564263502002E-2</v>
      </c>
      <c r="AQ147">
        <f>(Table2[[#This Row],[Sharpe Ratio]]-AVERAGE(Table2[Sharpe Ratio]))/_xlfn.STDEV.P(Table2[Sharpe Ratio])</f>
        <v>-0.14712630973303614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4.1450517570770371</v>
      </c>
      <c r="AS147">
        <f>_xlfn.RANK.AVG(Table2[[#This Row],[1Y Return vs Nifty Z-Score]],Table2[1Y Return vs Nifty Z-Score])</f>
        <v>203</v>
      </c>
      <c r="AT147">
        <f>_xlfn.RANK.AVG(Table2[[#This Row],[6M Return vs Nifty Z-Score]],Table2[6M Return vs Nifty Z-Score])</f>
        <v>32</v>
      </c>
      <c r="AU147">
        <f>_xlfn.RANK.AVG(Table2[[#This Row],[Sharpe Ratio Z-Score]],Table2[Sharpe Ratio Z-Score])</f>
        <v>389</v>
      </c>
      <c r="AV147">
        <f>(Table2[[#This Row],[Rank 1Y]]+Table2[[#This Row],[Rank 6M]]+Table2[[#This Row],[Rank Sharpe]])/3</f>
        <v>208</v>
      </c>
    </row>
    <row r="148" spans="1:48" x14ac:dyDescent="0.3">
      <c r="A148" t="s">
        <v>984</v>
      </c>
      <c r="B148" t="s">
        <v>985</v>
      </c>
      <c r="C148" t="s">
        <v>3151</v>
      </c>
      <c r="D148" t="s">
        <v>46</v>
      </c>
      <c r="E148">
        <v>15141.603123999999</v>
      </c>
      <c r="F148">
        <v>820.95</v>
      </c>
      <c r="G148">
        <v>9.5412590036213807</v>
      </c>
      <c r="H148">
        <f>(Table2[[#This Row],[1Y Return vs Nifty]]-AVERAGE(Table2[1Y Return vs Nifty]))/_xlfn.STDEV.P(Table2[1Y Return vs Nifty])</f>
        <v>-0.11382445698854957</v>
      </c>
      <c r="I148">
        <v>9.94977339447464</v>
      </c>
      <c r="J148">
        <f>(Table2[[#This Row],[1M Return vs Nifty]]-AVERAGE(Table2[1M Return vs Nifty]))/_xlfn.STDEV.P(Table2[1M Return vs Nifty])</f>
        <v>1.1842746046315784</v>
      </c>
      <c r="K148">
        <v>42.285331849835103</v>
      </c>
      <c r="L148">
        <f>(Table2[[#This Row],[6M Return vs Nifty]]-AVERAGE(Table2[6M Return vs Nifty]))/_xlfn.STDEV.P(Table2[6M Return vs Nifty])</f>
        <v>1.2272490229662363</v>
      </c>
      <c r="M148">
        <v>3.4253881896913301</v>
      </c>
      <c r="N148">
        <f>(Table2[[#This Row],[1W Return vs Nifty]]-AVERAGE(Table2[1W Return vs Nifty]))/_xlfn.STDEV.P(Table2[1W Return vs Nifty])</f>
        <v>0.22251076246305507</v>
      </c>
      <c r="O148">
        <v>759.04</v>
      </c>
      <c r="P148">
        <v>745.49954961891206</v>
      </c>
      <c r="Q148">
        <v>668.25046273167902</v>
      </c>
      <c r="R148">
        <v>76.409300490457994</v>
      </c>
      <c r="S148" s="1">
        <f>(Table2[[#This Row],[Close Price]]-Table2[[#This Row],[20D EMA]])/Table2[[#This Row],[20D EMA]]</f>
        <v>8.1563553962900617E-2</v>
      </c>
      <c r="T148" s="1">
        <f>(Table2[[#This Row],[Close Price]]-Table2[[#This Row],[50D EMA]])/Table2[[#This Row],[50D EMA]]</f>
        <v>0.10120790873670829</v>
      </c>
      <c r="U148" s="1">
        <f>(Table2[[#This Row],[Close Price]]-Table2[[#This Row],[200D EMA]])/Table2[[#This Row],[200D EMA]]</f>
        <v>0.22850644449105917</v>
      </c>
      <c r="V148">
        <v>2.1480963543964098</v>
      </c>
      <c r="W148">
        <v>817.6</v>
      </c>
      <c r="X148">
        <v>855</v>
      </c>
      <c r="Y148">
        <v>817.6</v>
      </c>
      <c r="Z148">
        <v>855</v>
      </c>
      <c r="AA148">
        <v>817.6</v>
      </c>
      <c r="AB148">
        <v>855</v>
      </c>
      <c r="AC148" s="1">
        <f>(Table2[[#This Row],[Close Price]]/Table2[[#This Row],[Day Low]])-1</f>
        <v>4.0973581213308297E-3</v>
      </c>
      <c r="AD148" s="1">
        <f>(Table2[[#This Row],[Day High]]/Table2[[#This Row],[Close Price]])-1</f>
        <v>4.1476338388452438E-2</v>
      </c>
      <c r="AE148" s="1">
        <f>(Table2[[#This Row],[Close Price]]/Table2[[#This Row],[Current Week Low]])-1</f>
        <v>4.0973581213308297E-3</v>
      </c>
      <c r="AF148" s="1">
        <f>(Table2[[#This Row],[Current Week High]]/Table2[[#This Row],[Close Price]])-1</f>
        <v>4.1476338388452438E-2</v>
      </c>
      <c r="AG148" s="1">
        <f>(Table2[[#This Row],[Close Price]]/Table2[[#This Row],[Current Month Low]])-1</f>
        <v>4.0973581213308297E-3</v>
      </c>
      <c r="AH148" s="1">
        <f>(Table2[[#This Row],[Current Month High]]/Table2[[#This Row],[Close Price]])-1</f>
        <v>4.1476338388452438E-2</v>
      </c>
      <c r="AI148">
        <v>4.1476338388452403</v>
      </c>
      <c r="AJ148">
        <v>83.247767857142804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0.19</v>
      </c>
      <c r="AM148" t="s">
        <v>3189</v>
      </c>
      <c r="AN148">
        <v>17.75</v>
      </c>
      <c r="AO148" t="s">
        <v>3189</v>
      </c>
      <c r="AP148">
        <v>0.10797436474678999</v>
      </c>
      <c r="AQ148">
        <f>(Table2[[#This Row],[Sharpe Ratio]]-AVERAGE(Table2[Sharpe Ratio]))/_xlfn.STDEV.P(Table2[Sharpe Ratio])</f>
        <v>0.5551303399385068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3.075340273010827</v>
      </c>
      <c r="AS148">
        <f>_xlfn.RANK.AVG(Table2[[#This Row],[1Y Return vs Nifty Z-Score]],Table2[1Y Return vs Nifty Z-Score])</f>
        <v>342</v>
      </c>
      <c r="AT148">
        <f>_xlfn.RANK.AVG(Table2[[#This Row],[6M Return vs Nifty Z-Score]],Table2[6M Return vs Nifty Z-Score])</f>
        <v>75</v>
      </c>
      <c r="AU148">
        <f>_xlfn.RANK.AVG(Table2[[#This Row],[Sharpe Ratio Z-Score]],Table2[Sharpe Ratio Z-Score])</f>
        <v>209</v>
      </c>
      <c r="AV148">
        <f>(Table2[[#This Row],[Rank 1Y]]+Table2[[#This Row],[Rank 6M]]+Table2[[#This Row],[Rank Sharpe]])/3</f>
        <v>208.66666666666666</v>
      </c>
    </row>
    <row r="149" spans="1:48" x14ac:dyDescent="0.3">
      <c r="A149" t="s">
        <v>235</v>
      </c>
      <c r="B149" t="s">
        <v>236</v>
      </c>
      <c r="C149" t="s">
        <v>3155</v>
      </c>
      <c r="D149" t="s">
        <v>97</v>
      </c>
      <c r="E149">
        <v>106741.32701633</v>
      </c>
      <c r="F149">
        <v>8447.2000000000007</v>
      </c>
      <c r="G149">
        <v>59.829704126593498</v>
      </c>
      <c r="H149">
        <f>(Table2[[#This Row],[1Y Return vs Nifty]]-AVERAGE(Table2[1Y Return vs Nifty]))/_xlfn.STDEV.P(Table2[1Y Return vs Nifty])</f>
        <v>0.89255995966691482</v>
      </c>
      <c r="I149">
        <v>10.3907466139087</v>
      </c>
      <c r="J149">
        <f>(Table2[[#This Row],[1M Return vs Nifty]]-AVERAGE(Table2[1M Return vs Nifty]))/_xlfn.STDEV.P(Table2[1M Return vs Nifty])</f>
        <v>1.2328733991590755</v>
      </c>
      <c r="K149">
        <v>36.6930428953115</v>
      </c>
      <c r="L149">
        <f>(Table2[[#This Row],[6M Return vs Nifty]]-AVERAGE(Table2[6M Return vs Nifty]))/_xlfn.STDEV.P(Table2[6M Return vs Nifty])</f>
        <v>1.0500881224449441</v>
      </c>
      <c r="M149">
        <v>2.6840528776553398</v>
      </c>
      <c r="N149">
        <f>(Table2[[#This Row],[1W Return vs Nifty]]-AVERAGE(Table2[1W Return vs Nifty]))/_xlfn.STDEV.P(Table2[1W Return vs Nifty])</f>
        <v>6.7651686662724558E-2</v>
      </c>
      <c r="O149">
        <v>8000.66</v>
      </c>
      <c r="P149">
        <v>7857.1768257034</v>
      </c>
      <c r="Q149">
        <v>6881.1772782930802</v>
      </c>
      <c r="R149">
        <v>63.267519501227298</v>
      </c>
      <c r="S149" s="1">
        <f>(Table2[[#This Row],[Close Price]]-Table2[[#This Row],[20D EMA]])/Table2[[#This Row],[20D EMA]]</f>
        <v>5.5812895436126629E-2</v>
      </c>
      <c r="T149" s="1">
        <f>(Table2[[#This Row],[Close Price]]-Table2[[#This Row],[50D EMA]])/Table2[[#This Row],[50D EMA]]</f>
        <v>7.5093533897117037E-2</v>
      </c>
      <c r="U149" s="1">
        <f>(Table2[[#This Row],[Close Price]]-Table2[[#This Row],[200D EMA]])/Table2[[#This Row],[200D EMA]]</f>
        <v>0.22758063894778516</v>
      </c>
      <c r="V149">
        <v>1.3919293850072401</v>
      </c>
      <c r="W149">
        <v>8229.15</v>
      </c>
      <c r="X149">
        <v>8481.4</v>
      </c>
      <c r="Y149">
        <v>8229.15</v>
      </c>
      <c r="Z149">
        <v>8481.4</v>
      </c>
      <c r="AA149">
        <v>8229.15</v>
      </c>
      <c r="AB149">
        <v>8481.4</v>
      </c>
      <c r="AC149" s="1">
        <f>(Table2[[#This Row],[Close Price]]/Table2[[#This Row],[Day Low]])-1</f>
        <v>2.6497268855228295E-2</v>
      </c>
      <c r="AD149" s="1">
        <f>(Table2[[#This Row],[Day High]]/Table2[[#This Row],[Close Price]])-1</f>
        <v>4.0486788521638672E-3</v>
      </c>
      <c r="AE149" s="1">
        <f>(Table2[[#This Row],[Close Price]]/Table2[[#This Row],[Current Week Low]])-1</f>
        <v>2.6497268855228295E-2</v>
      </c>
      <c r="AF149" s="1">
        <f>(Table2[[#This Row],[Current Week High]]/Table2[[#This Row],[Close Price]])-1</f>
        <v>4.0486788521638672E-3</v>
      </c>
      <c r="AG149" s="1">
        <f>(Table2[[#This Row],[Close Price]]/Table2[[#This Row],[Current Month Low]])-1</f>
        <v>2.6497268855228295E-2</v>
      </c>
      <c r="AH149" s="1">
        <f>(Table2[[#This Row],[Current Month High]]/Table2[[#This Row],[Close Price]])-1</f>
        <v>4.0486788521638672E-3</v>
      </c>
      <c r="AI149">
        <v>0.404867885216386</v>
      </c>
      <c r="AJ149">
        <v>84.826107409716897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7.0000000000000007E-2</v>
      </c>
      <c r="AM149" t="s">
        <v>3189</v>
      </c>
      <c r="AN149">
        <v>8</v>
      </c>
      <c r="AO149" t="s">
        <v>3189</v>
      </c>
      <c r="AP149">
        <v>2.9772864691367001E-2</v>
      </c>
      <c r="AQ149">
        <f>(Table2[[#This Row],[Sharpe Ratio]]-AVERAGE(Table2[Sharpe Ratio]))/_xlfn.STDEV.P(Table2[Sharpe Ratio])</f>
        <v>-0.35177585065106592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2.8913973172825931</v>
      </c>
      <c r="AS149">
        <f>_xlfn.RANK.AVG(Table2[[#This Row],[1Y Return vs Nifty Z-Score]],Table2[1Y Return vs Nifty Z-Score])</f>
        <v>104</v>
      </c>
      <c r="AT149">
        <f>_xlfn.RANK.AVG(Table2[[#This Row],[6M Return vs Nifty Z-Score]],Table2[6M Return vs Nifty Z-Score])</f>
        <v>89</v>
      </c>
      <c r="AU149">
        <f>_xlfn.RANK.AVG(Table2[[#This Row],[Sharpe Ratio Z-Score]],Table2[Sharpe Ratio Z-Score])</f>
        <v>435</v>
      </c>
      <c r="AV149">
        <f>(Table2[[#This Row],[Rank 1Y]]+Table2[[#This Row],[Rank 6M]]+Table2[[#This Row],[Rank Sharpe]])/3</f>
        <v>209.33333333333334</v>
      </c>
    </row>
    <row r="150" spans="1:48" x14ac:dyDescent="0.3">
      <c r="A150" t="s">
        <v>811</v>
      </c>
      <c r="B150" t="s">
        <v>812</v>
      </c>
      <c r="C150" t="s">
        <v>3146</v>
      </c>
      <c r="D150" t="s">
        <v>46</v>
      </c>
      <c r="E150">
        <v>19444.40883036</v>
      </c>
      <c r="F150">
        <v>309.10000000000002</v>
      </c>
      <c r="G150">
        <v>62.293518501912601</v>
      </c>
      <c r="H150">
        <f>(Table2[[#This Row],[1Y Return vs Nifty]]-AVERAGE(Table2[1Y Return vs Nifty]))/_xlfn.STDEV.P(Table2[1Y Return vs Nifty])</f>
        <v>0.94186640345911288</v>
      </c>
      <c r="I150">
        <v>-1.39413395698557</v>
      </c>
      <c r="J150">
        <f>(Table2[[#This Row],[1M Return vs Nifty]]-AVERAGE(Table2[1M Return vs Nifty]))/_xlfn.STDEV.P(Table2[1M Return vs Nifty])</f>
        <v>-6.5915198776688888E-2</v>
      </c>
      <c r="K150">
        <v>-8.7534136887742804</v>
      </c>
      <c r="L150">
        <f>(Table2[[#This Row],[6M Return vs Nifty]]-AVERAGE(Table2[6M Return vs Nifty]))/_xlfn.STDEV.P(Table2[6M Return vs Nifty])</f>
        <v>-0.38963275739724085</v>
      </c>
      <c r="M150">
        <v>6.58796120764449</v>
      </c>
      <c r="N150">
        <f>(Table2[[#This Row],[1W Return vs Nifty]]-AVERAGE(Table2[1W Return vs Nifty]))/_xlfn.STDEV.P(Table2[1W Return vs Nifty])</f>
        <v>0.88314722043271388</v>
      </c>
      <c r="O150">
        <v>297.19</v>
      </c>
      <c r="P150">
        <v>300.331389117725</v>
      </c>
      <c r="Q150">
        <v>280.21650400304299</v>
      </c>
      <c r="R150">
        <v>67.111759876654602</v>
      </c>
      <c r="S150" s="1">
        <f>(Table2[[#This Row],[Close Price]]-Table2[[#This Row],[20D EMA]])/Table2[[#This Row],[20D EMA]]</f>
        <v>4.007537265722274E-2</v>
      </c>
      <c r="T150" s="1">
        <f>(Table2[[#This Row],[Close Price]]-Table2[[#This Row],[50D EMA]])/Table2[[#This Row],[50D EMA]]</f>
        <v>2.9196451653070051E-2</v>
      </c>
      <c r="U150" s="1">
        <f>(Table2[[#This Row],[Close Price]]-Table2[[#This Row],[200D EMA]])/Table2[[#This Row],[200D EMA]]</f>
        <v>0.10307564181388609</v>
      </c>
      <c r="V150">
        <v>1.0669248384680401</v>
      </c>
      <c r="W150">
        <v>307.95</v>
      </c>
      <c r="X150">
        <v>312</v>
      </c>
      <c r="Y150">
        <v>307.95</v>
      </c>
      <c r="Z150">
        <v>312</v>
      </c>
      <c r="AA150">
        <v>307.95</v>
      </c>
      <c r="AB150">
        <v>312</v>
      </c>
      <c r="AC150" s="1">
        <f>(Table2[[#This Row],[Close Price]]/Table2[[#This Row],[Day Low]])-1</f>
        <v>3.7343724630622965E-3</v>
      </c>
      <c r="AD150" s="1">
        <f>(Table2[[#This Row],[Day High]]/Table2[[#This Row],[Close Price]])-1</f>
        <v>9.3820769977353002E-3</v>
      </c>
      <c r="AE150" s="1">
        <f>(Table2[[#This Row],[Close Price]]/Table2[[#This Row],[Current Week Low]])-1</f>
        <v>3.7343724630622965E-3</v>
      </c>
      <c r="AF150" s="1">
        <f>(Table2[[#This Row],[Current Week High]]/Table2[[#This Row],[Close Price]])-1</f>
        <v>9.3820769977353002E-3</v>
      </c>
      <c r="AG150" s="1">
        <f>(Table2[[#This Row],[Close Price]]/Table2[[#This Row],[Current Month Low]])-1</f>
        <v>3.7343724630622965E-3</v>
      </c>
      <c r="AH150" s="1">
        <f>(Table2[[#This Row],[Current Month High]]/Table2[[#This Row],[Close Price]])-1</f>
        <v>9.3820769977353002E-3</v>
      </c>
      <c r="AI150">
        <v>17.923002264639202</v>
      </c>
      <c r="AJ150">
        <v>99.870675719366304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0.03</v>
      </c>
      <c r="AM150" t="s">
        <v>3189</v>
      </c>
      <c r="AN150">
        <v>4.3600000000000003</v>
      </c>
      <c r="AO150" t="s">
        <v>3189</v>
      </c>
      <c r="AP150">
        <v>0.16723561341607199</v>
      </c>
      <c r="AQ150">
        <f>(Table2[[#This Row],[Sharpe Ratio]]-AVERAGE(Table2[Sharpe Ratio]))/_xlfn.STDEV.P(Table2[Sharpe Ratio])</f>
        <v>1.2423856130745743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102</v>
      </c>
      <c r="AT150">
        <f>_xlfn.RANK.AVG(Table2[[#This Row],[6M Return vs Nifty Z-Score]],Table2[6M Return vs Nifty Z-Score])</f>
        <v>449</v>
      </c>
      <c r="AU150">
        <f>_xlfn.RANK.AVG(Table2[[#This Row],[Sharpe Ratio Z-Score]],Table2[Sharpe Ratio Z-Score])</f>
        <v>77</v>
      </c>
      <c r="AV150">
        <f>(Table2[[#This Row],[Rank 1Y]]+Table2[[#This Row],[Rank 6M]]+Table2[[#This Row],[Rank Sharpe]])/3</f>
        <v>209.33333333333334</v>
      </c>
    </row>
    <row r="151" spans="1:48" x14ac:dyDescent="0.3">
      <c r="A151" t="s">
        <v>1513</v>
      </c>
      <c r="B151" t="s">
        <v>1514</v>
      </c>
      <c r="C151" t="s">
        <v>3150</v>
      </c>
      <c r="D151" t="s">
        <v>426</v>
      </c>
      <c r="E151">
        <v>6741.0908234369999</v>
      </c>
      <c r="F151">
        <v>225.57</v>
      </c>
      <c r="G151">
        <v>21.447707582702499</v>
      </c>
      <c r="H151">
        <f>(Table2[[#This Row],[1Y Return vs Nifty]]-AVERAGE(Table2[1Y Return vs Nifty]))/_xlfn.STDEV.P(Table2[1Y Return vs Nifty])</f>
        <v>0.12445024564732812</v>
      </c>
      <c r="I151">
        <v>2.42195632705362</v>
      </c>
      <c r="J151">
        <f>(Table2[[#This Row],[1M Return vs Nifty]]-AVERAGE(Table2[1M Return vs Nifty]))/_xlfn.STDEV.P(Table2[1M Return vs Nifty])</f>
        <v>0.35464863466973312</v>
      </c>
      <c r="K151">
        <v>6.9416192907791201</v>
      </c>
      <c r="L151">
        <f>(Table2[[#This Row],[6M Return vs Nifty]]-AVERAGE(Table2[6M Return vs Nifty]))/_xlfn.STDEV.P(Table2[6M Return vs Nifty])</f>
        <v>0.10757799100657311</v>
      </c>
      <c r="M151">
        <v>-2.5902621817882601</v>
      </c>
      <c r="N151">
        <f>(Table2[[#This Row],[1W Return vs Nifty]]-AVERAGE(Table2[1W Return vs Nifty]))/_xlfn.STDEV.P(Table2[1W Return vs Nifty])</f>
        <v>-1.034110960177911</v>
      </c>
      <c r="O151">
        <v>213.59</v>
      </c>
      <c r="P151">
        <v>212.74188369331699</v>
      </c>
      <c r="Q151">
        <v>192.80793228185101</v>
      </c>
      <c r="R151">
        <v>61.091270668444501</v>
      </c>
      <c r="S151" s="1">
        <f>(Table2[[#This Row],[Close Price]]-Table2[[#This Row],[20D EMA]])/Table2[[#This Row],[20D EMA]]</f>
        <v>5.6088768200758414E-2</v>
      </c>
      <c r="T151" s="1">
        <f>(Table2[[#This Row],[Close Price]]-Table2[[#This Row],[50D EMA]])/Table2[[#This Row],[50D EMA]]</f>
        <v>6.0298969267263185E-2</v>
      </c>
      <c r="U151" s="1">
        <f>(Table2[[#This Row],[Close Price]]-Table2[[#This Row],[200D EMA]])/Table2[[#This Row],[200D EMA]]</f>
        <v>0.16992074615611069</v>
      </c>
      <c r="V151">
        <v>1.18917611975994</v>
      </c>
      <c r="W151">
        <v>215.45</v>
      </c>
      <c r="X151">
        <v>227.59</v>
      </c>
      <c r="Y151">
        <v>215.45</v>
      </c>
      <c r="Z151">
        <v>227.59</v>
      </c>
      <c r="AA151">
        <v>215.45</v>
      </c>
      <c r="AB151">
        <v>227.59</v>
      </c>
      <c r="AC151" s="1">
        <f>(Table2[[#This Row],[Close Price]]/Table2[[#This Row],[Day Low]])-1</f>
        <v>4.6971455093989256E-2</v>
      </c>
      <c r="AD151" s="1">
        <f>(Table2[[#This Row],[Day High]]/Table2[[#This Row],[Close Price]])-1</f>
        <v>8.9550915458616043E-3</v>
      </c>
      <c r="AE151" s="1">
        <f>(Table2[[#This Row],[Close Price]]/Table2[[#This Row],[Current Week Low]])-1</f>
        <v>4.6971455093989256E-2</v>
      </c>
      <c r="AF151" s="1">
        <f>(Table2[[#This Row],[Current Week High]]/Table2[[#This Row],[Close Price]])-1</f>
        <v>8.9550915458616043E-3</v>
      </c>
      <c r="AG151" s="1">
        <f>(Table2[[#This Row],[Close Price]]/Table2[[#This Row],[Current Month Low]])-1</f>
        <v>4.6971455093989256E-2</v>
      </c>
      <c r="AH151" s="1">
        <f>(Table2[[#This Row],[Current Month High]]/Table2[[#This Row],[Close Price]])-1</f>
        <v>8.9550915458616043E-3</v>
      </c>
      <c r="AI151">
        <v>1.8131843773551299</v>
      </c>
      <c r="AJ151">
        <v>47.046936114732702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0.09</v>
      </c>
      <c r="AM151" t="s">
        <v>3189</v>
      </c>
      <c r="AN151">
        <v>7.84</v>
      </c>
      <c r="AO151" t="s">
        <v>3189</v>
      </c>
      <c r="AP151">
        <v>0.15154779115181299</v>
      </c>
      <c r="AQ151">
        <f>(Table2[[#This Row],[Sharpe Ratio]]-AVERAGE(Table2[Sharpe Ratio]))/_xlfn.STDEV.P(Table2[Sharpe Ratio])</f>
        <v>1.0604532573238257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0.61301916846954896</v>
      </c>
      <c r="AS151">
        <f>_xlfn.RANK.AVG(Table2[[#This Row],[1Y Return vs Nifty Z-Score]],Table2[1Y Return vs Nifty Z-Score])</f>
        <v>267</v>
      </c>
      <c r="AT151">
        <f>_xlfn.RANK.AVG(Table2[[#This Row],[6M Return vs Nifty Z-Score]],Table2[6M Return vs Nifty Z-Score])</f>
        <v>254</v>
      </c>
      <c r="AU151">
        <f>_xlfn.RANK.AVG(Table2[[#This Row],[Sharpe Ratio Z-Score]],Table2[Sharpe Ratio Z-Score])</f>
        <v>108</v>
      </c>
      <c r="AV151">
        <f>(Table2[[#This Row],[Rank 1Y]]+Table2[[#This Row],[Rank 6M]]+Table2[[#This Row],[Rank Sharpe]])/3</f>
        <v>209.66666666666666</v>
      </c>
    </row>
    <row r="152" spans="1:48" x14ac:dyDescent="0.3">
      <c r="A152" t="s">
        <v>387</v>
      </c>
      <c r="B152" t="s">
        <v>388</v>
      </c>
      <c r="C152" t="s">
        <v>3148</v>
      </c>
      <c r="D152" t="s">
        <v>213</v>
      </c>
      <c r="E152">
        <v>60351.692196875003</v>
      </c>
      <c r="F152">
        <v>1036.1500000000001</v>
      </c>
      <c r="G152">
        <v>37.538350838270503</v>
      </c>
      <c r="H152">
        <f>(Table2[[#This Row],[1Y Return vs Nifty]]-AVERAGE(Table2[1Y Return vs Nifty]))/_xlfn.STDEV.P(Table2[1Y Return vs Nifty])</f>
        <v>0.44646005499354591</v>
      </c>
      <c r="I152">
        <v>7.4799696531343702</v>
      </c>
      <c r="J152">
        <f>(Table2[[#This Row],[1M Return vs Nifty]]-AVERAGE(Table2[1M Return vs Nifty]))/_xlfn.STDEV.P(Table2[1M Return vs Nifty])</f>
        <v>0.91208237331493802</v>
      </c>
      <c r="K152">
        <v>10.272708002024601</v>
      </c>
      <c r="L152">
        <f>(Table2[[#This Row],[6M Return vs Nifty]]-AVERAGE(Table2[6M Return vs Nifty]))/_xlfn.STDEV.P(Table2[6M Return vs Nifty])</f>
        <v>0.2131052054619702</v>
      </c>
      <c r="M152">
        <v>-3.2894870193474599</v>
      </c>
      <c r="N152">
        <f>(Table2[[#This Row],[1W Return vs Nifty]]-AVERAGE(Table2[1W Return vs Nifty]))/_xlfn.STDEV.P(Table2[1W Return vs Nifty])</f>
        <v>-1.1801734913470685</v>
      </c>
      <c r="O152">
        <v>1020.35</v>
      </c>
      <c r="P152">
        <v>1014.5407882791</v>
      </c>
      <c r="Q152">
        <v>925.95935224085997</v>
      </c>
      <c r="R152">
        <v>58.253855272223902</v>
      </c>
      <c r="S152" s="1">
        <f>(Table2[[#This Row],[Close Price]]-Table2[[#This Row],[20D EMA]])/Table2[[#This Row],[20D EMA]]</f>
        <v>1.548488263831045E-2</v>
      </c>
      <c r="T152" s="1">
        <f>(Table2[[#This Row],[Close Price]]-Table2[[#This Row],[50D EMA]])/Table2[[#This Row],[50D EMA]]</f>
        <v>2.1299500198069362E-2</v>
      </c>
      <c r="U152" s="1">
        <f>(Table2[[#This Row],[Close Price]]-Table2[[#This Row],[200D EMA]])/Table2[[#This Row],[200D EMA]]</f>
        <v>0.11900160357198639</v>
      </c>
      <c r="V152">
        <v>1.04320348065736</v>
      </c>
      <c r="W152">
        <v>1018</v>
      </c>
      <c r="X152">
        <v>1050</v>
      </c>
      <c r="Y152">
        <v>1018</v>
      </c>
      <c r="Z152">
        <v>1050</v>
      </c>
      <c r="AA152">
        <v>1018</v>
      </c>
      <c r="AB152">
        <v>1050</v>
      </c>
      <c r="AC152" s="1">
        <f>(Table2[[#This Row],[Close Price]]/Table2[[#This Row],[Day Low]])-1</f>
        <v>1.7829076620825335E-2</v>
      </c>
      <c r="AD152" s="1">
        <f>(Table2[[#This Row],[Day High]]/Table2[[#This Row],[Close Price]])-1</f>
        <v>1.3366790522607586E-2</v>
      </c>
      <c r="AE152" s="1">
        <f>(Table2[[#This Row],[Close Price]]/Table2[[#This Row],[Current Week Low]])-1</f>
        <v>1.7829076620825335E-2</v>
      </c>
      <c r="AF152" s="1">
        <f>(Table2[[#This Row],[Current Week High]]/Table2[[#This Row],[Close Price]])-1</f>
        <v>1.3366790522607586E-2</v>
      </c>
      <c r="AG152" s="1">
        <f>(Table2[[#This Row],[Close Price]]/Table2[[#This Row],[Current Month Low]])-1</f>
        <v>1.7829076620825335E-2</v>
      </c>
      <c r="AH152" s="1">
        <f>(Table2[[#This Row],[Current Month High]]/Table2[[#This Row],[Close Price]])-1</f>
        <v>1.3366790522607586E-2</v>
      </c>
      <c r="AI152">
        <v>21.121459248178301</v>
      </c>
      <c r="AJ152">
        <v>71.391944421470498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0.06</v>
      </c>
      <c r="AM152" t="s">
        <v>3189</v>
      </c>
      <c r="AN152">
        <v>1.92</v>
      </c>
      <c r="AO152" t="s">
        <v>3189</v>
      </c>
      <c r="AP152">
        <v>9.8910046594955003E-2</v>
      </c>
      <c r="AQ152">
        <f>(Table2[[#This Row],[Sharpe Ratio]]-AVERAGE(Table2[Sharpe Ratio]))/_xlfn.STDEV.P(Table2[Sharpe Ratio])</f>
        <v>0.45001104888211324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0.84148519130549881</v>
      </c>
      <c r="AS152">
        <f>_xlfn.RANK.AVG(Table2[[#This Row],[1Y Return vs Nifty Z-Score]],Table2[1Y Return vs Nifty Z-Score])</f>
        <v>173</v>
      </c>
      <c r="AT152">
        <f>_xlfn.RANK.AVG(Table2[[#This Row],[6M Return vs Nifty Z-Score]],Table2[6M Return vs Nifty Z-Score])</f>
        <v>225</v>
      </c>
      <c r="AU152">
        <f>_xlfn.RANK.AVG(Table2[[#This Row],[Sharpe Ratio Z-Score]],Table2[Sharpe Ratio Z-Score])</f>
        <v>232</v>
      </c>
      <c r="AV152">
        <f>(Table2[[#This Row],[Rank 1Y]]+Table2[[#This Row],[Rank 6M]]+Table2[[#This Row],[Rank Sharpe]])/3</f>
        <v>210</v>
      </c>
    </row>
    <row r="153" spans="1:48" x14ac:dyDescent="0.3">
      <c r="A153" t="s">
        <v>1302</v>
      </c>
      <c r="B153" t="s">
        <v>1303</v>
      </c>
      <c r="C153" t="s">
        <v>3146</v>
      </c>
      <c r="D153" t="s">
        <v>46</v>
      </c>
      <c r="E153">
        <v>8963.2187819999999</v>
      </c>
      <c r="F153">
        <v>2738.95</v>
      </c>
      <c r="G153">
        <v>9.8197042674222601</v>
      </c>
      <c r="H153">
        <f>(Table2[[#This Row],[1Y Return vs Nifty]]-AVERAGE(Table2[1Y Return vs Nifty]))/_xlfn.STDEV.P(Table2[1Y Return vs Nifty])</f>
        <v>-0.10825214363315577</v>
      </c>
      <c r="I153">
        <v>-7.2667680407861601</v>
      </c>
      <c r="J153">
        <f>(Table2[[#This Row],[1M Return vs Nifty]]-AVERAGE(Table2[1M Return vs Nifty]))/_xlfn.STDEV.P(Table2[1M Return vs Nifty])</f>
        <v>-0.71312669506683501</v>
      </c>
      <c r="K153">
        <v>8.4884295555036005</v>
      </c>
      <c r="L153">
        <f>(Table2[[#This Row],[6M Return vs Nifty]]-AVERAGE(Table2[6M Return vs Nifty]))/_xlfn.STDEV.P(Table2[6M Return vs Nifty])</f>
        <v>0.15658016197138017</v>
      </c>
      <c r="M153">
        <v>10.996528288547699</v>
      </c>
      <c r="N153">
        <f>(Table2[[#This Row],[1W Return vs Nifty]]-AVERAGE(Table2[1W Return vs Nifty]))/_xlfn.STDEV.P(Table2[1W Return vs Nifty])</f>
        <v>1.804061970706053</v>
      </c>
      <c r="O153">
        <v>2749.18</v>
      </c>
      <c r="P153">
        <v>2879.2109490845901</v>
      </c>
      <c r="Q153">
        <v>2741.7566400444398</v>
      </c>
      <c r="R153">
        <v>62.451700583074803</v>
      </c>
      <c r="S153" s="1">
        <f>(Table2[[#This Row],[Close Price]]-Table2[[#This Row],[20D EMA]])/Table2[[#This Row],[20D EMA]]</f>
        <v>-3.7211095672164134E-3</v>
      </c>
      <c r="T153" s="1">
        <f>(Table2[[#This Row],[Close Price]]-Table2[[#This Row],[50D EMA]])/Table2[[#This Row],[50D EMA]]</f>
        <v>-4.8715065191449247E-2</v>
      </c>
      <c r="U153" s="1">
        <f>(Table2[[#This Row],[Close Price]]-Table2[[#This Row],[200D EMA]])/Table2[[#This Row],[200D EMA]]</f>
        <v>-1.0236649028027818E-3</v>
      </c>
      <c r="V153">
        <v>0.85023320999858998</v>
      </c>
      <c r="W153">
        <v>2727.65</v>
      </c>
      <c r="X153">
        <v>2844.95</v>
      </c>
      <c r="Y153">
        <v>2727.65</v>
      </c>
      <c r="Z153">
        <v>2844.95</v>
      </c>
      <c r="AA153">
        <v>2727.65</v>
      </c>
      <c r="AB153">
        <v>2844.95</v>
      </c>
      <c r="AC153" s="1">
        <f>(Table2[[#This Row],[Close Price]]/Table2[[#This Row],[Day Low]])-1</f>
        <v>4.1427602514985118E-3</v>
      </c>
      <c r="AD153" s="1">
        <f>(Table2[[#This Row],[Day High]]/Table2[[#This Row],[Close Price]])-1</f>
        <v>3.8700962047500065E-2</v>
      </c>
      <c r="AE153" s="1">
        <f>(Table2[[#This Row],[Close Price]]/Table2[[#This Row],[Current Week Low]])-1</f>
        <v>4.1427602514985118E-3</v>
      </c>
      <c r="AF153" s="1">
        <f>(Table2[[#This Row],[Current Week High]]/Table2[[#This Row],[Close Price]])-1</f>
        <v>3.8700962047500065E-2</v>
      </c>
      <c r="AG153" s="1">
        <f>(Table2[[#This Row],[Close Price]]/Table2[[#This Row],[Current Month Low]])-1</f>
        <v>4.1427602514985118E-3</v>
      </c>
      <c r="AH153" s="1">
        <f>(Table2[[#This Row],[Current Month High]]/Table2[[#This Row],[Close Price]])-1</f>
        <v>3.8700962047500065E-2</v>
      </c>
      <c r="AI153">
        <v>36.001022289563501</v>
      </c>
      <c r="AJ153">
        <v>39.917243493141903</v>
      </c>
      <c r="AK153" t="str">
        <f>IF(AND(Table2[[#This Row],[20D EMA]]&gt;Table2[[#This Row],[50D EMA]],Table2[[#This Row],[50D EMA]]&gt;Table2[[#This Row],[200D EMA]]),"Uptrend","Downtrend/NoTrend")</f>
        <v>Downtrend/NoTrend</v>
      </c>
      <c r="AL153">
        <v>-0.11</v>
      </c>
      <c r="AM153" t="s">
        <v>3190</v>
      </c>
      <c r="AN153">
        <v>1.65</v>
      </c>
      <c r="AO153" t="s">
        <v>3189</v>
      </c>
      <c r="AP153">
        <v>0.19017932106956201</v>
      </c>
      <c r="AQ153">
        <f>(Table2[[#This Row],[Sharpe Ratio]]-AVERAGE(Table2[Sharpe Ratio]))/_xlfn.STDEV.P(Table2[Sharpe Ratio])</f>
        <v>1.5084647866362138</v>
      </c>
      <c r="AR1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3">
        <f>_xlfn.RANK.AVG(Table2[[#This Row],[1Y Return vs Nifty Z-Score]],Table2[1Y Return vs Nifty Z-Score])</f>
        <v>338</v>
      </c>
      <c r="AT153">
        <f>_xlfn.RANK.AVG(Table2[[#This Row],[6M Return vs Nifty Z-Score]],Table2[6M Return vs Nifty Z-Score])</f>
        <v>246</v>
      </c>
      <c r="AU153">
        <f>_xlfn.RANK.AVG(Table2[[#This Row],[Sharpe Ratio Z-Score]],Table2[Sharpe Ratio Z-Score])</f>
        <v>46</v>
      </c>
      <c r="AV153">
        <f>(Table2[[#This Row],[Rank 1Y]]+Table2[[#This Row],[Rank 6M]]+Table2[[#This Row],[Rank Sharpe]])/3</f>
        <v>210</v>
      </c>
    </row>
    <row r="154" spans="1:48" x14ac:dyDescent="0.3">
      <c r="A154" t="s">
        <v>844</v>
      </c>
      <c r="B154" t="s">
        <v>845</v>
      </c>
      <c r="C154" t="s">
        <v>3145</v>
      </c>
      <c r="D154" t="s">
        <v>557</v>
      </c>
      <c r="E154">
        <v>18180.98559706</v>
      </c>
      <c r="F154">
        <v>2928.05</v>
      </c>
      <c r="G154">
        <v>106.14700113137501</v>
      </c>
      <c r="H154">
        <f>(Table2[[#This Row],[1Y Return vs Nifty]]-AVERAGE(Table2[1Y Return vs Nifty]))/_xlfn.STDEV.P(Table2[1Y Return vs Nifty])</f>
        <v>1.8194728083984772</v>
      </c>
      <c r="I154">
        <v>6.8803965123805897</v>
      </c>
      <c r="J154">
        <f>(Table2[[#This Row],[1M Return vs Nifty]]-AVERAGE(Table2[1M Return vs Nifty]))/_xlfn.STDEV.P(Table2[1M Return vs Nifty])</f>
        <v>0.84600459219912538</v>
      </c>
      <c r="K154">
        <v>53.3163332681535</v>
      </c>
      <c r="L154">
        <f>(Table2[[#This Row],[6M Return vs Nifty]]-AVERAGE(Table2[6M Return vs Nifty]))/_xlfn.STDEV.P(Table2[6M Return vs Nifty])</f>
        <v>1.5767055980489917</v>
      </c>
      <c r="M154">
        <v>1.85665187524395</v>
      </c>
      <c r="N154">
        <f>(Table2[[#This Row],[1W Return vs Nifty]]-AVERAGE(Table2[1W Return vs Nifty]))/_xlfn.STDEV.P(Table2[1W Return vs Nifty])</f>
        <v>-0.10518583027384137</v>
      </c>
      <c r="O154">
        <v>2850.26</v>
      </c>
      <c r="P154">
        <v>2747.7760699870901</v>
      </c>
      <c r="Q154">
        <v>2185.72613889492</v>
      </c>
      <c r="R154">
        <v>65.158973867807205</v>
      </c>
      <c r="S154" s="1">
        <f>(Table2[[#This Row],[Close Price]]-Table2[[#This Row],[20D EMA]])/Table2[[#This Row],[20D EMA]]</f>
        <v>2.7292247023078583E-2</v>
      </c>
      <c r="T154" s="1">
        <f>(Table2[[#This Row],[Close Price]]-Table2[[#This Row],[50D EMA]])/Table2[[#This Row],[50D EMA]]</f>
        <v>6.560721304111114E-2</v>
      </c>
      <c r="U154" s="1">
        <f>(Table2[[#This Row],[Close Price]]-Table2[[#This Row],[200D EMA]])/Table2[[#This Row],[200D EMA]]</f>
        <v>0.3396234541443473</v>
      </c>
      <c r="V154">
        <v>1.0128999673866801</v>
      </c>
      <c r="W154">
        <v>2915</v>
      </c>
      <c r="X154">
        <v>3004.6</v>
      </c>
      <c r="Y154">
        <v>2915</v>
      </c>
      <c r="Z154">
        <v>3004.6</v>
      </c>
      <c r="AA154">
        <v>2915</v>
      </c>
      <c r="AB154">
        <v>3004.6</v>
      </c>
      <c r="AC154" s="1">
        <f>(Table2[[#This Row],[Close Price]]/Table2[[#This Row],[Day Low]])-1</f>
        <v>4.4768439108062719E-3</v>
      </c>
      <c r="AD154" s="1">
        <f>(Table2[[#This Row],[Day High]]/Table2[[#This Row],[Close Price]])-1</f>
        <v>2.6143679240450135E-2</v>
      </c>
      <c r="AE154" s="1">
        <f>(Table2[[#This Row],[Close Price]]/Table2[[#This Row],[Current Week Low]])-1</f>
        <v>4.4768439108062719E-3</v>
      </c>
      <c r="AF154" s="1">
        <f>(Table2[[#This Row],[Current Week High]]/Table2[[#This Row],[Close Price]])-1</f>
        <v>2.6143679240450135E-2</v>
      </c>
      <c r="AG154" s="1">
        <f>(Table2[[#This Row],[Close Price]]/Table2[[#This Row],[Current Month Low]])-1</f>
        <v>4.4768439108062719E-3</v>
      </c>
      <c r="AH154" s="1">
        <f>(Table2[[#This Row],[Current Month High]]/Table2[[#This Row],[Close Price]])-1</f>
        <v>2.6143679240450135E-2</v>
      </c>
      <c r="AI154">
        <v>5.7495602875633898</v>
      </c>
      <c r="AJ154">
        <v>138.90747389033899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0.19</v>
      </c>
      <c r="AM154" t="s">
        <v>3189</v>
      </c>
      <c r="AN154">
        <v>9.27</v>
      </c>
      <c r="AO154" t="s">
        <v>3189</v>
      </c>
      <c r="AQ154">
        <f>(Table2[[#This Row],[Sharpe Ratio]]-AVERAGE(Table2[Sharpe Ratio]))/_xlfn.STDEV.P(Table2[Sharpe Ratio])</f>
        <v>-0.69705305481019519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3.4399441135625577</v>
      </c>
      <c r="AS154">
        <f>_xlfn.RANK.AVG(Table2[[#This Row],[1Y Return vs Nifty Z-Score]],Table2[1Y Return vs Nifty Z-Score])</f>
        <v>43</v>
      </c>
      <c r="AT154">
        <f>_xlfn.RANK.AVG(Table2[[#This Row],[6M Return vs Nifty Z-Score]],Table2[6M Return vs Nifty Z-Score])</f>
        <v>52</v>
      </c>
      <c r="AU154">
        <f>_xlfn.RANK.AVG(Table2[[#This Row],[Sharpe Ratio Z-Score]],Table2[Sharpe Ratio Z-Score])</f>
        <v>537</v>
      </c>
      <c r="AV154">
        <f>(Table2[[#This Row],[Rank 1Y]]+Table2[[#This Row],[Rank 6M]]+Table2[[#This Row],[Rank Sharpe]])/3</f>
        <v>210.66666666666666</v>
      </c>
    </row>
    <row r="155" spans="1:48" x14ac:dyDescent="0.3">
      <c r="A155" t="s">
        <v>1558</v>
      </c>
      <c r="B155" t="s">
        <v>1559</v>
      </c>
      <c r="C155" t="s">
        <v>3151</v>
      </c>
      <c r="D155" t="s">
        <v>120</v>
      </c>
      <c r="E155">
        <v>6382.6467652800002</v>
      </c>
      <c r="F155">
        <v>956.45</v>
      </c>
      <c r="G155">
        <v>69.847808740469105</v>
      </c>
      <c r="H155">
        <f>(Table2[[#This Row],[1Y Return vs Nifty]]-AVERAGE(Table2[1Y Return vs Nifty]))/_xlfn.STDEV.P(Table2[1Y Return vs Nifty])</f>
        <v>1.0930446702833316</v>
      </c>
      <c r="I155">
        <v>64.089589861464106</v>
      </c>
      <c r="J155">
        <f>(Table2[[#This Row],[1M Return vs Nifty]]-AVERAGE(Table2[1M Return vs Nifty]))/_xlfn.STDEV.P(Table2[1M Return vs Nifty])</f>
        <v>7.1509177028505251</v>
      </c>
      <c r="K155">
        <v>89.413246109138001</v>
      </c>
      <c r="L155">
        <f>(Table2[[#This Row],[6M Return vs Nifty]]-AVERAGE(Table2[6M Return vs Nifty]))/_xlfn.STDEV.P(Table2[6M Return vs Nifty])</f>
        <v>2.7202376359946583</v>
      </c>
      <c r="M155">
        <v>10.3223547945353</v>
      </c>
      <c r="N155">
        <f>(Table2[[#This Row],[1W Return vs Nifty]]-AVERAGE(Table2[1W Return vs Nifty]))/_xlfn.STDEV.P(Table2[1W Return vs Nifty])</f>
        <v>1.6632324668137963</v>
      </c>
      <c r="O155">
        <v>819.08</v>
      </c>
      <c r="P155">
        <v>706.88836175591098</v>
      </c>
      <c r="Q155">
        <v>581.77086131500403</v>
      </c>
      <c r="R155">
        <v>89.272314832417607</v>
      </c>
      <c r="S155" s="1">
        <f>(Table2[[#This Row],[Close Price]]-Table2[[#This Row],[20D EMA]])/Table2[[#This Row],[20D EMA]]</f>
        <v>0.1677125555501294</v>
      </c>
      <c r="T155" s="1">
        <f>(Table2[[#This Row],[Close Price]]-Table2[[#This Row],[50D EMA]])/Table2[[#This Row],[50D EMA]]</f>
        <v>0.35304250535993809</v>
      </c>
      <c r="U155" s="1">
        <f>(Table2[[#This Row],[Close Price]]-Table2[[#This Row],[200D EMA]])/Table2[[#This Row],[200D EMA]]</f>
        <v>0.6440321501116284</v>
      </c>
      <c r="V155">
        <v>1.05998163087844</v>
      </c>
      <c r="W155">
        <v>951</v>
      </c>
      <c r="X155">
        <v>990.55</v>
      </c>
      <c r="Y155">
        <v>951</v>
      </c>
      <c r="Z155">
        <v>990.55</v>
      </c>
      <c r="AA155">
        <v>951</v>
      </c>
      <c r="AB155">
        <v>990.55</v>
      </c>
      <c r="AC155" s="1">
        <f>(Table2[[#This Row],[Close Price]]/Table2[[#This Row],[Day Low]])-1</f>
        <v>5.7308096740273928E-3</v>
      </c>
      <c r="AD155" s="1">
        <f>(Table2[[#This Row],[Day High]]/Table2[[#This Row],[Close Price]])-1</f>
        <v>3.5652673950546276E-2</v>
      </c>
      <c r="AE155" s="1">
        <f>(Table2[[#This Row],[Close Price]]/Table2[[#This Row],[Current Week Low]])-1</f>
        <v>5.7308096740273928E-3</v>
      </c>
      <c r="AF155" s="1">
        <f>(Table2[[#This Row],[Current Week High]]/Table2[[#This Row],[Close Price]])-1</f>
        <v>3.5652673950546276E-2</v>
      </c>
      <c r="AG155" s="1">
        <f>(Table2[[#This Row],[Close Price]]/Table2[[#This Row],[Current Month Low]])-1</f>
        <v>5.7308096740273928E-3</v>
      </c>
      <c r="AH155" s="1">
        <f>(Table2[[#This Row],[Current Month High]]/Table2[[#This Row],[Close Price]])-1</f>
        <v>3.5652673950546276E-2</v>
      </c>
      <c r="AI155">
        <v>3.5652673950546201</v>
      </c>
      <c r="AJ155">
        <v>125.047058823529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0.94</v>
      </c>
      <c r="AM155" t="s">
        <v>3189</v>
      </c>
      <c r="AN155">
        <v>24.28</v>
      </c>
      <c r="AO155" t="s">
        <v>3189</v>
      </c>
      <c r="AQ155">
        <f>(Table2[[#This Row],[Sharpe Ratio]]-AVERAGE(Table2[Sharpe Ratio]))/_xlfn.STDEV.P(Table2[Sharpe Ratio])</f>
        <v>-0.69705305481019519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11.930379421132116</v>
      </c>
      <c r="AS155">
        <f>_xlfn.RANK.AVG(Table2[[#This Row],[1Y Return vs Nifty Z-Score]],Table2[1Y Return vs Nifty Z-Score])</f>
        <v>85</v>
      </c>
      <c r="AT155">
        <f>_xlfn.RANK.AVG(Table2[[#This Row],[6M Return vs Nifty Z-Score]],Table2[6M Return vs Nifty Z-Score])</f>
        <v>14</v>
      </c>
      <c r="AU155">
        <f>_xlfn.RANK.AVG(Table2[[#This Row],[Sharpe Ratio Z-Score]],Table2[Sharpe Ratio Z-Score])</f>
        <v>537</v>
      </c>
      <c r="AV155">
        <f>(Table2[[#This Row],[Rank 1Y]]+Table2[[#This Row],[Rank 6M]]+Table2[[#This Row],[Rank Sharpe]])/3</f>
        <v>212</v>
      </c>
    </row>
    <row r="156" spans="1:48" x14ac:dyDescent="0.3">
      <c r="A156" t="s">
        <v>915</v>
      </c>
      <c r="B156" t="s">
        <v>916</v>
      </c>
      <c r="C156" t="s">
        <v>3153</v>
      </c>
      <c r="D156" t="s">
        <v>117</v>
      </c>
      <c r="E156">
        <v>16575.608483100001</v>
      </c>
      <c r="F156">
        <v>904.1</v>
      </c>
      <c r="G156">
        <v>33.7388484561232</v>
      </c>
      <c r="H156">
        <f>(Table2[[#This Row],[1Y Return vs Nifty]]-AVERAGE(Table2[1Y Return vs Nifty]))/_xlfn.STDEV.P(Table2[1Y Return vs Nifty])</f>
        <v>0.37042350267843682</v>
      </c>
      <c r="I156">
        <v>-16.204827323955801</v>
      </c>
      <c r="J156">
        <f>(Table2[[#This Row],[1M Return vs Nifty]]-AVERAGE(Table2[1M Return vs Nifty]))/_xlfn.STDEV.P(Table2[1M Return vs Nifty])</f>
        <v>-1.6981726965787318</v>
      </c>
      <c r="K156">
        <v>-6.8973434060678001</v>
      </c>
      <c r="L156">
        <f>(Table2[[#This Row],[6M Return vs Nifty]]-AVERAGE(Table2[6M Return vs Nifty]))/_xlfn.STDEV.P(Table2[6M Return vs Nifty])</f>
        <v>-0.33083338465576179</v>
      </c>
      <c r="M156">
        <v>-3.1615922078426899</v>
      </c>
      <c r="N156">
        <f>(Table2[[#This Row],[1W Return vs Nifty]]-AVERAGE(Table2[1W Return vs Nifty]))/_xlfn.STDEV.P(Table2[1W Return vs Nifty])</f>
        <v>-1.1534572780658041</v>
      </c>
      <c r="O156">
        <v>959.93</v>
      </c>
      <c r="P156">
        <v>999.26107233464199</v>
      </c>
      <c r="Q156">
        <v>928.88259717989297</v>
      </c>
      <c r="R156">
        <v>34.3551246468706</v>
      </c>
      <c r="S156" s="1">
        <f>(Table2[[#This Row],[Close Price]]-Table2[[#This Row],[20D EMA]])/Table2[[#This Row],[20D EMA]]</f>
        <v>-5.8160490869125801E-2</v>
      </c>
      <c r="T156" s="1">
        <f>(Table2[[#This Row],[Close Price]]-Table2[[#This Row],[50D EMA]])/Table2[[#This Row],[50D EMA]]</f>
        <v>-9.5231441481364476E-2</v>
      </c>
      <c r="U156" s="1">
        <f>(Table2[[#This Row],[Close Price]]-Table2[[#This Row],[200D EMA]])/Table2[[#This Row],[200D EMA]]</f>
        <v>-2.6680010213490306E-2</v>
      </c>
      <c r="V156">
        <v>0.58289394222217294</v>
      </c>
      <c r="W156">
        <v>896</v>
      </c>
      <c r="X156">
        <v>919.95</v>
      </c>
      <c r="Y156">
        <v>896</v>
      </c>
      <c r="Z156">
        <v>919.95</v>
      </c>
      <c r="AA156">
        <v>896</v>
      </c>
      <c r="AB156">
        <v>919.95</v>
      </c>
      <c r="AC156" s="1">
        <f>(Table2[[#This Row],[Close Price]]/Table2[[#This Row],[Day Low]])-1</f>
        <v>9.040178571428692E-3</v>
      </c>
      <c r="AD156" s="1">
        <f>(Table2[[#This Row],[Day High]]/Table2[[#This Row],[Close Price]])-1</f>
        <v>1.7531246543524004E-2</v>
      </c>
      <c r="AE156" s="1">
        <f>(Table2[[#This Row],[Close Price]]/Table2[[#This Row],[Current Week Low]])-1</f>
        <v>9.040178571428692E-3</v>
      </c>
      <c r="AF156" s="1">
        <f>(Table2[[#This Row],[Current Week High]]/Table2[[#This Row],[Close Price]])-1</f>
        <v>1.7531246543524004E-2</v>
      </c>
      <c r="AG156" s="1">
        <f>(Table2[[#This Row],[Close Price]]/Table2[[#This Row],[Current Month Low]])-1</f>
        <v>9.040178571428692E-3</v>
      </c>
      <c r="AH156" s="1">
        <f>(Table2[[#This Row],[Current Month High]]/Table2[[#This Row],[Close Price]])-1</f>
        <v>1.7531246543524004E-2</v>
      </c>
      <c r="AI156">
        <v>45.337905098993403</v>
      </c>
      <c r="AJ156">
        <v>57.234782608695603</v>
      </c>
      <c r="AK156" t="str">
        <f>IF(AND(Table2[[#This Row],[20D EMA]]&gt;Table2[[#This Row],[50D EMA]],Table2[[#This Row],[50D EMA]]&gt;Table2[[#This Row],[200D EMA]]),"Uptrend","Downtrend/NoTrend")</f>
        <v>Downtrend/NoTrend</v>
      </c>
      <c r="AL156">
        <v>-0.17</v>
      </c>
      <c r="AM156" t="s">
        <v>3190</v>
      </c>
      <c r="AN156">
        <v>-10.44</v>
      </c>
      <c r="AO156" t="s">
        <v>3190</v>
      </c>
      <c r="AP156">
        <v>0.22585881762313001</v>
      </c>
      <c r="AQ156">
        <f>(Table2[[#This Row],[Sharpe Ratio]]-AVERAGE(Table2[Sharpe Ratio]))/_xlfn.STDEV.P(Table2[Sharpe Ratio])</f>
        <v>1.922241456887007</v>
      </c>
      <c r="AR1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6">
        <f>_xlfn.RANK.AVG(Table2[[#This Row],[1Y Return vs Nifty Z-Score]],Table2[1Y Return vs Nifty Z-Score])</f>
        <v>199</v>
      </c>
      <c r="AT156">
        <f>_xlfn.RANK.AVG(Table2[[#This Row],[6M Return vs Nifty Z-Score]],Table2[6M Return vs Nifty Z-Score])</f>
        <v>421</v>
      </c>
      <c r="AU156">
        <f>_xlfn.RANK.AVG(Table2[[#This Row],[Sharpe Ratio Z-Score]],Table2[Sharpe Ratio Z-Score])</f>
        <v>16</v>
      </c>
      <c r="AV156">
        <f>(Table2[[#This Row],[Rank 1Y]]+Table2[[#This Row],[Rank 6M]]+Table2[[#This Row],[Rank Sharpe]])/3</f>
        <v>212</v>
      </c>
    </row>
    <row r="157" spans="1:48" x14ac:dyDescent="0.3">
      <c r="A157" t="s">
        <v>793</v>
      </c>
      <c r="B157" t="s">
        <v>794</v>
      </c>
      <c r="C157" t="s">
        <v>3143</v>
      </c>
      <c r="D157" t="s">
        <v>406</v>
      </c>
      <c r="E157">
        <v>19986.037796375</v>
      </c>
      <c r="F157">
        <v>1174.95</v>
      </c>
      <c r="G157">
        <v>97.018111776141595</v>
      </c>
      <c r="H157">
        <f>(Table2[[#This Row],[1Y Return vs Nifty]]-AVERAGE(Table2[1Y Return vs Nifty]))/_xlfn.STDEV.P(Table2[1Y Return vs Nifty])</f>
        <v>1.6367832866601706</v>
      </c>
      <c r="I157">
        <v>15.5735559895107</v>
      </c>
      <c r="J157">
        <f>(Table2[[#This Row],[1M Return vs Nifty]]-AVERAGE(Table2[1M Return vs Nifty]))/_xlfn.STDEV.P(Table2[1M Return vs Nifty])</f>
        <v>1.8040606659126548</v>
      </c>
      <c r="K157">
        <v>53.986486200932397</v>
      </c>
      <c r="L157">
        <f>(Table2[[#This Row],[6M Return vs Nifty]]-AVERAGE(Table2[6M Return vs Nifty]))/_xlfn.STDEV.P(Table2[6M Return vs Nifty])</f>
        <v>1.5979357057962065</v>
      </c>
      <c r="M157">
        <v>7.4313911013755698</v>
      </c>
      <c r="N157">
        <f>(Table2[[#This Row],[1W Return vs Nifty]]-AVERAGE(Table2[1W Return vs Nifty]))/_xlfn.STDEV.P(Table2[1W Return vs Nifty])</f>
        <v>1.0593330458277748</v>
      </c>
      <c r="O157">
        <v>1076.6300000000001</v>
      </c>
      <c r="P157">
        <v>1036.38680465426</v>
      </c>
      <c r="Q157">
        <v>856.53583809627196</v>
      </c>
      <c r="R157">
        <v>78.1000990297172</v>
      </c>
      <c r="S157" s="1">
        <f>(Table2[[#This Row],[Close Price]]-Table2[[#This Row],[20D EMA]])/Table2[[#This Row],[20D EMA]]</f>
        <v>9.1321995485914312E-2</v>
      </c>
      <c r="T157" s="1">
        <f>(Table2[[#This Row],[Close Price]]-Table2[[#This Row],[50D EMA]])/Table2[[#This Row],[50D EMA]]</f>
        <v>0.13369833996677033</v>
      </c>
      <c r="U157" s="1">
        <f>(Table2[[#This Row],[Close Price]]-Table2[[#This Row],[200D EMA]])/Table2[[#This Row],[200D EMA]]</f>
        <v>0.37174645559657171</v>
      </c>
      <c r="V157">
        <v>0.94620241488740697</v>
      </c>
      <c r="W157">
        <v>1133.7</v>
      </c>
      <c r="X157">
        <v>1182.95</v>
      </c>
      <c r="Y157">
        <v>1133.7</v>
      </c>
      <c r="Z157">
        <v>1182.95</v>
      </c>
      <c r="AA157">
        <v>1133.7</v>
      </c>
      <c r="AB157">
        <v>1182.95</v>
      </c>
      <c r="AC157" s="1">
        <f>(Table2[[#This Row],[Close Price]]/Table2[[#This Row],[Day Low]])-1</f>
        <v>3.6385287112992826E-2</v>
      </c>
      <c r="AD157" s="1">
        <f>(Table2[[#This Row],[Day High]]/Table2[[#This Row],[Close Price]])-1</f>
        <v>6.8088003744839476E-3</v>
      </c>
      <c r="AE157" s="1">
        <f>(Table2[[#This Row],[Close Price]]/Table2[[#This Row],[Current Week Low]])-1</f>
        <v>3.6385287112992826E-2</v>
      </c>
      <c r="AF157" s="1">
        <f>(Table2[[#This Row],[Current Week High]]/Table2[[#This Row],[Close Price]])-1</f>
        <v>6.8088003744839476E-3</v>
      </c>
      <c r="AG157" s="1">
        <f>(Table2[[#This Row],[Close Price]]/Table2[[#This Row],[Current Month Low]])-1</f>
        <v>3.6385287112992826E-2</v>
      </c>
      <c r="AH157" s="1">
        <f>(Table2[[#This Row],[Current Month High]]/Table2[[#This Row],[Close Price]])-1</f>
        <v>6.8088003744839476E-3</v>
      </c>
      <c r="AI157">
        <v>1.8681646027490499</v>
      </c>
      <c r="AJ157">
        <v>157.523287671232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0.17</v>
      </c>
      <c r="AM157" t="s">
        <v>3189</v>
      </c>
      <c r="AN157">
        <v>15.16</v>
      </c>
      <c r="AO157" t="s">
        <v>3189</v>
      </c>
      <c r="AQ157">
        <f>(Table2[[#This Row],[Sharpe Ratio]]-AVERAGE(Table2[Sharpe Ratio]))/_xlfn.STDEV.P(Table2[Sharpe Ratio])</f>
        <v>-0.69705305481019519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5.4010596493866112</v>
      </c>
      <c r="AS157">
        <f>_xlfn.RANK.AVG(Table2[[#This Row],[1Y Return vs Nifty Z-Score]],Table2[1Y Return vs Nifty Z-Score])</f>
        <v>49</v>
      </c>
      <c r="AT157">
        <f>_xlfn.RANK.AVG(Table2[[#This Row],[6M Return vs Nifty Z-Score]],Table2[6M Return vs Nifty Z-Score])</f>
        <v>50</v>
      </c>
      <c r="AU157">
        <f>_xlfn.RANK.AVG(Table2[[#This Row],[Sharpe Ratio Z-Score]],Table2[Sharpe Ratio Z-Score])</f>
        <v>537</v>
      </c>
      <c r="AV157">
        <f>(Table2[[#This Row],[Rank 1Y]]+Table2[[#This Row],[Rank 6M]]+Table2[[#This Row],[Rank Sharpe]])/3</f>
        <v>212</v>
      </c>
    </row>
    <row r="158" spans="1:48" x14ac:dyDescent="0.3">
      <c r="A158" t="s">
        <v>712</v>
      </c>
      <c r="B158" t="s">
        <v>713</v>
      </c>
      <c r="C158" t="s">
        <v>3147</v>
      </c>
      <c r="D158" t="s">
        <v>51</v>
      </c>
      <c r="E158">
        <v>24636.5626185</v>
      </c>
      <c r="F158">
        <v>1415.1</v>
      </c>
      <c r="G158">
        <v>53.865503347477798</v>
      </c>
      <c r="H158">
        <f>(Table2[[#This Row],[1Y Return vs Nifty]]-AVERAGE(Table2[1Y Return vs Nifty]))/_xlfn.STDEV.P(Table2[1Y Return vs Nifty])</f>
        <v>0.77320294420881441</v>
      </c>
      <c r="I158">
        <v>-3.0957472519502001</v>
      </c>
      <c r="J158">
        <f>(Table2[[#This Row],[1M Return vs Nifty]]-AVERAGE(Table2[1M Return vs Nifty]))/_xlfn.STDEV.P(Table2[1M Return vs Nifty])</f>
        <v>-0.25344666609203942</v>
      </c>
      <c r="K158">
        <v>29.7553329582259</v>
      </c>
      <c r="L158">
        <f>(Table2[[#This Row],[6M Return vs Nifty]]-AVERAGE(Table2[6M Return vs Nifty]))/_xlfn.STDEV.P(Table2[6M Return vs Nifty])</f>
        <v>0.83030496209601545</v>
      </c>
      <c r="M158">
        <v>-0.40135837540922498</v>
      </c>
      <c r="N158">
        <f>(Table2[[#This Row],[1W Return vs Nifty]]-AVERAGE(Table2[1W Return vs Nifty]))/_xlfn.STDEV.P(Table2[1W Return vs Nifty])</f>
        <v>-0.57686628969170795</v>
      </c>
      <c r="O158">
        <v>1377.25</v>
      </c>
      <c r="P158">
        <v>1390.29542709304</v>
      </c>
      <c r="Q158">
        <v>1240.2189087592601</v>
      </c>
      <c r="R158">
        <v>53.441098628478002</v>
      </c>
      <c r="S158" s="1">
        <f>(Table2[[#This Row],[Close Price]]-Table2[[#This Row],[20D EMA]])/Table2[[#This Row],[20D EMA]]</f>
        <v>2.7482301688146603E-2</v>
      </c>
      <c r="T158" s="1">
        <f>(Table2[[#This Row],[Close Price]]-Table2[[#This Row],[50D EMA]])/Table2[[#This Row],[50D EMA]]</f>
        <v>1.7841224550974519E-2</v>
      </c>
      <c r="U158" s="1">
        <f>(Table2[[#This Row],[Close Price]]-Table2[[#This Row],[200D EMA]])/Table2[[#This Row],[200D EMA]]</f>
        <v>0.14100824459747544</v>
      </c>
      <c r="V158">
        <v>0.92973983845712804</v>
      </c>
      <c r="W158">
        <v>1380.05</v>
      </c>
      <c r="X158">
        <v>1455</v>
      </c>
      <c r="Y158">
        <v>1380.05</v>
      </c>
      <c r="Z158">
        <v>1455</v>
      </c>
      <c r="AA158">
        <v>1380.05</v>
      </c>
      <c r="AB158">
        <v>1455</v>
      </c>
      <c r="AC158" s="1">
        <f>(Table2[[#This Row],[Close Price]]/Table2[[#This Row],[Day Low]])-1</f>
        <v>2.5397630520633374E-2</v>
      </c>
      <c r="AD158" s="1">
        <f>(Table2[[#This Row],[Day High]]/Table2[[#This Row],[Close Price]])-1</f>
        <v>2.8195887216451165E-2</v>
      </c>
      <c r="AE158" s="1">
        <f>(Table2[[#This Row],[Close Price]]/Table2[[#This Row],[Current Week Low]])-1</f>
        <v>2.5397630520633374E-2</v>
      </c>
      <c r="AF158" s="1">
        <f>(Table2[[#This Row],[Current Week High]]/Table2[[#This Row],[Close Price]])-1</f>
        <v>2.8195887216451165E-2</v>
      </c>
      <c r="AG158" s="1">
        <f>(Table2[[#This Row],[Close Price]]/Table2[[#This Row],[Current Month Low]])-1</f>
        <v>2.5397630520633374E-2</v>
      </c>
      <c r="AH158" s="1">
        <f>(Table2[[#This Row],[Current Month High]]/Table2[[#This Row],[Close Price]])-1</f>
        <v>2.8195887216451165E-2</v>
      </c>
      <c r="AI158">
        <v>15.8222033778531</v>
      </c>
      <c r="AJ158">
        <v>88.065652202804102</v>
      </c>
      <c r="AK158" t="str">
        <f>IF(AND(Table2[[#This Row],[20D EMA]]&gt;Table2[[#This Row],[50D EMA]],Table2[[#This Row],[50D EMA]]&gt;Table2[[#This Row],[200D EMA]]),"Uptrend","Downtrend/NoTrend")</f>
        <v>Downtrend/NoTrend</v>
      </c>
      <c r="AL158">
        <v>-0.08</v>
      </c>
      <c r="AM158" t="s">
        <v>3190</v>
      </c>
      <c r="AN158">
        <v>1.74</v>
      </c>
      <c r="AO158" t="s">
        <v>3189</v>
      </c>
      <c r="AP158">
        <v>4.3696919012140997E-2</v>
      </c>
      <c r="AQ158">
        <f>(Table2[[#This Row],[Sharpe Ratio]]-AVERAGE(Table2[Sharpe Ratio]))/_xlfn.STDEV.P(Table2[Sharpe Ratio])</f>
        <v>-0.19029798829975761</v>
      </c>
      <c r="AR1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8">
        <f>_xlfn.RANK.AVG(Table2[[#This Row],[1Y Return vs Nifty Z-Score]],Table2[1Y Return vs Nifty Z-Score])</f>
        <v>121</v>
      </c>
      <c r="AT158">
        <f>_xlfn.RANK.AVG(Table2[[#This Row],[6M Return vs Nifty Z-Score]],Table2[6M Return vs Nifty Z-Score])</f>
        <v>117</v>
      </c>
      <c r="AU158">
        <f>_xlfn.RANK.AVG(Table2[[#This Row],[Sharpe Ratio Z-Score]],Table2[Sharpe Ratio Z-Score])</f>
        <v>401</v>
      </c>
      <c r="AV158">
        <f>(Table2[[#This Row],[Rank 1Y]]+Table2[[#This Row],[Rank 6M]]+Table2[[#This Row],[Rank Sharpe]])/3</f>
        <v>213</v>
      </c>
    </row>
    <row r="159" spans="1:48" x14ac:dyDescent="0.3">
      <c r="A159" t="s">
        <v>1481</v>
      </c>
      <c r="B159" t="s">
        <v>1482</v>
      </c>
      <c r="C159" t="s">
        <v>3150</v>
      </c>
      <c r="D159" t="s">
        <v>72</v>
      </c>
      <c r="E159">
        <v>7021.9373237949903</v>
      </c>
      <c r="F159">
        <v>343.75</v>
      </c>
      <c r="G159">
        <v>13.9285021618914</v>
      </c>
      <c r="H159">
        <f>(Table2[[#This Row],[1Y Return vs Nifty]]-AVERAGE(Table2[1Y Return vs Nifty]))/_xlfn.STDEV.P(Table2[1Y Return vs Nifty])</f>
        <v>-2.6025895395235716E-2</v>
      </c>
      <c r="I159">
        <v>-0.1748079365287</v>
      </c>
      <c r="J159">
        <f>(Table2[[#This Row],[1M Return vs Nifty]]-AVERAGE(Table2[1M Return vs Nifty]))/_xlfn.STDEV.P(Table2[1M Return vs Nifty])</f>
        <v>6.8464332946949258E-2</v>
      </c>
      <c r="K159">
        <v>54.312630211879402</v>
      </c>
      <c r="L159">
        <f>(Table2[[#This Row],[6M Return vs Nifty]]-AVERAGE(Table2[6M Return vs Nifty]))/_xlfn.STDEV.P(Table2[6M Return vs Nifty])</f>
        <v>1.6082677839754391</v>
      </c>
      <c r="M159">
        <v>2.5842497879992998</v>
      </c>
      <c r="N159">
        <f>(Table2[[#This Row],[1W Return vs Nifty]]-AVERAGE(Table2[1W Return vs Nifty]))/_xlfn.STDEV.P(Table2[1W Return vs Nifty])</f>
        <v>4.6803611607854442E-2</v>
      </c>
      <c r="O159">
        <v>335.2</v>
      </c>
      <c r="P159">
        <v>326.66852528332498</v>
      </c>
      <c r="Q159">
        <v>284.92969924057297</v>
      </c>
      <c r="R159">
        <v>61.832014839153999</v>
      </c>
      <c r="S159" s="1">
        <f>(Table2[[#This Row],[Close Price]]-Table2[[#This Row],[20D EMA]])/Table2[[#This Row],[20D EMA]]</f>
        <v>2.550715990453464E-2</v>
      </c>
      <c r="T159" s="1">
        <f>(Table2[[#This Row],[Close Price]]-Table2[[#This Row],[50D EMA]])/Table2[[#This Row],[50D EMA]]</f>
        <v>5.2289931213483069E-2</v>
      </c>
      <c r="U159" s="1">
        <f>(Table2[[#This Row],[Close Price]]-Table2[[#This Row],[200D EMA]])/Table2[[#This Row],[200D EMA]]</f>
        <v>0.20643794211765773</v>
      </c>
      <c r="V159">
        <v>0.33693559754969299</v>
      </c>
      <c r="W159">
        <v>337.9</v>
      </c>
      <c r="X159">
        <v>345</v>
      </c>
      <c r="Y159">
        <v>337.9</v>
      </c>
      <c r="Z159">
        <v>345</v>
      </c>
      <c r="AA159">
        <v>337.9</v>
      </c>
      <c r="AB159">
        <v>345</v>
      </c>
      <c r="AC159" s="1">
        <f>(Table2[[#This Row],[Close Price]]/Table2[[#This Row],[Day Low]])-1</f>
        <v>1.731281444214261E-2</v>
      </c>
      <c r="AD159" s="1">
        <f>(Table2[[#This Row],[Day High]]/Table2[[#This Row],[Close Price]])-1</f>
        <v>3.6363636363636598E-3</v>
      </c>
      <c r="AE159" s="1">
        <f>(Table2[[#This Row],[Close Price]]/Table2[[#This Row],[Current Week Low]])-1</f>
        <v>1.731281444214261E-2</v>
      </c>
      <c r="AF159" s="1">
        <f>(Table2[[#This Row],[Current Week High]]/Table2[[#This Row],[Close Price]])-1</f>
        <v>3.6363636363636598E-3</v>
      </c>
      <c r="AG159" s="1">
        <f>(Table2[[#This Row],[Close Price]]/Table2[[#This Row],[Current Month Low]])-1</f>
        <v>1.731281444214261E-2</v>
      </c>
      <c r="AH159" s="1">
        <f>(Table2[[#This Row],[Current Month High]]/Table2[[#This Row],[Close Price]])-1</f>
        <v>3.6363636363636598E-3</v>
      </c>
      <c r="AI159">
        <v>10.254545454545401</v>
      </c>
      <c r="AJ159">
        <v>88.873626373626294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0.23</v>
      </c>
      <c r="AM159" t="s">
        <v>3189</v>
      </c>
      <c r="AN159">
        <v>1.73</v>
      </c>
      <c r="AO159" t="s">
        <v>3189</v>
      </c>
      <c r="AP159">
        <v>8.2942272299051004E-2</v>
      </c>
      <c r="AQ159">
        <f>(Table2[[#This Row],[Sharpe Ratio]]-AVERAGE(Table2[Sharpe Ratio]))/_xlfn.STDEV.P(Table2[Sharpe Ratio])</f>
        <v>0.26483207726866309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1.9623419104036703</v>
      </c>
      <c r="AS159">
        <f>_xlfn.RANK.AVG(Table2[[#This Row],[1Y Return vs Nifty Z-Score]],Table2[1Y Return vs Nifty Z-Score])</f>
        <v>315</v>
      </c>
      <c r="AT159">
        <f>_xlfn.RANK.AVG(Table2[[#This Row],[6M Return vs Nifty Z-Score]],Table2[6M Return vs Nifty Z-Score])</f>
        <v>48</v>
      </c>
      <c r="AU159">
        <f>_xlfn.RANK.AVG(Table2[[#This Row],[Sharpe Ratio Z-Score]],Table2[Sharpe Ratio Z-Score])</f>
        <v>278</v>
      </c>
      <c r="AV159">
        <f>(Table2[[#This Row],[Rank 1Y]]+Table2[[#This Row],[Rank 6M]]+Table2[[#This Row],[Rank Sharpe]])/3</f>
        <v>213.66666666666666</v>
      </c>
    </row>
    <row r="160" spans="1:48" x14ac:dyDescent="0.3">
      <c r="A160" t="s">
        <v>1117</v>
      </c>
      <c r="B160" t="s">
        <v>1118</v>
      </c>
      <c r="C160" t="s">
        <v>3151</v>
      </c>
      <c r="D160" t="s">
        <v>269</v>
      </c>
      <c r="E160">
        <v>11248.666989200001</v>
      </c>
      <c r="F160">
        <v>1759.05</v>
      </c>
      <c r="G160">
        <v>186.27086034641999</v>
      </c>
      <c r="H160">
        <f>(Table2[[#This Row],[1Y Return vs Nifty]]-AVERAGE(Table2[1Y Return vs Nifty]))/_xlfn.STDEV.P(Table2[1Y Return vs Nifty])</f>
        <v>3.4229306826504451</v>
      </c>
      <c r="I160">
        <v>3.4942853698518199</v>
      </c>
      <c r="J160">
        <f>(Table2[[#This Row],[1M Return vs Nifty]]-AVERAGE(Table2[1M Return vs Nifty]))/_xlfn.STDEV.P(Table2[1M Return vs Nifty])</f>
        <v>0.47282791749262132</v>
      </c>
      <c r="K160">
        <v>35.326088831004597</v>
      </c>
      <c r="L160">
        <f>(Table2[[#This Row],[6M Return vs Nifty]]-AVERAGE(Table2[6M Return vs Nifty]))/_xlfn.STDEV.P(Table2[6M Return vs Nifty])</f>
        <v>1.0067837054212208</v>
      </c>
      <c r="M160">
        <v>8.6349035186530294</v>
      </c>
      <c r="N160">
        <f>(Table2[[#This Row],[1W Return vs Nifty]]-AVERAGE(Table2[1W Return vs Nifty]))/_xlfn.STDEV.P(Table2[1W Return vs Nifty])</f>
        <v>1.3107372587769093</v>
      </c>
      <c r="O160">
        <v>1629.29</v>
      </c>
      <c r="P160">
        <v>1520.7490704920499</v>
      </c>
      <c r="Q160">
        <v>1224.55996279536</v>
      </c>
      <c r="R160">
        <v>74.798417845342101</v>
      </c>
      <c r="S160" s="1">
        <f>(Table2[[#This Row],[Close Price]]-Table2[[#This Row],[20D EMA]])/Table2[[#This Row],[20D EMA]]</f>
        <v>7.9642052673250308E-2</v>
      </c>
      <c r="T160" s="1">
        <f>(Table2[[#This Row],[Close Price]]-Table2[[#This Row],[50D EMA]])/Table2[[#This Row],[50D EMA]]</f>
        <v>0.15669970419961921</v>
      </c>
      <c r="U160" s="1">
        <f>(Table2[[#This Row],[Close Price]]-Table2[[#This Row],[200D EMA]])/Table2[[#This Row],[200D EMA]]</f>
        <v>0.43647518573491062</v>
      </c>
      <c r="V160">
        <v>0.82134116429188397</v>
      </c>
      <c r="W160">
        <v>1743.3</v>
      </c>
      <c r="X160">
        <v>1785.05</v>
      </c>
      <c r="Y160">
        <v>1743.3</v>
      </c>
      <c r="Z160">
        <v>1785.05</v>
      </c>
      <c r="AA160">
        <v>1743.3</v>
      </c>
      <c r="AB160">
        <v>1785.05</v>
      </c>
      <c r="AC160" s="1">
        <f>(Table2[[#This Row],[Close Price]]/Table2[[#This Row],[Day Low]])-1</f>
        <v>9.0345895715022717E-3</v>
      </c>
      <c r="AD160" s="1">
        <f>(Table2[[#This Row],[Day High]]/Table2[[#This Row],[Close Price]])-1</f>
        <v>1.4780705494443103E-2</v>
      </c>
      <c r="AE160" s="1">
        <f>(Table2[[#This Row],[Close Price]]/Table2[[#This Row],[Current Week Low]])-1</f>
        <v>9.0345895715022717E-3</v>
      </c>
      <c r="AF160" s="1">
        <f>(Table2[[#This Row],[Current Week High]]/Table2[[#This Row],[Close Price]])-1</f>
        <v>1.4780705494443103E-2</v>
      </c>
      <c r="AG160" s="1">
        <f>(Table2[[#This Row],[Close Price]]/Table2[[#This Row],[Current Month Low]])-1</f>
        <v>9.0345895715022717E-3</v>
      </c>
      <c r="AH160" s="1">
        <f>(Table2[[#This Row],[Current Month High]]/Table2[[#This Row],[Close Price]])-1</f>
        <v>1.4780705494443103E-2</v>
      </c>
      <c r="AI160">
        <v>1.87317017708421</v>
      </c>
      <c r="AJ160">
        <v>207.956932773109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0.4</v>
      </c>
      <c r="AM160" t="s">
        <v>3189</v>
      </c>
      <c r="AN160">
        <v>11.93</v>
      </c>
      <c r="AO160" t="s">
        <v>3189</v>
      </c>
      <c r="AQ160">
        <f>(Table2[[#This Row],[Sharpe Ratio]]-AVERAGE(Table2[Sharpe Ratio]))/_xlfn.STDEV.P(Table2[Sharpe Ratio])</f>
        <v>-0.69705305481019519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5.5162265095310001</v>
      </c>
      <c r="AS160">
        <f>_xlfn.RANK.AVG(Table2[[#This Row],[1Y Return vs Nifty Z-Score]],Table2[1Y Return vs Nifty Z-Score])</f>
        <v>11</v>
      </c>
      <c r="AT160">
        <f>_xlfn.RANK.AVG(Table2[[#This Row],[6M Return vs Nifty Z-Score]],Table2[6M Return vs Nifty Z-Score])</f>
        <v>93</v>
      </c>
      <c r="AU160">
        <f>_xlfn.RANK.AVG(Table2[[#This Row],[Sharpe Ratio Z-Score]],Table2[Sharpe Ratio Z-Score])</f>
        <v>537</v>
      </c>
      <c r="AV160">
        <f>(Table2[[#This Row],[Rank 1Y]]+Table2[[#This Row],[Rank 6M]]+Table2[[#This Row],[Rank Sharpe]])/3</f>
        <v>213.66666666666666</v>
      </c>
    </row>
    <row r="161" spans="1:48" x14ac:dyDescent="0.3">
      <c r="A161" t="s">
        <v>270</v>
      </c>
      <c r="B161" t="s">
        <v>271</v>
      </c>
      <c r="C161" t="s">
        <v>3147</v>
      </c>
      <c r="D161" t="s">
        <v>261</v>
      </c>
      <c r="E161">
        <v>95244.637892675004</v>
      </c>
      <c r="F161">
        <v>1019.2</v>
      </c>
      <c r="G161">
        <v>21.929383297196299</v>
      </c>
      <c r="H161">
        <f>(Table2[[#This Row],[1Y Return vs Nifty]]-AVERAGE(Table2[1Y Return vs Nifty]))/_xlfn.STDEV.P(Table2[1Y Return vs Nifty])</f>
        <v>0.13408965549113158</v>
      </c>
      <c r="I161">
        <v>-4.2935311569668899</v>
      </c>
      <c r="J161">
        <f>(Table2[[#This Row],[1M Return vs Nifty]]-AVERAGE(Table2[1M Return vs Nifty]))/_xlfn.STDEV.P(Table2[1M Return vs Nifty])</f>
        <v>-0.38545208347987153</v>
      </c>
      <c r="K161">
        <v>20.2918799420037</v>
      </c>
      <c r="L161">
        <f>(Table2[[#This Row],[6M Return vs Nifty]]-AVERAGE(Table2[6M Return vs Nifty]))/_xlfn.STDEV.P(Table2[6M Return vs Nifty])</f>
        <v>0.53050753173635901</v>
      </c>
      <c r="M161">
        <v>-3.5058877335301299</v>
      </c>
      <c r="N161">
        <f>(Table2[[#This Row],[1W Return vs Nifty]]-AVERAGE(Table2[1W Return vs Nifty]))/_xlfn.STDEV.P(Table2[1W Return vs Nifty])</f>
        <v>-1.2253778867896978</v>
      </c>
      <c r="O161">
        <v>998.41</v>
      </c>
      <c r="P161">
        <v>979.63902216231202</v>
      </c>
      <c r="Q161">
        <v>879.85699715483895</v>
      </c>
      <c r="R161">
        <v>41.939824038526602</v>
      </c>
      <c r="S161" s="1">
        <f>(Table2[[#This Row],[Close Price]]-Table2[[#This Row],[20D EMA]])/Table2[[#This Row],[20D EMA]]</f>
        <v>2.0823108742901292E-2</v>
      </c>
      <c r="T161" s="1">
        <f>(Table2[[#This Row],[Close Price]]-Table2[[#This Row],[50D EMA]])/Table2[[#This Row],[50D EMA]]</f>
        <v>4.0383219678578039E-2</v>
      </c>
      <c r="U161" s="1">
        <f>(Table2[[#This Row],[Close Price]]-Table2[[#This Row],[200D EMA]])/Table2[[#This Row],[200D EMA]]</f>
        <v>0.15837005706126042</v>
      </c>
      <c r="V161">
        <v>0.90809533141107701</v>
      </c>
      <c r="W161">
        <v>970.15</v>
      </c>
      <c r="X161">
        <v>1022.9</v>
      </c>
      <c r="Y161">
        <v>970.15</v>
      </c>
      <c r="Z161">
        <v>1022.9</v>
      </c>
      <c r="AA161">
        <v>970.15</v>
      </c>
      <c r="AB161">
        <v>1022.9</v>
      </c>
      <c r="AC161" s="1">
        <f>(Table2[[#This Row],[Close Price]]/Table2[[#This Row],[Day Low]])-1</f>
        <v>5.0559191877544762E-2</v>
      </c>
      <c r="AD161" s="1">
        <f>(Table2[[#This Row],[Day High]]/Table2[[#This Row],[Close Price]])-1</f>
        <v>3.630298273155308E-3</v>
      </c>
      <c r="AE161" s="1">
        <f>(Table2[[#This Row],[Close Price]]/Table2[[#This Row],[Current Week Low]])-1</f>
        <v>5.0559191877544762E-2</v>
      </c>
      <c r="AF161" s="1">
        <f>(Table2[[#This Row],[Current Week High]]/Table2[[#This Row],[Close Price]])-1</f>
        <v>3.630298273155308E-3</v>
      </c>
      <c r="AG161" s="1">
        <f>(Table2[[#This Row],[Close Price]]/Table2[[#This Row],[Current Month Low]])-1</f>
        <v>5.0559191877544762E-2</v>
      </c>
      <c r="AH161" s="1">
        <f>(Table2[[#This Row],[Current Month High]]/Table2[[#This Row],[Close Price]])-1</f>
        <v>3.630298273155308E-3</v>
      </c>
      <c r="AI161">
        <v>9.6938775510203996</v>
      </c>
      <c r="AJ161">
        <v>61.546996354414297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0.2</v>
      </c>
      <c r="AM161" t="s">
        <v>3189</v>
      </c>
      <c r="AN161">
        <v>-1.1200000000000001</v>
      </c>
      <c r="AO161" t="s">
        <v>3190</v>
      </c>
      <c r="AP161">
        <v>0.10694924278949799</v>
      </c>
      <c r="AQ161">
        <f>(Table2[[#This Row],[Sharpe Ratio]]-AVERAGE(Table2[Sharpe Ratio]))/_xlfn.STDEV.P(Table2[Sharpe Ratio])</f>
        <v>0.54324195610292147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-0.40299082693915733</v>
      </c>
      <c r="AS161">
        <f>_xlfn.RANK.AVG(Table2[[#This Row],[1Y Return vs Nifty Z-Score]],Table2[1Y Return vs Nifty Z-Score])</f>
        <v>264</v>
      </c>
      <c r="AT161">
        <f>_xlfn.RANK.AVG(Table2[[#This Row],[6M Return vs Nifty Z-Score]],Table2[6M Return vs Nifty Z-Score])</f>
        <v>163</v>
      </c>
      <c r="AU161">
        <f>_xlfn.RANK.AVG(Table2[[#This Row],[Sharpe Ratio Z-Score]],Table2[Sharpe Ratio Z-Score])</f>
        <v>214</v>
      </c>
      <c r="AV161">
        <f>(Table2[[#This Row],[Rank 1Y]]+Table2[[#This Row],[Rank 6M]]+Table2[[#This Row],[Rank Sharpe]])/3</f>
        <v>213.66666666666666</v>
      </c>
    </row>
    <row r="162" spans="1:48" x14ac:dyDescent="0.3">
      <c r="A162" t="s">
        <v>744</v>
      </c>
      <c r="B162" t="s">
        <v>745</v>
      </c>
      <c r="C162" t="s">
        <v>3144</v>
      </c>
      <c r="D162" t="s">
        <v>659</v>
      </c>
      <c r="E162">
        <v>23188.589495065</v>
      </c>
      <c r="F162">
        <v>1352.8</v>
      </c>
      <c r="G162">
        <v>39.734721561779601</v>
      </c>
      <c r="H162">
        <f>(Table2[[#This Row],[1Y Return vs Nifty]]-AVERAGE(Table2[1Y Return vs Nifty]))/_xlfn.STDEV.P(Table2[1Y Return vs Nifty])</f>
        <v>0.49041435232631669</v>
      </c>
      <c r="I162">
        <v>-2.5815806531707102</v>
      </c>
      <c r="J162">
        <f>(Table2[[#This Row],[1M Return vs Nifty]]-AVERAGE(Table2[1M Return vs Nifty]))/_xlfn.STDEV.P(Table2[1M Return vs Nifty])</f>
        <v>-0.19678137263259621</v>
      </c>
      <c r="K162">
        <v>5.1420624201048</v>
      </c>
      <c r="L162">
        <f>(Table2[[#This Row],[6M Return vs Nifty]]-AVERAGE(Table2[6M Return vs Nifty]))/_xlfn.STDEV.P(Table2[6M Return vs Nifty])</f>
        <v>5.0568934725592658E-2</v>
      </c>
      <c r="M162">
        <v>0.478330212119777</v>
      </c>
      <c r="N162">
        <f>(Table2[[#This Row],[1W Return vs Nifty]]-AVERAGE(Table2[1W Return vs Nifty]))/_xlfn.STDEV.P(Table2[1W Return vs Nifty])</f>
        <v>-0.39310631030706766</v>
      </c>
      <c r="O162">
        <v>1308.02</v>
      </c>
      <c r="P162">
        <v>1284.40309967024</v>
      </c>
      <c r="Q162">
        <v>1162.5136066396501</v>
      </c>
      <c r="R162">
        <v>53.6235595814519</v>
      </c>
      <c r="S162" s="1">
        <f>(Table2[[#This Row],[Close Price]]-Table2[[#This Row],[20D EMA]])/Table2[[#This Row],[20D EMA]]</f>
        <v>3.4234950535924506E-2</v>
      </c>
      <c r="T162" s="1">
        <f>(Table2[[#This Row],[Close Price]]-Table2[[#This Row],[50D EMA]])/Table2[[#This Row],[50D EMA]]</f>
        <v>5.3251896034290438E-2</v>
      </c>
      <c r="U162" s="1">
        <f>(Table2[[#This Row],[Close Price]]-Table2[[#This Row],[200D EMA]])/Table2[[#This Row],[200D EMA]]</f>
        <v>0.16368530421797792</v>
      </c>
      <c r="V162">
        <v>0.76980400949126204</v>
      </c>
      <c r="W162">
        <v>1307</v>
      </c>
      <c r="X162">
        <v>1361.25</v>
      </c>
      <c r="Y162">
        <v>1307</v>
      </c>
      <c r="Z162">
        <v>1361.25</v>
      </c>
      <c r="AA162">
        <v>1307</v>
      </c>
      <c r="AB162">
        <v>1361.25</v>
      </c>
      <c r="AC162" s="1">
        <f>(Table2[[#This Row],[Close Price]]/Table2[[#This Row],[Day Low]])-1</f>
        <v>3.504208110175977E-2</v>
      </c>
      <c r="AD162" s="1">
        <f>(Table2[[#This Row],[Day High]]/Table2[[#This Row],[Close Price]])-1</f>
        <v>6.2463039621525329E-3</v>
      </c>
      <c r="AE162" s="1">
        <f>(Table2[[#This Row],[Close Price]]/Table2[[#This Row],[Current Week Low]])-1</f>
        <v>3.504208110175977E-2</v>
      </c>
      <c r="AF162" s="1">
        <f>(Table2[[#This Row],[Current Week High]]/Table2[[#This Row],[Close Price]])-1</f>
        <v>6.2463039621525329E-3</v>
      </c>
      <c r="AG162" s="1">
        <f>(Table2[[#This Row],[Close Price]]/Table2[[#This Row],[Current Month Low]])-1</f>
        <v>3.504208110175977E-2</v>
      </c>
      <c r="AH162" s="1">
        <f>(Table2[[#This Row],[Current Month High]]/Table2[[#This Row],[Close Price]])-1</f>
        <v>6.2463039621525329E-3</v>
      </c>
      <c r="AI162">
        <v>10.5115316380839</v>
      </c>
      <c r="AJ162">
        <v>107.723608445297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0.06</v>
      </c>
      <c r="AM162" t="s">
        <v>3189</v>
      </c>
      <c r="AN162">
        <v>4.13</v>
      </c>
      <c r="AO162" t="s">
        <v>3189</v>
      </c>
      <c r="AP162">
        <v>0.10845556613248</v>
      </c>
      <c r="AQ162">
        <f>(Table2[[#This Row],[Sharpe Ratio]]-AVERAGE(Table2[Sharpe Ratio]))/_xlfn.STDEV.P(Table2[Sharpe Ratio])</f>
        <v>0.56071085329558135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0.51180645740782682</v>
      </c>
      <c r="AS162">
        <f>_xlfn.RANK.AVG(Table2[[#This Row],[1Y Return vs Nifty Z-Score]],Table2[1Y Return vs Nifty Z-Score])</f>
        <v>161</v>
      </c>
      <c r="AT162">
        <f>_xlfn.RANK.AVG(Table2[[#This Row],[6M Return vs Nifty Z-Score]],Table2[6M Return vs Nifty Z-Score])</f>
        <v>273</v>
      </c>
      <c r="AU162">
        <f>_xlfn.RANK.AVG(Table2[[#This Row],[Sharpe Ratio Z-Score]],Table2[Sharpe Ratio Z-Score])</f>
        <v>208</v>
      </c>
      <c r="AV162">
        <f>(Table2[[#This Row],[Rank 1Y]]+Table2[[#This Row],[Rank 6M]]+Table2[[#This Row],[Rank Sharpe]])/3</f>
        <v>214</v>
      </c>
    </row>
    <row r="163" spans="1:48" x14ac:dyDescent="0.3">
      <c r="A163" t="s">
        <v>1607</v>
      </c>
      <c r="B163" t="s">
        <v>1608</v>
      </c>
      <c r="C163" t="s">
        <v>3148</v>
      </c>
      <c r="D163" t="s">
        <v>213</v>
      </c>
      <c r="E163">
        <v>5896.0174657500002</v>
      </c>
      <c r="F163">
        <v>495.05</v>
      </c>
      <c r="G163">
        <v>21.2780151497</v>
      </c>
      <c r="H163">
        <f>(Table2[[#This Row],[1Y Return vs Nifty]]-AVERAGE(Table2[1Y Return vs Nifty]))/_xlfn.STDEV.P(Table2[1Y Return vs Nifty])</f>
        <v>0.12105432000714453</v>
      </c>
      <c r="I163">
        <v>1.53153440076395</v>
      </c>
      <c r="J163">
        <f>(Table2[[#This Row],[1M Return vs Nifty]]-AVERAGE(Table2[1M Return vs Nifty]))/_xlfn.STDEV.P(Table2[1M Return vs Nifty])</f>
        <v>0.25651697875179225</v>
      </c>
      <c r="K163">
        <v>1.6818348383410799</v>
      </c>
      <c r="L163">
        <f>(Table2[[#This Row],[6M Return vs Nifty]]-AVERAGE(Table2[6M Return vs Nifty]))/_xlfn.STDEV.P(Table2[6M Return vs Nifty])</f>
        <v>-5.9049334176268183E-2</v>
      </c>
      <c r="M163">
        <v>4.5863217331976598</v>
      </c>
      <c r="N163">
        <f>(Table2[[#This Row],[1W Return vs Nifty]]-AVERAGE(Table2[1W Return vs Nifty]))/_xlfn.STDEV.P(Table2[1W Return vs Nifty])</f>
        <v>0.46502058587784068</v>
      </c>
      <c r="O163">
        <v>468.34</v>
      </c>
      <c r="P163">
        <v>468.84091168108</v>
      </c>
      <c r="Q163">
        <v>446.01546286848099</v>
      </c>
      <c r="R163">
        <v>73.7345340759517</v>
      </c>
      <c r="S163" s="1">
        <f>(Table2[[#This Row],[Close Price]]-Table2[[#This Row],[20D EMA]])/Table2[[#This Row],[20D EMA]]</f>
        <v>5.7031216637485671E-2</v>
      </c>
      <c r="T163" s="1">
        <f>(Table2[[#This Row],[Close Price]]-Table2[[#This Row],[50D EMA]])/Table2[[#This Row],[50D EMA]]</f>
        <v>5.5901879861432052E-2</v>
      </c>
      <c r="U163" s="1">
        <f>(Table2[[#This Row],[Close Price]]-Table2[[#This Row],[200D EMA]])/Table2[[#This Row],[200D EMA]]</f>
        <v>0.1099390967661991</v>
      </c>
      <c r="V163">
        <v>0.55227627807788104</v>
      </c>
      <c r="W163">
        <v>483.75</v>
      </c>
      <c r="X163">
        <v>495.9</v>
      </c>
      <c r="Y163">
        <v>483.75</v>
      </c>
      <c r="Z163">
        <v>495.9</v>
      </c>
      <c r="AA163">
        <v>483.75</v>
      </c>
      <c r="AB163">
        <v>495.9</v>
      </c>
      <c r="AC163" s="1">
        <f>(Table2[[#This Row],[Close Price]]/Table2[[#This Row],[Day Low]])-1</f>
        <v>2.3359173126614952E-2</v>
      </c>
      <c r="AD163" s="1">
        <f>(Table2[[#This Row],[Day High]]/Table2[[#This Row],[Close Price]])-1</f>
        <v>1.7169982830016473E-3</v>
      </c>
      <c r="AE163" s="1">
        <f>(Table2[[#This Row],[Close Price]]/Table2[[#This Row],[Current Week Low]])-1</f>
        <v>2.3359173126614952E-2</v>
      </c>
      <c r="AF163" s="1">
        <f>(Table2[[#This Row],[Current Week High]]/Table2[[#This Row],[Close Price]])-1</f>
        <v>1.7169982830016473E-3</v>
      </c>
      <c r="AG163" s="1">
        <f>(Table2[[#This Row],[Close Price]]/Table2[[#This Row],[Current Month Low]])-1</f>
        <v>2.3359173126614952E-2</v>
      </c>
      <c r="AH163" s="1">
        <f>(Table2[[#This Row],[Current Month High]]/Table2[[#This Row],[Close Price]])-1</f>
        <v>1.7169982830016473E-3</v>
      </c>
      <c r="AI163">
        <v>9.5848904151095908</v>
      </c>
      <c r="AJ163">
        <v>50.929878048780402</v>
      </c>
      <c r="AK163" t="str">
        <f>IF(AND(Table2[[#This Row],[20D EMA]]&gt;Table2[[#This Row],[50D EMA]],Table2[[#This Row],[50D EMA]]&gt;Table2[[#This Row],[200D EMA]]),"Uptrend","Downtrend/NoTrend")</f>
        <v>Downtrend/NoTrend</v>
      </c>
      <c r="AL163">
        <v>0.11</v>
      </c>
      <c r="AM163" t="s">
        <v>3189</v>
      </c>
      <c r="AN163">
        <v>8.24</v>
      </c>
      <c r="AO163" t="s">
        <v>3189</v>
      </c>
      <c r="AP163">
        <v>0.171095329585227</v>
      </c>
      <c r="AQ163">
        <f>(Table2[[#This Row],[Sharpe Ratio]]-AVERAGE(Table2[Sharpe Ratio]))/_xlfn.STDEV.P(Table2[Sharpe Ratio])</f>
        <v>1.2871469090247101</v>
      </c>
      <c r="AR1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3">
        <f>_xlfn.RANK.AVG(Table2[[#This Row],[1Y Return vs Nifty Z-Score]],Table2[1Y Return vs Nifty Z-Score])</f>
        <v>270</v>
      </c>
      <c r="AT163">
        <f>_xlfn.RANK.AVG(Table2[[#This Row],[6M Return vs Nifty Z-Score]],Table2[6M Return vs Nifty Z-Score])</f>
        <v>306</v>
      </c>
      <c r="AU163">
        <f>_xlfn.RANK.AVG(Table2[[#This Row],[Sharpe Ratio Z-Score]],Table2[Sharpe Ratio Z-Score])</f>
        <v>67</v>
      </c>
      <c r="AV163">
        <f>(Table2[[#This Row],[Rank 1Y]]+Table2[[#This Row],[Rank 6M]]+Table2[[#This Row],[Rank Sharpe]])/3</f>
        <v>214.33333333333334</v>
      </c>
    </row>
    <row r="164" spans="1:48" x14ac:dyDescent="0.3">
      <c r="A164" t="s">
        <v>1849</v>
      </c>
      <c r="B164" t="s">
        <v>1850</v>
      </c>
      <c r="C164" t="s">
        <v>3152</v>
      </c>
      <c r="D164" t="s">
        <v>941</v>
      </c>
      <c r="E164">
        <v>4191.4597486499997</v>
      </c>
      <c r="F164">
        <v>341.75</v>
      </c>
      <c r="G164">
        <v>49.6164956306745</v>
      </c>
      <c r="H164">
        <f>(Table2[[#This Row],[1Y Return vs Nifty]]-AVERAGE(Table2[1Y Return vs Nifty]))/_xlfn.STDEV.P(Table2[1Y Return vs Nifty])</f>
        <v>0.68817078340163351</v>
      </c>
      <c r="I164">
        <v>-3.8801585783144699</v>
      </c>
      <c r="J164">
        <f>(Table2[[#This Row],[1M Return vs Nifty]]-AVERAGE(Table2[1M Return vs Nifty]))/_xlfn.STDEV.P(Table2[1M Return vs Nifty])</f>
        <v>-0.33989510149576579</v>
      </c>
      <c r="K164">
        <v>26.179911757781301</v>
      </c>
      <c r="L164">
        <f>(Table2[[#This Row],[6M Return vs Nifty]]-AVERAGE(Table2[6M Return vs Nifty]))/_xlfn.STDEV.P(Table2[6M Return vs Nifty])</f>
        <v>0.71703741730984916</v>
      </c>
      <c r="M164">
        <v>3.8797153780706801</v>
      </c>
      <c r="N164">
        <f>(Table2[[#This Row],[1W Return vs Nifty]]-AVERAGE(Table2[1W Return vs Nifty]))/_xlfn.STDEV.P(Table2[1W Return vs Nifty])</f>
        <v>0.31741611414549742</v>
      </c>
      <c r="O164">
        <v>338.31</v>
      </c>
      <c r="P164">
        <v>351.04185342902099</v>
      </c>
      <c r="Q164">
        <v>317.02394622454102</v>
      </c>
      <c r="R164">
        <v>55.890342188404901</v>
      </c>
      <c r="S164" s="1">
        <f>(Table2[[#This Row],[Close Price]]-Table2[[#This Row],[20D EMA]])/Table2[[#This Row],[20D EMA]]</f>
        <v>1.0168188939138654E-2</v>
      </c>
      <c r="T164" s="1">
        <f>(Table2[[#This Row],[Close Price]]-Table2[[#This Row],[50D EMA]])/Table2[[#This Row],[50D EMA]]</f>
        <v>-2.6469360670976966E-2</v>
      </c>
      <c r="U164" s="1">
        <f>(Table2[[#This Row],[Close Price]]-Table2[[#This Row],[200D EMA]])/Table2[[#This Row],[200D EMA]]</f>
        <v>7.799427793995746E-2</v>
      </c>
      <c r="V164">
        <v>0.51209754301000598</v>
      </c>
      <c r="W164">
        <v>334</v>
      </c>
      <c r="X164">
        <v>343.55</v>
      </c>
      <c r="Y164">
        <v>334</v>
      </c>
      <c r="Z164">
        <v>343.55</v>
      </c>
      <c r="AA164">
        <v>334</v>
      </c>
      <c r="AB164">
        <v>343.55</v>
      </c>
      <c r="AC164" s="1">
        <f>(Table2[[#This Row],[Close Price]]/Table2[[#This Row],[Day Low]])-1</f>
        <v>2.3203592814371232E-2</v>
      </c>
      <c r="AD164" s="1">
        <f>(Table2[[#This Row],[Day High]]/Table2[[#This Row],[Close Price]])-1</f>
        <v>5.2670080468177893E-3</v>
      </c>
      <c r="AE164" s="1">
        <f>(Table2[[#This Row],[Close Price]]/Table2[[#This Row],[Current Week Low]])-1</f>
        <v>2.3203592814371232E-2</v>
      </c>
      <c r="AF164" s="1">
        <f>(Table2[[#This Row],[Current Week High]]/Table2[[#This Row],[Close Price]])-1</f>
        <v>5.2670080468177893E-3</v>
      </c>
      <c r="AG164" s="1">
        <f>(Table2[[#This Row],[Close Price]]/Table2[[#This Row],[Current Month Low]])-1</f>
        <v>2.3203592814371232E-2</v>
      </c>
      <c r="AH164" s="1">
        <f>(Table2[[#This Row],[Current Month High]]/Table2[[#This Row],[Close Price]])-1</f>
        <v>5.2670080468177893E-3</v>
      </c>
      <c r="AI164">
        <v>20.5413313825896</v>
      </c>
      <c r="AJ164">
        <v>76.069036579082905</v>
      </c>
      <c r="AK164" t="str">
        <f>IF(AND(Table2[[#This Row],[20D EMA]]&gt;Table2[[#This Row],[50D EMA]],Table2[[#This Row],[50D EMA]]&gt;Table2[[#This Row],[200D EMA]]),"Uptrend","Downtrend/NoTrend")</f>
        <v>Downtrend/NoTrend</v>
      </c>
      <c r="AL164">
        <v>-0.05</v>
      </c>
      <c r="AM164" t="s">
        <v>3190</v>
      </c>
      <c r="AN164">
        <v>3.62</v>
      </c>
      <c r="AO164" t="s">
        <v>3189</v>
      </c>
      <c r="AP164">
        <v>4.8187343412806997E-2</v>
      </c>
      <c r="AQ164">
        <f>(Table2[[#This Row],[Sharpe Ratio]]-AVERAGE(Table2[Sharpe Ratio]))/_xlfn.STDEV.P(Table2[Sharpe Ratio])</f>
        <v>-0.13822234161200508</v>
      </c>
      <c r="AR1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4">
        <f>_xlfn.RANK.AVG(Table2[[#This Row],[1Y Return vs Nifty Z-Score]],Table2[1Y Return vs Nifty Z-Score])</f>
        <v>134</v>
      </c>
      <c r="AT164">
        <f>_xlfn.RANK.AVG(Table2[[#This Row],[6M Return vs Nifty Z-Score]],Table2[6M Return vs Nifty Z-Score])</f>
        <v>128</v>
      </c>
      <c r="AU164">
        <f>_xlfn.RANK.AVG(Table2[[#This Row],[Sharpe Ratio Z-Score]],Table2[Sharpe Ratio Z-Score])</f>
        <v>385</v>
      </c>
      <c r="AV164">
        <f>(Table2[[#This Row],[Rank 1Y]]+Table2[[#This Row],[Rank 6M]]+Table2[[#This Row],[Rank Sharpe]])/3</f>
        <v>215.66666666666666</v>
      </c>
    </row>
    <row r="165" spans="1:48" x14ac:dyDescent="0.3">
      <c r="A165" t="s">
        <v>1068</v>
      </c>
      <c r="B165" t="s">
        <v>1069</v>
      </c>
      <c r="C165" t="s">
        <v>3148</v>
      </c>
      <c r="D165" t="s">
        <v>426</v>
      </c>
      <c r="E165">
        <v>12451.14506898</v>
      </c>
      <c r="F165">
        <v>3107.45</v>
      </c>
      <c r="G165">
        <v>20.573864851695799</v>
      </c>
      <c r="H165">
        <f>(Table2[[#This Row],[1Y Return vs Nifty]]-AVERAGE(Table2[1Y Return vs Nifty]))/_xlfn.STDEV.P(Table2[1Y Return vs Nifty])</f>
        <v>0.10696269547666139</v>
      </c>
      <c r="I165">
        <v>10.8113964577968</v>
      </c>
      <c r="J165">
        <f>(Table2[[#This Row],[1M Return vs Nifty]]-AVERAGE(Table2[1M Return vs Nifty]))/_xlfn.STDEV.P(Table2[1M Return vs Nifty])</f>
        <v>1.2792323942866661</v>
      </c>
      <c r="K165">
        <v>20.8418954093002</v>
      </c>
      <c r="L165">
        <f>(Table2[[#This Row],[6M Return vs Nifty]]-AVERAGE(Table2[6M Return vs Nifty]))/_xlfn.STDEV.P(Table2[6M Return vs Nifty])</f>
        <v>0.54793174501991393</v>
      </c>
      <c r="M165">
        <v>6.6622172809884104</v>
      </c>
      <c r="N165">
        <f>(Table2[[#This Row],[1W Return vs Nifty]]-AVERAGE(Table2[1W Return vs Nifty]))/_xlfn.STDEV.P(Table2[1W Return vs Nifty])</f>
        <v>0.89865872609540765</v>
      </c>
      <c r="O165">
        <v>2902.97</v>
      </c>
      <c r="P165">
        <v>2877.75343655184</v>
      </c>
      <c r="Q165">
        <v>2697.23442411935</v>
      </c>
      <c r="R165">
        <v>76.451139759871495</v>
      </c>
      <c r="S165" s="1">
        <f>(Table2[[#This Row],[Close Price]]-Table2[[#This Row],[20D EMA]])/Table2[[#This Row],[20D EMA]]</f>
        <v>7.043820638862959E-2</v>
      </c>
      <c r="T165" s="1">
        <f>(Table2[[#This Row],[Close Price]]-Table2[[#This Row],[50D EMA]])/Table2[[#This Row],[50D EMA]]</f>
        <v>7.9818013777922941E-2</v>
      </c>
      <c r="U165" s="1">
        <f>(Table2[[#This Row],[Close Price]]-Table2[[#This Row],[200D EMA]])/Table2[[#This Row],[200D EMA]]</f>
        <v>0.15208747605043105</v>
      </c>
      <c r="V165">
        <v>0.42970912812964601</v>
      </c>
      <c r="W165">
        <v>3053.2</v>
      </c>
      <c r="X165">
        <v>3127</v>
      </c>
      <c r="Y165">
        <v>3053.2</v>
      </c>
      <c r="Z165">
        <v>3127</v>
      </c>
      <c r="AA165">
        <v>3053.2</v>
      </c>
      <c r="AB165">
        <v>3127</v>
      </c>
      <c r="AC165" s="1">
        <f>(Table2[[#This Row],[Close Price]]/Table2[[#This Row],[Day Low]])-1</f>
        <v>1.7768243154722807E-2</v>
      </c>
      <c r="AD165" s="1">
        <f>(Table2[[#This Row],[Day High]]/Table2[[#This Row],[Close Price]])-1</f>
        <v>6.2913321211925943E-3</v>
      </c>
      <c r="AE165" s="1">
        <f>(Table2[[#This Row],[Close Price]]/Table2[[#This Row],[Current Week Low]])-1</f>
        <v>1.7768243154722807E-2</v>
      </c>
      <c r="AF165" s="1">
        <f>(Table2[[#This Row],[Current Week High]]/Table2[[#This Row],[Close Price]])-1</f>
        <v>6.2913321211925943E-3</v>
      </c>
      <c r="AG165" s="1">
        <f>(Table2[[#This Row],[Close Price]]/Table2[[#This Row],[Current Month Low]])-1</f>
        <v>1.7768243154722807E-2</v>
      </c>
      <c r="AH165" s="1">
        <f>(Table2[[#This Row],[Current Month High]]/Table2[[#This Row],[Close Price]])-1</f>
        <v>6.2913321211925943E-3</v>
      </c>
      <c r="AI165">
        <v>5.0057120790358596</v>
      </c>
      <c r="AJ165">
        <v>44.197215777262102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0.16</v>
      </c>
      <c r="AM165" t="s">
        <v>3189</v>
      </c>
      <c r="AN165">
        <v>12.12</v>
      </c>
      <c r="AO165" t="s">
        <v>3189</v>
      </c>
      <c r="AP165">
        <v>0.10708111888489801</v>
      </c>
      <c r="AQ165">
        <f>(Table2[[#This Row],[Sharpe Ratio]]-AVERAGE(Table2[Sharpe Ratio]))/_xlfn.STDEV.P(Table2[Sharpe Ratio])</f>
        <v>0.54477132890554414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3.3775568897841932</v>
      </c>
      <c r="AS165">
        <f>_xlfn.RANK.AVG(Table2[[#This Row],[1Y Return vs Nifty Z-Score]],Table2[1Y Return vs Nifty Z-Score])</f>
        <v>277</v>
      </c>
      <c r="AT165">
        <f>_xlfn.RANK.AVG(Table2[[#This Row],[6M Return vs Nifty Z-Score]],Table2[6M Return vs Nifty Z-Score])</f>
        <v>158</v>
      </c>
      <c r="AU165">
        <f>_xlfn.RANK.AVG(Table2[[#This Row],[Sharpe Ratio Z-Score]],Table2[Sharpe Ratio Z-Score])</f>
        <v>213</v>
      </c>
      <c r="AV165">
        <f>(Table2[[#This Row],[Rank 1Y]]+Table2[[#This Row],[Rank 6M]]+Table2[[#This Row],[Rank Sharpe]])/3</f>
        <v>216</v>
      </c>
    </row>
    <row r="166" spans="1:48" x14ac:dyDescent="0.3">
      <c r="A166" t="s">
        <v>1036</v>
      </c>
      <c r="B166" t="s">
        <v>1037</v>
      </c>
      <c r="C166" t="s">
        <v>3147</v>
      </c>
      <c r="D166" t="s">
        <v>51</v>
      </c>
      <c r="E166">
        <v>13283.787569419999</v>
      </c>
      <c r="F166">
        <v>1071.55</v>
      </c>
      <c r="G166">
        <v>49.5354078903652</v>
      </c>
      <c r="H166">
        <f>(Table2[[#This Row],[1Y Return vs Nifty]]-AVERAGE(Table2[1Y Return vs Nifty]))/_xlfn.STDEV.P(Table2[1Y Return vs Nifty])</f>
        <v>0.68654803610790571</v>
      </c>
      <c r="I166">
        <v>2.8747339000038599</v>
      </c>
      <c r="J166">
        <f>(Table2[[#This Row],[1M Return vs Nifty]]-AVERAGE(Table2[1M Return vs Nifty]))/_xlfn.STDEV.P(Table2[1M Return vs Nifty])</f>
        <v>0.40454836387031312</v>
      </c>
      <c r="K166">
        <v>21.328348482087701</v>
      </c>
      <c r="L166">
        <f>(Table2[[#This Row],[6M Return vs Nifty]]-AVERAGE(Table2[6M Return vs Nifty]))/_xlfn.STDEV.P(Table2[6M Return vs Nifty])</f>
        <v>0.56334233362454467</v>
      </c>
      <c r="M166">
        <v>-1.5703593666098701</v>
      </c>
      <c r="N166">
        <f>(Table2[[#This Row],[1W Return vs Nifty]]-AVERAGE(Table2[1W Return vs Nifty]))/_xlfn.STDEV.P(Table2[1W Return vs Nifty])</f>
        <v>-0.82106133904100098</v>
      </c>
      <c r="O166">
        <v>1078.9100000000001</v>
      </c>
      <c r="P166">
        <v>1079.8777257487</v>
      </c>
      <c r="Q166">
        <v>953.04345392468201</v>
      </c>
      <c r="R166">
        <v>52.516190238816897</v>
      </c>
      <c r="S166" s="1">
        <f>(Table2[[#This Row],[Close Price]]-Table2[[#This Row],[20D EMA]])/Table2[[#This Row],[20D EMA]]</f>
        <v>-6.8216996783792222E-3</v>
      </c>
      <c r="T166" s="1">
        <f>(Table2[[#This Row],[Close Price]]-Table2[[#This Row],[50D EMA]])/Table2[[#This Row],[50D EMA]]</f>
        <v>-7.7117302729123637E-3</v>
      </c>
      <c r="U166" s="1">
        <f>(Table2[[#This Row],[Close Price]]-Table2[[#This Row],[200D EMA]])/Table2[[#This Row],[200D EMA]]</f>
        <v>0.12434537542574987</v>
      </c>
      <c r="V166">
        <v>0.37035783837761599</v>
      </c>
      <c r="W166">
        <v>1068.2</v>
      </c>
      <c r="X166">
        <v>1091.3499999999999</v>
      </c>
      <c r="Y166">
        <v>1068.2</v>
      </c>
      <c r="Z166">
        <v>1091.3499999999999</v>
      </c>
      <c r="AA166">
        <v>1068.2</v>
      </c>
      <c r="AB166">
        <v>1091.3499999999999</v>
      </c>
      <c r="AC166" s="1">
        <f>(Table2[[#This Row],[Close Price]]/Table2[[#This Row],[Day Low]])-1</f>
        <v>3.1361168320538368E-3</v>
      </c>
      <c r="AD166" s="1">
        <f>(Table2[[#This Row],[Day High]]/Table2[[#This Row],[Close Price]])-1</f>
        <v>1.8477905837338326E-2</v>
      </c>
      <c r="AE166" s="1">
        <f>(Table2[[#This Row],[Close Price]]/Table2[[#This Row],[Current Week Low]])-1</f>
        <v>3.1361168320538368E-3</v>
      </c>
      <c r="AF166" s="1">
        <f>(Table2[[#This Row],[Current Week High]]/Table2[[#This Row],[Close Price]])-1</f>
        <v>1.8477905837338326E-2</v>
      </c>
      <c r="AG166" s="1">
        <f>(Table2[[#This Row],[Close Price]]/Table2[[#This Row],[Current Month Low]])-1</f>
        <v>3.1361168320538368E-3</v>
      </c>
      <c r="AH166" s="1">
        <f>(Table2[[#This Row],[Current Month High]]/Table2[[#This Row],[Close Price]])-1</f>
        <v>1.8477905837338326E-2</v>
      </c>
      <c r="AI166">
        <v>24.595212542578501</v>
      </c>
      <c r="AJ166">
        <v>70.914745992503299</v>
      </c>
      <c r="AK166" t="str">
        <f>IF(AND(Table2[[#This Row],[20D EMA]]&gt;Table2[[#This Row],[50D EMA]],Table2[[#This Row],[50D EMA]]&gt;Table2[[#This Row],[200D EMA]]),"Uptrend","Downtrend/NoTrend")</f>
        <v>Downtrend/NoTrend</v>
      </c>
      <c r="AL166">
        <v>-0.14000000000000001</v>
      </c>
      <c r="AM166" t="s">
        <v>3190</v>
      </c>
      <c r="AN166">
        <v>-2.52</v>
      </c>
      <c r="AO166" t="s">
        <v>3190</v>
      </c>
      <c r="AP166">
        <v>5.6894909872596003E-2</v>
      </c>
      <c r="AQ166">
        <f>(Table2[[#This Row],[Sharpe Ratio]]-AVERAGE(Table2[Sharpe Ratio]))/_xlfn.STDEV.P(Table2[Sharpe Ratio])</f>
        <v>-3.7240315413581089E-2</v>
      </c>
      <c r="AR1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6">
        <f>_xlfn.RANK.AVG(Table2[[#This Row],[1Y Return vs Nifty Z-Score]],Table2[1Y Return vs Nifty Z-Score])</f>
        <v>135</v>
      </c>
      <c r="AT166">
        <f>_xlfn.RANK.AVG(Table2[[#This Row],[6M Return vs Nifty Z-Score]],Table2[6M Return vs Nifty Z-Score])</f>
        <v>154</v>
      </c>
      <c r="AU166">
        <f>_xlfn.RANK.AVG(Table2[[#This Row],[Sharpe Ratio Z-Score]],Table2[Sharpe Ratio Z-Score])</f>
        <v>362</v>
      </c>
      <c r="AV166">
        <f>(Table2[[#This Row],[Rank 1Y]]+Table2[[#This Row],[Rank 6M]]+Table2[[#This Row],[Rank Sharpe]])/3</f>
        <v>217</v>
      </c>
    </row>
    <row r="167" spans="1:48" x14ac:dyDescent="0.3">
      <c r="A167" t="s">
        <v>1209</v>
      </c>
      <c r="B167" t="s">
        <v>1210</v>
      </c>
      <c r="C167" t="s">
        <v>573</v>
      </c>
      <c r="D167" t="s">
        <v>457</v>
      </c>
      <c r="E167">
        <v>9911.7330503800003</v>
      </c>
      <c r="F167">
        <v>371.8</v>
      </c>
      <c r="G167">
        <v>48.050427180258097</v>
      </c>
      <c r="H167">
        <f>(Table2[[#This Row],[1Y Return vs Nifty]]-AVERAGE(Table2[1Y Return vs Nifty]))/_xlfn.STDEV.P(Table2[1Y Return vs Nifty])</f>
        <v>0.65683024622533337</v>
      </c>
      <c r="I167">
        <v>1.10310672780797</v>
      </c>
      <c r="J167">
        <f>(Table2[[#This Row],[1M Return vs Nifty]]-AVERAGE(Table2[1M Return vs Nifty]))/_xlfn.STDEV.P(Table2[1M Return vs Nifty])</f>
        <v>0.20930080432151074</v>
      </c>
      <c r="K167">
        <v>-4.36133800055027</v>
      </c>
      <c r="L167">
        <f>(Table2[[#This Row],[6M Return vs Nifty]]-AVERAGE(Table2[6M Return vs Nifty]))/_xlfn.STDEV.P(Table2[6M Return vs Nifty])</f>
        <v>-0.25049400930840471</v>
      </c>
      <c r="M167">
        <v>2.6281530068074499</v>
      </c>
      <c r="N167">
        <f>(Table2[[#This Row],[1W Return vs Nifty]]-AVERAGE(Table2[1W Return vs Nifty]))/_xlfn.STDEV.P(Table2[1W Return vs Nifty])</f>
        <v>5.597464633250241E-2</v>
      </c>
      <c r="O167">
        <v>364.62</v>
      </c>
      <c r="P167">
        <v>366.27791917092401</v>
      </c>
      <c r="Q167">
        <v>341.78239822962399</v>
      </c>
      <c r="R167">
        <v>63.260281021330897</v>
      </c>
      <c r="S167" s="1">
        <f>(Table2[[#This Row],[Close Price]]-Table2[[#This Row],[20D EMA]])/Table2[[#This Row],[20D EMA]]</f>
        <v>1.9691733859908966E-2</v>
      </c>
      <c r="T167" s="1">
        <f>(Table2[[#This Row],[Close Price]]-Table2[[#This Row],[50D EMA]])/Table2[[#This Row],[50D EMA]]</f>
        <v>1.507620454319311E-2</v>
      </c>
      <c r="U167" s="1">
        <f>(Table2[[#This Row],[Close Price]]-Table2[[#This Row],[200D EMA]])/Table2[[#This Row],[200D EMA]]</f>
        <v>8.7826646210753409E-2</v>
      </c>
      <c r="V167">
        <v>1.0506107721765201</v>
      </c>
      <c r="W167">
        <v>368.55</v>
      </c>
      <c r="X167">
        <v>385</v>
      </c>
      <c r="Y167">
        <v>368.55</v>
      </c>
      <c r="Z167">
        <v>385</v>
      </c>
      <c r="AA167">
        <v>368.55</v>
      </c>
      <c r="AB167">
        <v>385</v>
      </c>
      <c r="AC167" s="1">
        <f>(Table2[[#This Row],[Close Price]]/Table2[[#This Row],[Day Low]])-1</f>
        <v>8.818342151675429E-3</v>
      </c>
      <c r="AD167" s="1">
        <f>(Table2[[#This Row],[Day High]]/Table2[[#This Row],[Close Price]])-1</f>
        <v>3.5502958579881616E-2</v>
      </c>
      <c r="AE167" s="1">
        <f>(Table2[[#This Row],[Close Price]]/Table2[[#This Row],[Current Week Low]])-1</f>
        <v>8.818342151675429E-3</v>
      </c>
      <c r="AF167" s="1">
        <f>(Table2[[#This Row],[Current Week High]]/Table2[[#This Row],[Close Price]])-1</f>
        <v>3.5502958579881616E-2</v>
      </c>
      <c r="AG167" s="1">
        <f>(Table2[[#This Row],[Close Price]]/Table2[[#This Row],[Current Month Low]])-1</f>
        <v>8.818342151675429E-3</v>
      </c>
      <c r="AH167" s="1">
        <f>(Table2[[#This Row],[Current Month High]]/Table2[[#This Row],[Close Price]])-1</f>
        <v>3.5502958579881616E-2</v>
      </c>
      <c r="AI167">
        <v>13.313609467455599</v>
      </c>
      <c r="AJ167">
        <v>67.931345980126395</v>
      </c>
      <c r="AK167" t="str">
        <f>IF(AND(Table2[[#This Row],[20D EMA]]&gt;Table2[[#This Row],[50D EMA]],Table2[[#This Row],[50D EMA]]&gt;Table2[[#This Row],[200D EMA]]),"Uptrend","Downtrend/NoTrend")</f>
        <v>Downtrend/NoTrend</v>
      </c>
      <c r="AL167">
        <v>0</v>
      </c>
      <c r="AM167" t="s">
        <v>3188</v>
      </c>
      <c r="AN167">
        <v>7.09</v>
      </c>
      <c r="AO167" t="s">
        <v>3189</v>
      </c>
      <c r="AP167">
        <v>0.13688897538960301</v>
      </c>
      <c r="AQ167">
        <f>(Table2[[#This Row],[Sharpe Ratio]]-AVERAGE(Table2[Sharpe Ratio]))/_xlfn.STDEV.P(Table2[Sharpe Ratio])</f>
        <v>0.89045433464282342</v>
      </c>
      <c r="AR1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7">
        <f>_xlfn.RANK.AVG(Table2[[#This Row],[1Y Return vs Nifty Z-Score]],Table2[1Y Return vs Nifty Z-Score])</f>
        <v>137</v>
      </c>
      <c r="AT167">
        <f>_xlfn.RANK.AVG(Table2[[#This Row],[6M Return vs Nifty Z-Score]],Table2[6M Return vs Nifty Z-Score])</f>
        <v>383</v>
      </c>
      <c r="AU167">
        <f>_xlfn.RANK.AVG(Table2[[#This Row],[Sharpe Ratio Z-Score]],Table2[Sharpe Ratio Z-Score])</f>
        <v>132</v>
      </c>
      <c r="AV167">
        <f>(Table2[[#This Row],[Rank 1Y]]+Table2[[#This Row],[Rank 6M]]+Table2[[#This Row],[Rank Sharpe]])/3</f>
        <v>217.33333333333334</v>
      </c>
    </row>
    <row r="168" spans="1:48" x14ac:dyDescent="0.3">
      <c r="A168" t="s">
        <v>611</v>
      </c>
      <c r="B168" t="s">
        <v>612</v>
      </c>
      <c r="C168" t="s">
        <v>3145</v>
      </c>
      <c r="D168" t="s">
        <v>195</v>
      </c>
      <c r="E168">
        <v>31974.895885589998</v>
      </c>
      <c r="F168">
        <v>9756.85</v>
      </c>
      <c r="G168">
        <v>34.543426641581597</v>
      </c>
      <c r="H168">
        <f>(Table2[[#This Row],[1Y Return vs Nifty]]-AVERAGE(Table2[1Y Return vs Nifty]))/_xlfn.STDEV.P(Table2[1Y Return vs Nifty])</f>
        <v>0.38652491416265028</v>
      </c>
      <c r="I168">
        <v>-2.5734780760965701</v>
      </c>
      <c r="J168">
        <f>(Table2[[#This Row],[1M Return vs Nifty]]-AVERAGE(Table2[1M Return vs Nifty]))/_xlfn.STDEV.P(Table2[1M Return vs Nifty])</f>
        <v>-0.19588840348840483</v>
      </c>
      <c r="K168">
        <v>28.342495435548599</v>
      </c>
      <c r="L168">
        <f>(Table2[[#This Row],[6M Return vs Nifty]]-AVERAGE(Table2[6M Return vs Nifty]))/_xlfn.STDEV.P(Table2[6M Return vs Nifty])</f>
        <v>0.78554698019572122</v>
      </c>
      <c r="M168">
        <v>2.6306200020773698</v>
      </c>
      <c r="N168">
        <f>(Table2[[#This Row],[1W Return vs Nifty]]-AVERAGE(Table2[1W Return vs Nifty]))/_xlfn.STDEV.P(Table2[1W Return vs Nifty])</f>
        <v>5.648998210742235E-2</v>
      </c>
      <c r="O168">
        <v>9645.48</v>
      </c>
      <c r="P168">
        <v>9288.4042691758095</v>
      </c>
      <c r="Q168">
        <v>8044.2477000463996</v>
      </c>
      <c r="R168">
        <v>53.370056081994697</v>
      </c>
      <c r="S168" s="1">
        <f>(Table2[[#This Row],[Close Price]]-Table2[[#This Row],[20D EMA]])/Table2[[#This Row],[20D EMA]]</f>
        <v>1.1546340876763086E-2</v>
      </c>
      <c r="T168" s="1">
        <f>(Table2[[#This Row],[Close Price]]-Table2[[#This Row],[50D EMA]])/Table2[[#This Row],[50D EMA]]</f>
        <v>5.0433391705264091E-2</v>
      </c>
      <c r="U168" s="1">
        <f>(Table2[[#This Row],[Close Price]]-Table2[[#This Row],[200D EMA]])/Table2[[#This Row],[200D EMA]]</f>
        <v>0.21289775797725902</v>
      </c>
      <c r="V168">
        <v>0.91031639939175402</v>
      </c>
      <c r="W168">
        <v>9720.0499999999993</v>
      </c>
      <c r="X168">
        <v>9939.75</v>
      </c>
      <c r="Y168">
        <v>9720.0499999999993</v>
      </c>
      <c r="Z168">
        <v>9939.75</v>
      </c>
      <c r="AA168">
        <v>9720.0499999999993</v>
      </c>
      <c r="AB168">
        <v>9939.75</v>
      </c>
      <c r="AC168" s="1">
        <f>(Table2[[#This Row],[Close Price]]/Table2[[#This Row],[Day Low]])-1</f>
        <v>3.7859887552020854E-3</v>
      </c>
      <c r="AD168" s="1">
        <f>(Table2[[#This Row],[Day High]]/Table2[[#This Row],[Close Price]])-1</f>
        <v>1.8745804229848728E-2</v>
      </c>
      <c r="AE168" s="1">
        <f>(Table2[[#This Row],[Close Price]]/Table2[[#This Row],[Current Week Low]])-1</f>
        <v>3.7859887552020854E-3</v>
      </c>
      <c r="AF168" s="1">
        <f>(Table2[[#This Row],[Current Week High]]/Table2[[#This Row],[Close Price]])-1</f>
        <v>1.8745804229848728E-2</v>
      </c>
      <c r="AG168" s="1">
        <f>(Table2[[#This Row],[Close Price]]/Table2[[#This Row],[Current Month Low]])-1</f>
        <v>3.7859887552020854E-3</v>
      </c>
      <c r="AH168" s="1">
        <f>(Table2[[#This Row],[Current Month High]]/Table2[[#This Row],[Close Price]])-1</f>
        <v>1.8745804229848728E-2</v>
      </c>
      <c r="AI168">
        <v>9.6562927584209906</v>
      </c>
      <c r="AJ168">
        <v>63.814104985686797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0.23</v>
      </c>
      <c r="AM168" t="s">
        <v>3189</v>
      </c>
      <c r="AN168">
        <v>3.67</v>
      </c>
      <c r="AO168" t="s">
        <v>3189</v>
      </c>
      <c r="AP168">
        <v>6.4290973228239998E-2</v>
      </c>
      <c r="AQ168">
        <f>(Table2[[#This Row],[Sharpe Ratio]]-AVERAGE(Table2[Sharpe Ratio]))/_xlfn.STDEV.P(Table2[Sharpe Ratio])</f>
        <v>4.8532152358424063E-2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1.0812056253358131</v>
      </c>
      <c r="AS168">
        <f>_xlfn.RANK.AVG(Table2[[#This Row],[1Y Return vs Nifty Z-Score]],Table2[1Y Return vs Nifty Z-Score])</f>
        <v>192</v>
      </c>
      <c r="AT168">
        <f>_xlfn.RANK.AVG(Table2[[#This Row],[6M Return vs Nifty Z-Score]],Table2[6M Return vs Nifty Z-Score])</f>
        <v>123</v>
      </c>
      <c r="AU168">
        <f>_xlfn.RANK.AVG(Table2[[#This Row],[Sharpe Ratio Z-Score]],Table2[Sharpe Ratio Z-Score])</f>
        <v>340</v>
      </c>
      <c r="AV168">
        <f>(Table2[[#This Row],[Rank 1Y]]+Table2[[#This Row],[Rank 6M]]+Table2[[#This Row],[Rank Sharpe]])/3</f>
        <v>218.33333333333334</v>
      </c>
    </row>
    <row r="169" spans="1:48" x14ac:dyDescent="0.3">
      <c r="A169" t="s">
        <v>1509</v>
      </c>
      <c r="B169" t="s">
        <v>1510</v>
      </c>
      <c r="C169" t="s">
        <v>3152</v>
      </c>
      <c r="D169" t="s">
        <v>213</v>
      </c>
      <c r="E169">
        <v>6807.7655099399999</v>
      </c>
      <c r="F169">
        <v>1722.15</v>
      </c>
      <c r="G169">
        <v>44.590220719156598</v>
      </c>
      <c r="H169">
        <f>(Table2[[#This Row],[1Y Return vs Nifty]]-AVERAGE(Table2[1Y Return vs Nifty]))/_xlfn.STDEV.P(Table2[1Y Return vs Nifty])</f>
        <v>0.58758376520275024</v>
      </c>
      <c r="I169">
        <v>6.3877873097181697</v>
      </c>
      <c r="J169">
        <f>(Table2[[#This Row],[1M Return vs Nifty]]-AVERAGE(Table2[1M Return vs Nifty]))/_xlfn.STDEV.P(Table2[1M Return vs Nifty])</f>
        <v>0.79171509712894916</v>
      </c>
      <c r="K169">
        <v>36.732777558265603</v>
      </c>
      <c r="L169">
        <f>(Table2[[#This Row],[6M Return vs Nifty]]-AVERAGE(Table2[6M Return vs Nifty]))/_xlfn.STDEV.P(Table2[6M Return vs Nifty])</f>
        <v>1.0513468965762709</v>
      </c>
      <c r="M169">
        <v>5.1183022265941904</v>
      </c>
      <c r="N169">
        <f>(Table2[[#This Row],[1W Return vs Nifty]]-AVERAGE(Table2[1W Return vs Nifty]))/_xlfn.STDEV.P(Table2[1W Return vs Nifty])</f>
        <v>0.57614709801569919</v>
      </c>
      <c r="O169">
        <v>1668.04</v>
      </c>
      <c r="P169">
        <v>1746.9937216840999</v>
      </c>
      <c r="Q169">
        <v>1622.76584788745</v>
      </c>
      <c r="R169">
        <v>57.228617617358701</v>
      </c>
      <c r="S169" s="1">
        <f>(Table2[[#This Row],[Close Price]]-Table2[[#This Row],[20D EMA]])/Table2[[#This Row],[20D EMA]]</f>
        <v>3.243927004148589E-2</v>
      </c>
      <c r="T169" s="1">
        <f>(Table2[[#This Row],[Close Price]]-Table2[[#This Row],[50D EMA]])/Table2[[#This Row],[50D EMA]]</f>
        <v>-1.4220841996015017E-2</v>
      </c>
      <c r="U169" s="1">
        <f>(Table2[[#This Row],[Close Price]]-Table2[[#This Row],[200D EMA]])/Table2[[#This Row],[200D EMA]]</f>
        <v>6.1243679882670925E-2</v>
      </c>
      <c r="V169">
        <v>0.65140759071537402</v>
      </c>
      <c r="W169">
        <v>1672.8</v>
      </c>
      <c r="X169">
        <v>1744.25</v>
      </c>
      <c r="Y169">
        <v>1672.8</v>
      </c>
      <c r="Z169">
        <v>1744.25</v>
      </c>
      <c r="AA169">
        <v>1672.8</v>
      </c>
      <c r="AB169">
        <v>1744.25</v>
      </c>
      <c r="AC169" s="1">
        <f>(Table2[[#This Row],[Close Price]]/Table2[[#This Row],[Day Low]])-1</f>
        <v>2.9501434720229591E-2</v>
      </c>
      <c r="AD169" s="1">
        <f>(Table2[[#This Row],[Day High]]/Table2[[#This Row],[Close Price]])-1</f>
        <v>1.2832796214034659E-2</v>
      </c>
      <c r="AE169" s="1">
        <f>(Table2[[#This Row],[Close Price]]/Table2[[#This Row],[Current Week Low]])-1</f>
        <v>2.9501434720229591E-2</v>
      </c>
      <c r="AF169" s="1">
        <f>(Table2[[#This Row],[Current Week High]]/Table2[[#This Row],[Close Price]])-1</f>
        <v>1.2832796214034659E-2</v>
      </c>
      <c r="AG169" s="1">
        <f>(Table2[[#This Row],[Close Price]]/Table2[[#This Row],[Current Month Low]])-1</f>
        <v>2.9501434720229591E-2</v>
      </c>
      <c r="AH169" s="1">
        <f>(Table2[[#This Row],[Current Month High]]/Table2[[#This Row],[Close Price]])-1</f>
        <v>1.2832796214034659E-2</v>
      </c>
      <c r="AI169">
        <v>37.0321981244374</v>
      </c>
      <c r="AJ169">
        <v>92.290084859312202</v>
      </c>
      <c r="AK169" t="str">
        <f>IF(AND(Table2[[#This Row],[20D EMA]]&gt;Table2[[#This Row],[50D EMA]],Table2[[#This Row],[50D EMA]]&gt;Table2[[#This Row],[200D EMA]]),"Uptrend","Downtrend/NoTrend")</f>
        <v>Downtrend/NoTrend</v>
      </c>
      <c r="AL169">
        <v>-0.04</v>
      </c>
      <c r="AM169" t="s">
        <v>3190</v>
      </c>
      <c r="AN169">
        <v>6.56</v>
      </c>
      <c r="AO169" t="s">
        <v>3189</v>
      </c>
      <c r="AP169">
        <v>3.5171816438205002E-2</v>
      </c>
      <c r="AQ169">
        <f>(Table2[[#This Row],[Sharpe Ratio]]-AVERAGE(Table2[Sharpe Ratio]))/_xlfn.STDEV.P(Table2[Sharpe Ratio])</f>
        <v>-0.28916397289384094</v>
      </c>
      <c r="AR1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9">
        <f>_xlfn.RANK.AVG(Table2[[#This Row],[1Y Return vs Nifty Z-Score]],Table2[1Y Return vs Nifty Z-Score])</f>
        <v>147</v>
      </c>
      <c r="AT169">
        <f>_xlfn.RANK.AVG(Table2[[#This Row],[6M Return vs Nifty Z-Score]],Table2[6M Return vs Nifty Z-Score])</f>
        <v>88</v>
      </c>
      <c r="AU169">
        <f>_xlfn.RANK.AVG(Table2[[#This Row],[Sharpe Ratio Z-Score]],Table2[Sharpe Ratio Z-Score])</f>
        <v>420</v>
      </c>
      <c r="AV169">
        <f>(Table2[[#This Row],[Rank 1Y]]+Table2[[#This Row],[Rank 6M]]+Table2[[#This Row],[Rank Sharpe]])/3</f>
        <v>218.33333333333334</v>
      </c>
    </row>
    <row r="170" spans="1:48" x14ac:dyDescent="0.3">
      <c r="A170" t="s">
        <v>267</v>
      </c>
      <c r="B170" t="s">
        <v>268</v>
      </c>
      <c r="C170" t="s">
        <v>3151</v>
      </c>
      <c r="D170" t="s">
        <v>269</v>
      </c>
      <c r="E170">
        <v>96568.164000000004</v>
      </c>
      <c r="F170">
        <v>3430</v>
      </c>
      <c r="G170">
        <v>58.518840209602899</v>
      </c>
      <c r="H170">
        <f>(Table2[[#This Row],[1Y Return vs Nifty]]-AVERAGE(Table2[1Y Return vs Nifty]))/_xlfn.STDEV.P(Table2[1Y Return vs Nifty])</f>
        <v>0.86632663677953359</v>
      </c>
      <c r="I170">
        <v>-6.9795684661217494E-2</v>
      </c>
      <c r="J170">
        <f>(Table2[[#This Row],[1M Return vs Nifty]]-AVERAGE(Table2[1M Return vs Nifty]))/_xlfn.STDEV.P(Table2[1M Return vs Nifty])</f>
        <v>8.0037527477735709E-2</v>
      </c>
      <c r="K170">
        <v>-13.9031849307735</v>
      </c>
      <c r="L170">
        <f>(Table2[[#This Row],[6M Return vs Nifty]]-AVERAGE(Table2[6M Return vs Nifty]))/_xlfn.STDEV.P(Table2[6M Return vs Nifty])</f>
        <v>-0.55277491942255008</v>
      </c>
      <c r="M170">
        <v>2.5419694953465699</v>
      </c>
      <c r="N170">
        <f>(Table2[[#This Row],[1W Return vs Nifty]]-AVERAGE(Table2[1W Return vs Nifty]))/_xlfn.STDEV.P(Table2[1W Return vs Nifty])</f>
        <v>3.7971593304574974E-2</v>
      </c>
      <c r="O170">
        <v>3463.26</v>
      </c>
      <c r="P170">
        <v>3546.0436239146802</v>
      </c>
      <c r="Q170">
        <v>3342.0507373360201</v>
      </c>
      <c r="R170">
        <v>54.304463296213903</v>
      </c>
      <c r="S170" s="1">
        <f>(Table2[[#This Row],[Close Price]]-Table2[[#This Row],[20D EMA]])/Table2[[#This Row],[20D EMA]]</f>
        <v>-9.6036682201163688E-3</v>
      </c>
      <c r="T170" s="1">
        <f>(Table2[[#This Row],[Close Price]]-Table2[[#This Row],[50D EMA]])/Table2[[#This Row],[50D EMA]]</f>
        <v>-3.2724815659930608E-2</v>
      </c>
      <c r="U170" s="1">
        <f>(Table2[[#This Row],[Close Price]]-Table2[[#This Row],[200D EMA]])/Table2[[#This Row],[200D EMA]]</f>
        <v>2.6315956751178787E-2</v>
      </c>
      <c r="V170">
        <v>1.0541416571811899</v>
      </c>
      <c r="W170">
        <v>3415.2</v>
      </c>
      <c r="X170">
        <v>3500</v>
      </c>
      <c r="Y170">
        <v>3415.2</v>
      </c>
      <c r="Z170">
        <v>3500</v>
      </c>
      <c r="AA170">
        <v>3415.2</v>
      </c>
      <c r="AB170">
        <v>3500</v>
      </c>
      <c r="AC170" s="1">
        <f>(Table2[[#This Row],[Close Price]]/Table2[[#This Row],[Day Low]])-1</f>
        <v>4.3335675802296247E-3</v>
      </c>
      <c r="AD170" s="1">
        <f>(Table2[[#This Row],[Day High]]/Table2[[#This Row],[Close Price]])-1</f>
        <v>2.0408163265306145E-2</v>
      </c>
      <c r="AE170" s="1">
        <f>(Table2[[#This Row],[Close Price]]/Table2[[#This Row],[Current Week Low]])-1</f>
        <v>4.3335675802296247E-3</v>
      </c>
      <c r="AF170" s="1">
        <f>(Table2[[#This Row],[Current Week High]]/Table2[[#This Row],[Close Price]])-1</f>
        <v>2.0408163265306145E-2</v>
      </c>
      <c r="AG170" s="1">
        <f>(Table2[[#This Row],[Close Price]]/Table2[[#This Row],[Current Month Low]])-1</f>
        <v>4.3335675802296247E-3</v>
      </c>
      <c r="AH170" s="1">
        <f>(Table2[[#This Row],[Current Month High]]/Table2[[#This Row],[Close Price]])-1</f>
        <v>2.0408163265306145E-2</v>
      </c>
      <c r="AI170">
        <v>21.6297376093294</v>
      </c>
      <c r="AJ170">
        <v>86.8649723516112</v>
      </c>
      <c r="AK170" t="str">
        <f>IF(AND(Table2[[#This Row],[20D EMA]]&gt;Table2[[#This Row],[50D EMA]],Table2[[#This Row],[50D EMA]]&gt;Table2[[#This Row],[200D EMA]]),"Uptrend","Downtrend/NoTrend")</f>
        <v>Downtrend/NoTrend</v>
      </c>
      <c r="AL170">
        <v>-0.03</v>
      </c>
      <c r="AM170" t="s">
        <v>3190</v>
      </c>
      <c r="AN170">
        <v>-1.45</v>
      </c>
      <c r="AO170" t="s">
        <v>3190</v>
      </c>
      <c r="AP170">
        <v>0.20135665665285701</v>
      </c>
      <c r="AQ170">
        <f>(Table2[[#This Row],[Sharpe Ratio]]-AVERAGE(Table2[Sharpe Ratio]))/_xlfn.STDEV.P(Table2[Sharpe Ratio])</f>
        <v>1.6380888325637626</v>
      </c>
      <c r="AR1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0">
        <f>_xlfn.RANK.AVG(Table2[[#This Row],[1Y Return vs Nifty Z-Score]],Table2[1Y Return vs Nifty Z-Score])</f>
        <v>107</v>
      </c>
      <c r="AT170">
        <f>_xlfn.RANK.AVG(Table2[[#This Row],[6M Return vs Nifty Z-Score]],Table2[6M Return vs Nifty Z-Score])</f>
        <v>518</v>
      </c>
      <c r="AU170">
        <f>_xlfn.RANK.AVG(Table2[[#This Row],[Sharpe Ratio Z-Score]],Table2[Sharpe Ratio Z-Score])</f>
        <v>32</v>
      </c>
      <c r="AV170">
        <f>(Table2[[#This Row],[Rank 1Y]]+Table2[[#This Row],[Rank 6M]]+Table2[[#This Row],[Rank Sharpe]])/3</f>
        <v>219</v>
      </c>
    </row>
    <row r="171" spans="1:48" x14ac:dyDescent="0.3">
      <c r="A171" t="s">
        <v>805</v>
      </c>
      <c r="B171" t="s">
        <v>806</v>
      </c>
      <c r="C171" t="s">
        <v>3151</v>
      </c>
      <c r="D171" t="s">
        <v>471</v>
      </c>
      <c r="E171">
        <v>19609.966854670001</v>
      </c>
      <c r="F171">
        <v>310.89999999999998</v>
      </c>
      <c r="G171">
        <v>13.651326753181699</v>
      </c>
      <c r="H171">
        <f>(Table2[[#This Row],[1Y Return vs Nifty]]-AVERAGE(Table2[1Y Return vs Nifty]))/_xlfn.STDEV.P(Table2[1Y Return vs Nifty])</f>
        <v>-3.1572796106193034E-2</v>
      </c>
      <c r="I171">
        <v>-2.67623901743235</v>
      </c>
      <c r="J171">
        <f>(Table2[[#This Row],[1M Return vs Nifty]]-AVERAGE(Table2[1M Return vs Nifty]))/_xlfn.STDEV.P(Table2[1M Return vs Nifty])</f>
        <v>-0.20721348549642127</v>
      </c>
      <c r="K171">
        <v>4.1495719451580699</v>
      </c>
      <c r="L171">
        <f>(Table2[[#This Row],[6M Return vs Nifty]]-AVERAGE(Table2[6M Return vs Nifty]))/_xlfn.STDEV.P(Table2[6M Return vs Nifty])</f>
        <v>1.9127335814982261E-2</v>
      </c>
      <c r="M171">
        <v>1.79664400039351</v>
      </c>
      <c r="N171">
        <f>(Table2[[#This Row],[1W Return vs Nifty]]-AVERAGE(Table2[1W Return vs Nifty]))/_xlfn.STDEV.P(Table2[1W Return vs Nifty])</f>
        <v>-0.11772100010752913</v>
      </c>
      <c r="O171">
        <v>310.14</v>
      </c>
      <c r="P171">
        <v>320.84236036598799</v>
      </c>
      <c r="Q171">
        <v>292.77827906295198</v>
      </c>
      <c r="R171">
        <v>51.451719391602303</v>
      </c>
      <c r="S171" s="1">
        <f>(Table2[[#This Row],[Close Price]]-Table2[[#This Row],[20D EMA]])/Table2[[#This Row],[20D EMA]]</f>
        <v>2.4505062229960369E-3</v>
      </c>
      <c r="T171" s="1">
        <f>(Table2[[#This Row],[Close Price]]-Table2[[#This Row],[50D EMA]])/Table2[[#This Row],[50D EMA]]</f>
        <v>-3.0988303273441393E-2</v>
      </c>
      <c r="U171" s="1">
        <f>(Table2[[#This Row],[Close Price]]-Table2[[#This Row],[200D EMA]])/Table2[[#This Row],[200D EMA]]</f>
        <v>6.1895715061401596E-2</v>
      </c>
      <c r="V171">
        <v>0.55348629300455998</v>
      </c>
      <c r="W171">
        <v>307.39999999999998</v>
      </c>
      <c r="X171">
        <v>316</v>
      </c>
      <c r="Y171">
        <v>307.39999999999998</v>
      </c>
      <c r="Z171">
        <v>316</v>
      </c>
      <c r="AA171">
        <v>307.39999999999998</v>
      </c>
      <c r="AB171">
        <v>316</v>
      </c>
      <c r="AC171" s="1">
        <f>(Table2[[#This Row],[Close Price]]/Table2[[#This Row],[Day Low]])-1</f>
        <v>1.1385816525699477E-2</v>
      </c>
      <c r="AD171" s="1">
        <f>(Table2[[#This Row],[Day High]]/Table2[[#This Row],[Close Price]])-1</f>
        <v>1.6403988420714111E-2</v>
      </c>
      <c r="AE171" s="1">
        <f>(Table2[[#This Row],[Close Price]]/Table2[[#This Row],[Current Week Low]])-1</f>
        <v>1.1385816525699477E-2</v>
      </c>
      <c r="AF171" s="1">
        <f>(Table2[[#This Row],[Current Week High]]/Table2[[#This Row],[Close Price]])-1</f>
        <v>1.6403988420714111E-2</v>
      </c>
      <c r="AG171" s="1">
        <f>(Table2[[#This Row],[Close Price]]/Table2[[#This Row],[Current Month Low]])-1</f>
        <v>1.1385816525699477E-2</v>
      </c>
      <c r="AH171" s="1">
        <f>(Table2[[#This Row],[Current Month High]]/Table2[[#This Row],[Close Price]])-1</f>
        <v>1.6403988420714111E-2</v>
      </c>
      <c r="AI171">
        <v>23.464136378256601</v>
      </c>
      <c r="AJ171">
        <v>63.653112251612001</v>
      </c>
      <c r="AK171" t="str">
        <f>IF(AND(Table2[[#This Row],[20D EMA]]&gt;Table2[[#This Row],[50D EMA]],Table2[[#This Row],[50D EMA]]&gt;Table2[[#This Row],[200D EMA]]),"Uptrend","Downtrend/NoTrend")</f>
        <v>Downtrend/NoTrend</v>
      </c>
      <c r="AL171">
        <v>-0.1</v>
      </c>
      <c r="AM171" t="s">
        <v>3190</v>
      </c>
      <c r="AN171">
        <v>2.66</v>
      </c>
      <c r="AO171" t="s">
        <v>3189</v>
      </c>
      <c r="AP171">
        <v>0.177606868401984</v>
      </c>
      <c r="AQ171">
        <f>(Table2[[#This Row],[Sharpe Ratio]]-AVERAGE(Table2[Sharpe Ratio]))/_xlfn.STDEV.P(Table2[Sharpe Ratio])</f>
        <v>1.3626615073252029</v>
      </c>
      <c r="AR1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1">
        <f>_xlfn.RANK.AVG(Table2[[#This Row],[1Y Return vs Nifty Z-Score]],Table2[1Y Return vs Nifty Z-Score])</f>
        <v>317</v>
      </c>
      <c r="AT171">
        <f>_xlfn.RANK.AVG(Table2[[#This Row],[6M Return vs Nifty Z-Score]],Table2[6M Return vs Nifty Z-Score])</f>
        <v>285</v>
      </c>
      <c r="AU171">
        <f>_xlfn.RANK.AVG(Table2[[#This Row],[Sharpe Ratio Z-Score]],Table2[Sharpe Ratio Z-Score])</f>
        <v>58</v>
      </c>
      <c r="AV171">
        <f>(Table2[[#This Row],[Rank 1Y]]+Table2[[#This Row],[Rank 6M]]+Table2[[#This Row],[Rank Sharpe]])/3</f>
        <v>220</v>
      </c>
    </row>
    <row r="172" spans="1:48" x14ac:dyDescent="0.3">
      <c r="A172" t="s">
        <v>1636</v>
      </c>
      <c r="B172" t="s">
        <v>1637</v>
      </c>
      <c r="C172" t="s">
        <v>3146</v>
      </c>
      <c r="D172" t="s">
        <v>46</v>
      </c>
      <c r="E172">
        <v>5706.3141349899997</v>
      </c>
      <c r="F172">
        <v>758.55</v>
      </c>
      <c r="G172">
        <v>52.306292438119399</v>
      </c>
      <c r="H172">
        <f>(Table2[[#This Row],[1Y Return vs Nifty]]-AVERAGE(Table2[1Y Return vs Nifty]))/_xlfn.STDEV.P(Table2[1Y Return vs Nifty])</f>
        <v>0.74199964178774425</v>
      </c>
      <c r="I172">
        <v>-4.1853174415552097</v>
      </c>
      <c r="J172">
        <f>(Table2[[#This Row],[1M Return vs Nifty]]-AVERAGE(Table2[1M Return vs Nifty]))/_xlfn.STDEV.P(Table2[1M Return vs Nifty])</f>
        <v>-0.37352606192441584</v>
      </c>
      <c r="K172">
        <v>-10.443141605094301</v>
      </c>
      <c r="L172">
        <f>(Table2[[#This Row],[6M Return vs Nifty]]-AVERAGE(Table2[6M Return vs Nifty]))/_xlfn.STDEV.P(Table2[6M Return vs Nifty])</f>
        <v>-0.44316248766074495</v>
      </c>
      <c r="M172">
        <v>2.3121319869895798</v>
      </c>
      <c r="N172">
        <f>(Table2[[#This Row],[1W Return vs Nifty]]-AVERAGE(Table2[1W Return vs Nifty]))/_xlfn.STDEV.P(Table2[1W Return vs Nifty])</f>
        <v>-1.0039642030571578E-2</v>
      </c>
      <c r="O172">
        <v>734.95</v>
      </c>
      <c r="P172">
        <v>748.24268261024304</v>
      </c>
      <c r="Q172">
        <v>712.61955453054804</v>
      </c>
      <c r="R172">
        <v>61.931259655846198</v>
      </c>
      <c r="S172" s="1">
        <f>(Table2[[#This Row],[Close Price]]-Table2[[#This Row],[20D EMA]])/Table2[[#This Row],[20D EMA]]</f>
        <v>3.2111027961085663E-2</v>
      </c>
      <c r="T172" s="1">
        <f>(Table2[[#This Row],[Close Price]]-Table2[[#This Row],[50D EMA]])/Table2[[#This Row],[50D EMA]]</f>
        <v>1.3775366775121492E-2</v>
      </c>
      <c r="U172" s="1">
        <f>(Table2[[#This Row],[Close Price]]-Table2[[#This Row],[200D EMA]])/Table2[[#This Row],[200D EMA]]</f>
        <v>6.4452968175577899E-2</v>
      </c>
      <c r="V172">
        <v>1.9127534773252399</v>
      </c>
      <c r="W172">
        <v>730.3</v>
      </c>
      <c r="X172">
        <v>768</v>
      </c>
      <c r="Y172">
        <v>730.3</v>
      </c>
      <c r="Z172">
        <v>768</v>
      </c>
      <c r="AA172">
        <v>730.3</v>
      </c>
      <c r="AB172">
        <v>768</v>
      </c>
      <c r="AC172" s="1">
        <f>(Table2[[#This Row],[Close Price]]/Table2[[#This Row],[Day Low]])-1</f>
        <v>3.8682733123373891E-2</v>
      </c>
      <c r="AD172" s="1">
        <f>(Table2[[#This Row],[Day High]]/Table2[[#This Row],[Close Price]])-1</f>
        <v>1.2457979038956069E-2</v>
      </c>
      <c r="AE172" s="1">
        <f>(Table2[[#This Row],[Close Price]]/Table2[[#This Row],[Current Week Low]])-1</f>
        <v>3.8682733123373891E-2</v>
      </c>
      <c r="AF172" s="1">
        <f>(Table2[[#This Row],[Current Week High]]/Table2[[#This Row],[Close Price]])-1</f>
        <v>1.2457979038956069E-2</v>
      </c>
      <c r="AG172" s="1">
        <f>(Table2[[#This Row],[Close Price]]/Table2[[#This Row],[Current Month Low]])-1</f>
        <v>3.8682733123373891E-2</v>
      </c>
      <c r="AH172" s="1">
        <f>(Table2[[#This Row],[Current Month High]]/Table2[[#This Row],[Close Price]])-1</f>
        <v>1.2457979038956069E-2</v>
      </c>
      <c r="AI172">
        <v>23.4987805681893</v>
      </c>
      <c r="AJ172">
        <v>79.943067251808699</v>
      </c>
      <c r="AK172" t="str">
        <f>IF(AND(Table2[[#This Row],[20D EMA]]&gt;Table2[[#This Row],[50D EMA]],Table2[[#This Row],[50D EMA]]&gt;Table2[[#This Row],[200D EMA]]),"Uptrend","Downtrend/NoTrend")</f>
        <v>Downtrend/NoTrend</v>
      </c>
      <c r="AL172">
        <v>0.02</v>
      </c>
      <c r="AM172" t="s">
        <v>3189</v>
      </c>
      <c r="AN172">
        <v>4.3099999999999996</v>
      </c>
      <c r="AO172" t="s">
        <v>3189</v>
      </c>
      <c r="AP172">
        <v>0.17239651142378701</v>
      </c>
      <c r="AQ172">
        <f>(Table2[[#This Row],[Sharpe Ratio]]-AVERAGE(Table2[Sharpe Ratio]))/_xlfn.STDEV.P(Table2[Sharpe Ratio])</f>
        <v>1.3022367712861305</v>
      </c>
      <c r="AR1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2">
        <f>_xlfn.RANK.AVG(Table2[[#This Row],[1Y Return vs Nifty Z-Score]],Table2[1Y Return vs Nifty Z-Score])</f>
        <v>124</v>
      </c>
      <c r="AT172">
        <f>_xlfn.RANK.AVG(Table2[[#This Row],[6M Return vs Nifty Z-Score]],Table2[6M Return vs Nifty Z-Score])</f>
        <v>471</v>
      </c>
      <c r="AU172">
        <f>_xlfn.RANK.AVG(Table2[[#This Row],[Sharpe Ratio Z-Score]],Table2[Sharpe Ratio Z-Score])</f>
        <v>65</v>
      </c>
      <c r="AV172">
        <f>(Table2[[#This Row],[Rank 1Y]]+Table2[[#This Row],[Rank 6M]]+Table2[[#This Row],[Rank Sharpe]])/3</f>
        <v>220</v>
      </c>
    </row>
    <row r="173" spans="1:48" x14ac:dyDescent="0.3">
      <c r="A173" t="s">
        <v>1595</v>
      </c>
      <c r="B173" t="s">
        <v>1596</v>
      </c>
      <c r="C173" t="s">
        <v>3157</v>
      </c>
      <c r="D173" t="s">
        <v>375</v>
      </c>
      <c r="E173">
        <v>5992.415156</v>
      </c>
      <c r="F173">
        <v>119.82</v>
      </c>
      <c r="G173">
        <v>45.068951862141297</v>
      </c>
      <c r="H173">
        <f>(Table2[[#This Row],[1Y Return vs Nifty]]-AVERAGE(Table2[1Y Return vs Nifty]))/_xlfn.STDEV.P(Table2[1Y Return vs Nifty])</f>
        <v>0.59716424757577502</v>
      </c>
      <c r="I173">
        <v>9.3642712032574007</v>
      </c>
      <c r="J173">
        <f>(Table2[[#This Row],[1M Return vs Nifty]]-AVERAGE(Table2[1M Return vs Nifty]))/_xlfn.STDEV.P(Table2[1M Return vs Nifty])</f>
        <v>1.1197475552953753</v>
      </c>
      <c r="K173">
        <v>7.8163725215311102</v>
      </c>
      <c r="L173">
        <f>(Table2[[#This Row],[6M Return vs Nifty]]-AVERAGE(Table2[6M Return vs Nifty]))/_xlfn.STDEV.P(Table2[6M Return vs Nifty])</f>
        <v>0.13528973325633215</v>
      </c>
      <c r="M173">
        <v>9.6729781925171707</v>
      </c>
      <c r="N173">
        <f>(Table2[[#This Row],[1W Return vs Nifty]]-AVERAGE(Table2[1W Return vs Nifty]))/_xlfn.STDEV.P(Table2[1W Return vs Nifty])</f>
        <v>1.5275828372842044</v>
      </c>
      <c r="O173">
        <v>114.41</v>
      </c>
      <c r="P173">
        <v>117.48730186230399</v>
      </c>
      <c r="Q173">
        <v>114.998530268694</v>
      </c>
      <c r="R173">
        <v>73.576755594664803</v>
      </c>
      <c r="S173" s="1">
        <f>(Table2[[#This Row],[Close Price]]-Table2[[#This Row],[20D EMA]])/Table2[[#This Row],[20D EMA]]</f>
        <v>4.7286076391923754E-2</v>
      </c>
      <c r="T173" s="1">
        <f>(Table2[[#This Row],[Close Price]]-Table2[[#This Row],[50D EMA]])/Table2[[#This Row],[50D EMA]]</f>
        <v>1.9854895811889008E-2</v>
      </c>
      <c r="U173" s="1">
        <f>(Table2[[#This Row],[Close Price]]-Table2[[#This Row],[200D EMA]])/Table2[[#This Row],[200D EMA]]</f>
        <v>4.1926359580775813E-2</v>
      </c>
      <c r="V173">
        <v>1.27800833378629</v>
      </c>
      <c r="W173">
        <v>118.71</v>
      </c>
      <c r="X173">
        <v>122.45</v>
      </c>
      <c r="Y173">
        <v>118.71</v>
      </c>
      <c r="Z173">
        <v>122.45</v>
      </c>
      <c r="AA173">
        <v>118.71</v>
      </c>
      <c r="AB173">
        <v>122.45</v>
      </c>
      <c r="AC173" s="1">
        <f>(Table2[[#This Row],[Close Price]]/Table2[[#This Row],[Day Low]])-1</f>
        <v>9.3505180692443624E-3</v>
      </c>
      <c r="AD173" s="1">
        <f>(Table2[[#This Row],[Day High]]/Table2[[#This Row],[Close Price]])-1</f>
        <v>2.1949591053246564E-2</v>
      </c>
      <c r="AE173" s="1">
        <f>(Table2[[#This Row],[Close Price]]/Table2[[#This Row],[Current Week Low]])-1</f>
        <v>9.3505180692443624E-3</v>
      </c>
      <c r="AF173" s="1">
        <f>(Table2[[#This Row],[Current Week High]]/Table2[[#This Row],[Close Price]])-1</f>
        <v>2.1949591053246564E-2</v>
      </c>
      <c r="AG173" s="1">
        <f>(Table2[[#This Row],[Close Price]]/Table2[[#This Row],[Current Month Low]])-1</f>
        <v>9.3505180692443624E-3</v>
      </c>
      <c r="AH173" s="1">
        <f>(Table2[[#This Row],[Current Month High]]/Table2[[#This Row],[Close Price]])-1</f>
        <v>2.1949591053246564E-2</v>
      </c>
      <c r="AI173">
        <v>41.837756634952399</v>
      </c>
      <c r="AJ173">
        <v>65.268965517241298</v>
      </c>
      <c r="AK173" t="str">
        <f>IF(AND(Table2[[#This Row],[20D EMA]]&gt;Table2[[#This Row],[50D EMA]],Table2[[#This Row],[50D EMA]]&gt;Table2[[#This Row],[200D EMA]]),"Uptrend","Downtrend/NoTrend")</f>
        <v>Downtrend/NoTrend</v>
      </c>
      <c r="AL173">
        <v>-0.01</v>
      </c>
      <c r="AM173" t="s">
        <v>3190</v>
      </c>
      <c r="AN173">
        <v>5.14</v>
      </c>
      <c r="AO173" t="s">
        <v>3189</v>
      </c>
      <c r="AP173">
        <v>8.7691205284551002E-2</v>
      </c>
      <c r="AQ173">
        <f>(Table2[[#This Row],[Sharpe Ratio]]-AVERAGE(Table2[Sharpe Ratio]))/_xlfn.STDEV.P(Table2[Sharpe Ratio])</f>
        <v>0.31990565923566666</v>
      </c>
      <c r="AR1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3">
        <f>_xlfn.RANK.AVG(Table2[[#This Row],[1Y Return vs Nifty Z-Score]],Table2[1Y Return vs Nifty Z-Score])</f>
        <v>146</v>
      </c>
      <c r="AT173">
        <f>_xlfn.RANK.AVG(Table2[[#This Row],[6M Return vs Nifty Z-Score]],Table2[6M Return vs Nifty Z-Score])</f>
        <v>248</v>
      </c>
      <c r="AU173">
        <f>_xlfn.RANK.AVG(Table2[[#This Row],[Sharpe Ratio Z-Score]],Table2[Sharpe Ratio Z-Score])</f>
        <v>267</v>
      </c>
      <c r="AV173">
        <f>(Table2[[#This Row],[Rank 1Y]]+Table2[[#This Row],[Rank 6M]]+Table2[[#This Row],[Rank Sharpe]])/3</f>
        <v>220.33333333333334</v>
      </c>
    </row>
    <row r="174" spans="1:48" x14ac:dyDescent="0.3">
      <c r="A174" t="s">
        <v>1765</v>
      </c>
      <c r="B174" t="s">
        <v>1766</v>
      </c>
      <c r="C174" t="s">
        <v>3153</v>
      </c>
      <c r="D174" t="s">
        <v>117</v>
      </c>
      <c r="E174">
        <v>4543.7450367900001</v>
      </c>
      <c r="F174">
        <v>871.1</v>
      </c>
      <c r="G174">
        <v>37.915374956816301</v>
      </c>
      <c r="H174">
        <f>(Table2[[#This Row],[1Y Return vs Nifty]]-AVERAGE(Table2[1Y Return vs Nifty]))/_xlfn.STDEV.P(Table2[1Y Return vs Nifty])</f>
        <v>0.45400515201692604</v>
      </c>
      <c r="I174">
        <v>21.463702308979901</v>
      </c>
      <c r="J174">
        <f>(Table2[[#This Row],[1M Return vs Nifty]]-AVERAGE(Table2[1M Return vs Nifty]))/_xlfn.STDEV.P(Table2[1M Return vs Nifty])</f>
        <v>2.4532021513846112</v>
      </c>
      <c r="K174">
        <v>10.2098981408238</v>
      </c>
      <c r="L174">
        <f>(Table2[[#This Row],[6M Return vs Nifty]]-AVERAGE(Table2[6M Return vs Nifty]))/_xlfn.STDEV.P(Table2[6M Return vs Nifty])</f>
        <v>0.21111542065963981</v>
      </c>
      <c r="M174">
        <v>-0.79616722878135904</v>
      </c>
      <c r="N174">
        <f>(Table2[[#This Row],[1W Return vs Nifty]]-AVERAGE(Table2[1W Return vs Nifty]))/_xlfn.STDEV.P(Table2[1W Return vs Nifty])</f>
        <v>-0.65933873253688113</v>
      </c>
      <c r="O174">
        <v>785.4</v>
      </c>
      <c r="P174">
        <v>738.38210576140602</v>
      </c>
      <c r="Q174">
        <v>670.76207105161495</v>
      </c>
      <c r="R174">
        <v>71.480350300475706</v>
      </c>
      <c r="S174" s="1">
        <f>(Table2[[#This Row],[Close Price]]-Table2[[#This Row],[20D EMA]])/Table2[[#This Row],[20D EMA]]</f>
        <v>0.10911637382225624</v>
      </c>
      <c r="T174" s="1">
        <f>(Table2[[#This Row],[Close Price]]-Table2[[#This Row],[50D EMA]])/Table2[[#This Row],[50D EMA]]</f>
        <v>0.17974148236127385</v>
      </c>
      <c r="U174" s="1">
        <f>(Table2[[#This Row],[Close Price]]-Table2[[#This Row],[200D EMA]])/Table2[[#This Row],[200D EMA]]</f>
        <v>0.29867211876529781</v>
      </c>
      <c r="V174">
        <v>1.7350637292951601</v>
      </c>
      <c r="W174">
        <v>838.2</v>
      </c>
      <c r="X174">
        <v>875</v>
      </c>
      <c r="Y174">
        <v>838.2</v>
      </c>
      <c r="Z174">
        <v>875</v>
      </c>
      <c r="AA174">
        <v>838.2</v>
      </c>
      <c r="AB174">
        <v>875</v>
      </c>
      <c r="AC174" s="1">
        <f>(Table2[[#This Row],[Close Price]]/Table2[[#This Row],[Day Low]])-1</f>
        <v>3.925077547124789E-2</v>
      </c>
      <c r="AD174" s="1">
        <f>(Table2[[#This Row],[Day High]]/Table2[[#This Row],[Close Price]])-1</f>
        <v>4.4770979221673279E-3</v>
      </c>
      <c r="AE174" s="1">
        <f>(Table2[[#This Row],[Close Price]]/Table2[[#This Row],[Current Week Low]])-1</f>
        <v>3.925077547124789E-2</v>
      </c>
      <c r="AF174" s="1">
        <f>(Table2[[#This Row],[Current Week High]]/Table2[[#This Row],[Close Price]])-1</f>
        <v>4.4770979221673279E-3</v>
      </c>
      <c r="AG174" s="1">
        <f>(Table2[[#This Row],[Close Price]]/Table2[[#This Row],[Current Month Low]])-1</f>
        <v>3.925077547124789E-2</v>
      </c>
      <c r="AH174" s="1">
        <f>(Table2[[#This Row],[Current Month High]]/Table2[[#This Row],[Close Price]])-1</f>
        <v>4.4770979221673279E-3</v>
      </c>
      <c r="AI174">
        <v>1.02169670531511</v>
      </c>
      <c r="AJ174">
        <v>84.711620016963494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0.38</v>
      </c>
      <c r="AM174" t="s">
        <v>3189</v>
      </c>
      <c r="AN174">
        <v>14.52</v>
      </c>
      <c r="AO174" t="s">
        <v>3189</v>
      </c>
      <c r="AP174">
        <v>8.7428778481073E-2</v>
      </c>
      <c r="AQ174">
        <f>(Table2[[#This Row],[Sharpe Ratio]]-AVERAGE(Table2[Sharpe Ratio]))/_xlfn.STDEV.P(Table2[Sharpe Ratio])</f>
        <v>0.31686228420472529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2.7758462757290214</v>
      </c>
      <c r="AS174">
        <f>_xlfn.RANK.AVG(Table2[[#This Row],[1Y Return vs Nifty Z-Score]],Table2[1Y Return vs Nifty Z-Score])</f>
        <v>168</v>
      </c>
      <c r="AT174">
        <f>_xlfn.RANK.AVG(Table2[[#This Row],[6M Return vs Nifty Z-Score]],Table2[6M Return vs Nifty Z-Score])</f>
        <v>226</v>
      </c>
      <c r="AU174">
        <f>_xlfn.RANK.AVG(Table2[[#This Row],[Sharpe Ratio Z-Score]],Table2[Sharpe Ratio Z-Score])</f>
        <v>269</v>
      </c>
      <c r="AV174">
        <f>(Table2[[#This Row],[Rank 1Y]]+Table2[[#This Row],[Rank 6M]]+Table2[[#This Row],[Rank Sharpe]])/3</f>
        <v>221</v>
      </c>
    </row>
    <row r="175" spans="1:48" x14ac:dyDescent="0.3">
      <c r="A175" t="s">
        <v>1012</v>
      </c>
      <c r="B175" t="s">
        <v>1013</v>
      </c>
      <c r="C175" t="s">
        <v>3147</v>
      </c>
      <c r="D175" t="s">
        <v>51</v>
      </c>
      <c r="E175">
        <v>14161.604075879901</v>
      </c>
      <c r="F175">
        <v>595.04999999999995</v>
      </c>
      <c r="G175">
        <v>29.470635410830202</v>
      </c>
      <c r="H175">
        <f>(Table2[[#This Row],[1Y Return vs Nifty]]-AVERAGE(Table2[1Y Return vs Nifty]))/_xlfn.STDEV.P(Table2[1Y Return vs Nifty])</f>
        <v>0.28500700023449393</v>
      </c>
      <c r="I175">
        <v>2.7152109127655302</v>
      </c>
      <c r="J175">
        <f>(Table2[[#This Row],[1M Return vs Nifty]]-AVERAGE(Table2[1M Return vs Nifty]))/_xlfn.STDEV.P(Table2[1M Return vs Nifty])</f>
        <v>0.38696764799564448</v>
      </c>
      <c r="K175">
        <v>24.717752425173501</v>
      </c>
      <c r="L175">
        <f>(Table2[[#This Row],[6M Return vs Nifty]]-AVERAGE(Table2[6M Return vs Nifty]))/_xlfn.STDEV.P(Table2[6M Return vs Nifty])</f>
        <v>0.67071694528544235</v>
      </c>
      <c r="M175">
        <v>2.8457663760284899</v>
      </c>
      <c r="N175">
        <f>(Table2[[#This Row],[1W Return vs Nifty]]-AVERAGE(Table2[1W Return vs Nifty]))/_xlfn.STDEV.P(Table2[1W Return vs Nifty])</f>
        <v>0.1014323558092234</v>
      </c>
      <c r="O175">
        <v>570.87</v>
      </c>
      <c r="P175">
        <v>574.04228542649503</v>
      </c>
      <c r="Q175">
        <v>524.85063365821895</v>
      </c>
      <c r="R175">
        <v>60.765370122386202</v>
      </c>
      <c r="S175" s="1">
        <f>(Table2[[#This Row],[Close Price]]-Table2[[#This Row],[20D EMA]])/Table2[[#This Row],[20D EMA]]</f>
        <v>4.2356403384308072E-2</v>
      </c>
      <c r="T175" s="1">
        <f>(Table2[[#This Row],[Close Price]]-Table2[[#This Row],[50D EMA]])/Table2[[#This Row],[50D EMA]]</f>
        <v>3.6596109915312022E-2</v>
      </c>
      <c r="U175" s="1">
        <f>(Table2[[#This Row],[Close Price]]-Table2[[#This Row],[200D EMA]])/Table2[[#This Row],[200D EMA]]</f>
        <v>0.13375113192202909</v>
      </c>
      <c r="V175">
        <v>0.64569889921957802</v>
      </c>
      <c r="W175">
        <v>580.1</v>
      </c>
      <c r="X175">
        <v>598</v>
      </c>
      <c r="Y175">
        <v>580.1</v>
      </c>
      <c r="Z175">
        <v>598</v>
      </c>
      <c r="AA175">
        <v>580.1</v>
      </c>
      <c r="AB175">
        <v>598</v>
      </c>
      <c r="AC175" s="1">
        <f>(Table2[[#This Row],[Close Price]]/Table2[[#This Row],[Day Low]])-1</f>
        <v>2.5771418720910155E-2</v>
      </c>
      <c r="AD175" s="1">
        <f>(Table2[[#This Row],[Day High]]/Table2[[#This Row],[Close Price]])-1</f>
        <v>4.9575665910428501E-3</v>
      </c>
      <c r="AE175" s="1">
        <f>(Table2[[#This Row],[Close Price]]/Table2[[#This Row],[Current Week Low]])-1</f>
        <v>2.5771418720910155E-2</v>
      </c>
      <c r="AF175" s="1">
        <f>(Table2[[#This Row],[Current Week High]]/Table2[[#This Row],[Close Price]])-1</f>
        <v>4.9575665910428501E-3</v>
      </c>
      <c r="AG175" s="1">
        <f>(Table2[[#This Row],[Close Price]]/Table2[[#This Row],[Current Month Low]])-1</f>
        <v>2.5771418720910155E-2</v>
      </c>
      <c r="AH175" s="1">
        <f>(Table2[[#This Row],[Current Month High]]/Table2[[#This Row],[Close Price]])-1</f>
        <v>4.9575665910428501E-3</v>
      </c>
      <c r="AI175">
        <v>21.166288547180901</v>
      </c>
      <c r="AJ175">
        <v>62.826652072786899</v>
      </c>
      <c r="AK175" t="str">
        <f>IF(AND(Table2[[#This Row],[20D EMA]]&gt;Table2[[#This Row],[50D EMA]],Table2[[#This Row],[50D EMA]]&gt;Table2[[#This Row],[200D EMA]]),"Uptrend","Downtrend/NoTrend")</f>
        <v>Downtrend/NoTrend</v>
      </c>
      <c r="AL175">
        <v>-0.09</v>
      </c>
      <c r="AM175" t="s">
        <v>3190</v>
      </c>
      <c r="AN175">
        <v>5.85</v>
      </c>
      <c r="AO175" t="s">
        <v>3189</v>
      </c>
      <c r="AP175">
        <v>7.2596731133323003E-2</v>
      </c>
      <c r="AQ175">
        <f>(Table2[[#This Row],[Sharpe Ratio]]-AVERAGE(Table2[Sharpe Ratio]))/_xlfn.STDEV.P(Table2[Sharpe Ratio])</f>
        <v>0.14485438730685335</v>
      </c>
      <c r="AR1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5">
        <f>_xlfn.RANK.AVG(Table2[[#This Row],[1Y Return vs Nifty Z-Score]],Table2[1Y Return vs Nifty Z-Score])</f>
        <v>224</v>
      </c>
      <c r="AT175">
        <f>_xlfn.RANK.AVG(Table2[[#This Row],[6M Return vs Nifty Z-Score]],Table2[6M Return vs Nifty Z-Score])</f>
        <v>137</v>
      </c>
      <c r="AU175">
        <f>_xlfn.RANK.AVG(Table2[[#This Row],[Sharpe Ratio Z-Score]],Table2[Sharpe Ratio Z-Score])</f>
        <v>306</v>
      </c>
      <c r="AV175">
        <f>(Table2[[#This Row],[Rank 1Y]]+Table2[[#This Row],[Rank 6M]]+Table2[[#This Row],[Rank Sharpe]])/3</f>
        <v>222.33333333333334</v>
      </c>
    </row>
    <row r="176" spans="1:48" x14ac:dyDescent="0.3">
      <c r="A176" t="s">
        <v>1673</v>
      </c>
      <c r="B176" t="s">
        <v>1674</v>
      </c>
      <c r="C176" t="s">
        <v>3141</v>
      </c>
      <c r="D176" t="s">
        <v>266</v>
      </c>
      <c r="E176">
        <v>5442.3395305249996</v>
      </c>
      <c r="F176">
        <v>1143.3499999999999</v>
      </c>
      <c r="G176">
        <v>41.492112816870801</v>
      </c>
      <c r="H176">
        <f>(Table2[[#This Row],[1Y Return vs Nifty]]-AVERAGE(Table2[1Y Return vs Nifty]))/_xlfn.STDEV.P(Table2[1Y Return vs Nifty])</f>
        <v>0.52558368732495353</v>
      </c>
      <c r="I176">
        <v>-6.47162619984584</v>
      </c>
      <c r="J176">
        <f>(Table2[[#This Row],[1M Return vs Nifty]]-AVERAGE(Table2[1M Return vs Nifty]))/_xlfn.STDEV.P(Table2[1M Return vs Nifty])</f>
        <v>-0.62549567067567513</v>
      </c>
      <c r="K176">
        <v>9.7519968590770496</v>
      </c>
      <c r="L176">
        <f>(Table2[[#This Row],[6M Return vs Nifty]]-AVERAGE(Table2[6M Return vs Nifty]))/_xlfn.STDEV.P(Table2[6M Return vs Nifty])</f>
        <v>0.19660933843037864</v>
      </c>
      <c r="M176">
        <v>3.5655301574851199</v>
      </c>
      <c r="N176">
        <f>(Table2[[#This Row],[1W Return vs Nifty]]-AVERAGE(Table2[1W Return vs Nifty]))/_xlfn.STDEV.P(Table2[1W Return vs Nifty])</f>
        <v>0.25178530970374063</v>
      </c>
      <c r="O176">
        <v>1126.76</v>
      </c>
      <c r="P176">
        <v>1194.8565437678999</v>
      </c>
      <c r="Q176">
        <v>1109.0004937967899</v>
      </c>
      <c r="R176">
        <v>48.991966949059702</v>
      </c>
      <c r="S176" s="1">
        <f>(Table2[[#This Row],[Close Price]]-Table2[[#This Row],[20D EMA]])/Table2[[#This Row],[20D EMA]]</f>
        <v>1.4723632361816109E-2</v>
      </c>
      <c r="T176" s="1">
        <f>(Table2[[#This Row],[Close Price]]-Table2[[#This Row],[50D EMA]])/Table2[[#This Row],[50D EMA]]</f>
        <v>-4.3106885120683655E-2</v>
      </c>
      <c r="U176" s="1">
        <f>(Table2[[#This Row],[Close Price]]-Table2[[#This Row],[200D EMA]])/Table2[[#This Row],[200D EMA]]</f>
        <v>3.0973391261180195E-2</v>
      </c>
      <c r="V176">
        <v>1.10560527979949</v>
      </c>
      <c r="W176">
        <v>1103.9000000000001</v>
      </c>
      <c r="X176">
        <v>1160</v>
      </c>
      <c r="Y176">
        <v>1103.9000000000001</v>
      </c>
      <c r="Z176">
        <v>1160</v>
      </c>
      <c r="AA176">
        <v>1103.9000000000001</v>
      </c>
      <c r="AB176">
        <v>1160</v>
      </c>
      <c r="AC176" s="1">
        <f>(Table2[[#This Row],[Close Price]]/Table2[[#This Row],[Day Low]])-1</f>
        <v>3.5736932693178458E-2</v>
      </c>
      <c r="AD176" s="1">
        <f>(Table2[[#This Row],[Day High]]/Table2[[#This Row],[Close Price]])-1</f>
        <v>1.4562469934840783E-2</v>
      </c>
      <c r="AE176" s="1">
        <f>(Table2[[#This Row],[Close Price]]/Table2[[#This Row],[Current Week Low]])-1</f>
        <v>3.5736932693178458E-2</v>
      </c>
      <c r="AF176" s="1">
        <f>(Table2[[#This Row],[Current Week High]]/Table2[[#This Row],[Close Price]])-1</f>
        <v>1.4562469934840783E-2</v>
      </c>
      <c r="AG176" s="1">
        <f>(Table2[[#This Row],[Close Price]]/Table2[[#This Row],[Current Month Low]])-1</f>
        <v>3.5736932693178458E-2</v>
      </c>
      <c r="AH176" s="1">
        <f>(Table2[[#This Row],[Current Month High]]/Table2[[#This Row],[Close Price]])-1</f>
        <v>1.4562469934840783E-2</v>
      </c>
      <c r="AI176">
        <v>32.378536756023898</v>
      </c>
      <c r="AJ176">
        <v>80.895498773831093</v>
      </c>
      <c r="AK176" t="str">
        <f>IF(AND(Table2[[#This Row],[20D EMA]]&gt;Table2[[#This Row],[50D EMA]],Table2[[#This Row],[50D EMA]]&gt;Table2[[#This Row],[200D EMA]]),"Uptrend","Downtrend/NoTrend")</f>
        <v>Downtrend/NoTrend</v>
      </c>
      <c r="AL176">
        <v>-0.09</v>
      </c>
      <c r="AM176" t="s">
        <v>3190</v>
      </c>
      <c r="AN176">
        <v>-1.23</v>
      </c>
      <c r="AO176" t="s">
        <v>3190</v>
      </c>
      <c r="AP176">
        <v>8.2393605673153E-2</v>
      </c>
      <c r="AQ176">
        <f>(Table2[[#This Row],[Sharpe Ratio]]-AVERAGE(Table2[Sharpe Ratio]))/_xlfn.STDEV.P(Table2[Sharpe Ratio])</f>
        <v>0.25846916659247221</v>
      </c>
      <c r="AR1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6">
        <f>_xlfn.RANK.AVG(Table2[[#This Row],[1Y Return vs Nifty Z-Score]],Table2[1Y Return vs Nifty Z-Score])</f>
        <v>155</v>
      </c>
      <c r="AT176">
        <f>_xlfn.RANK.AVG(Table2[[#This Row],[6M Return vs Nifty Z-Score]],Table2[6M Return vs Nifty Z-Score])</f>
        <v>232</v>
      </c>
      <c r="AU176">
        <f>_xlfn.RANK.AVG(Table2[[#This Row],[Sharpe Ratio Z-Score]],Table2[Sharpe Ratio Z-Score])</f>
        <v>280</v>
      </c>
      <c r="AV176">
        <f>(Table2[[#This Row],[Rank 1Y]]+Table2[[#This Row],[Rank 6M]]+Table2[[#This Row],[Rank Sharpe]])/3</f>
        <v>222.33333333333334</v>
      </c>
    </row>
    <row r="177" spans="1:48" x14ac:dyDescent="0.3">
      <c r="A177" t="s">
        <v>585</v>
      </c>
      <c r="B177" t="s">
        <v>586</v>
      </c>
      <c r="C177" t="s">
        <v>3143</v>
      </c>
      <c r="D177" t="s">
        <v>208</v>
      </c>
      <c r="E177">
        <v>33610.455132800002</v>
      </c>
      <c r="F177">
        <v>6732.4</v>
      </c>
      <c r="G177">
        <v>40.038423291241003</v>
      </c>
      <c r="H177">
        <f>(Table2[[#This Row],[1Y Return vs Nifty]]-AVERAGE(Table2[1Y Return vs Nifty]))/_xlfn.STDEV.P(Table2[1Y Return vs Nifty])</f>
        <v>0.49649210412583794</v>
      </c>
      <c r="I177">
        <v>-3.0291768515614299</v>
      </c>
      <c r="J177">
        <f>(Table2[[#This Row],[1M Return vs Nifty]]-AVERAGE(Table2[1M Return vs Nifty]))/_xlfn.STDEV.P(Table2[1M Return vs Nifty])</f>
        <v>-0.24611007269469179</v>
      </c>
      <c r="K177">
        <v>-4.3583727399316698</v>
      </c>
      <c r="L177">
        <f>(Table2[[#This Row],[6M Return vs Nifty]]-AVERAGE(Table2[6M Return vs Nifty]))/_xlfn.STDEV.P(Table2[6M Return vs Nifty])</f>
        <v>-0.25040007134387116</v>
      </c>
      <c r="M177">
        <v>0.116295465577788</v>
      </c>
      <c r="N177">
        <f>(Table2[[#This Row],[1W Return vs Nifty]]-AVERAGE(Table2[1W Return vs Nifty]))/_xlfn.STDEV.P(Table2[1W Return vs Nifty])</f>
        <v>-0.46873250178461262</v>
      </c>
      <c r="O177">
        <v>6687.53</v>
      </c>
      <c r="P177">
        <v>6714.2622105816099</v>
      </c>
      <c r="Q177">
        <v>6251.8318614445398</v>
      </c>
      <c r="R177">
        <v>46.931104058033903</v>
      </c>
      <c r="S177" s="1">
        <f>(Table2[[#This Row],[Close Price]]-Table2[[#This Row],[20D EMA]])/Table2[[#This Row],[20D EMA]]</f>
        <v>6.7095026115770538E-3</v>
      </c>
      <c r="T177" s="1">
        <f>(Table2[[#This Row],[Close Price]]-Table2[[#This Row],[50D EMA]])/Table2[[#This Row],[50D EMA]]</f>
        <v>2.7013823484291028E-3</v>
      </c>
      <c r="U177" s="1">
        <f>(Table2[[#This Row],[Close Price]]-Table2[[#This Row],[200D EMA]])/Table2[[#This Row],[200D EMA]]</f>
        <v>7.6868372215694952E-2</v>
      </c>
      <c r="V177">
        <v>0.36806615374263801</v>
      </c>
      <c r="W177">
        <v>6611.05</v>
      </c>
      <c r="X177">
        <v>6768.9</v>
      </c>
      <c r="Y177">
        <v>6611.05</v>
      </c>
      <c r="Z177">
        <v>6768.9</v>
      </c>
      <c r="AA177">
        <v>6611.05</v>
      </c>
      <c r="AB177">
        <v>6768.9</v>
      </c>
      <c r="AC177" s="1">
        <f>(Table2[[#This Row],[Close Price]]/Table2[[#This Row],[Day Low]])-1</f>
        <v>1.8355631858781862E-2</v>
      </c>
      <c r="AD177" s="1">
        <f>(Table2[[#This Row],[Day High]]/Table2[[#This Row],[Close Price]])-1</f>
        <v>5.421543580298227E-3</v>
      </c>
      <c r="AE177" s="1">
        <f>(Table2[[#This Row],[Close Price]]/Table2[[#This Row],[Current Week Low]])-1</f>
        <v>1.8355631858781862E-2</v>
      </c>
      <c r="AF177" s="1">
        <f>(Table2[[#This Row],[Current Week High]]/Table2[[#This Row],[Close Price]])-1</f>
        <v>5.421543580298227E-3</v>
      </c>
      <c r="AG177" s="1">
        <f>(Table2[[#This Row],[Close Price]]/Table2[[#This Row],[Current Month Low]])-1</f>
        <v>1.8355631858781862E-2</v>
      </c>
      <c r="AH177" s="1">
        <f>(Table2[[#This Row],[Current Month High]]/Table2[[#This Row],[Close Price]])-1</f>
        <v>5.421543580298227E-3</v>
      </c>
      <c r="AI177">
        <v>44.923801318994698</v>
      </c>
      <c r="AJ177">
        <v>67.470553848832694</v>
      </c>
      <c r="AK177" t="str">
        <f>IF(AND(Table2[[#This Row],[20D EMA]]&gt;Table2[[#This Row],[50D EMA]],Table2[[#This Row],[50D EMA]]&gt;Table2[[#This Row],[200D EMA]]),"Uptrend","Downtrend/NoTrend")</f>
        <v>Downtrend/NoTrend</v>
      </c>
      <c r="AL177">
        <v>-0.05</v>
      </c>
      <c r="AM177" t="s">
        <v>3190</v>
      </c>
      <c r="AN177">
        <v>-2.42</v>
      </c>
      <c r="AO177" t="s">
        <v>3190</v>
      </c>
      <c r="AP177">
        <v>0.13905891671166601</v>
      </c>
      <c r="AQ177">
        <f>(Table2[[#This Row],[Sharpe Ratio]]-AVERAGE(Table2[Sharpe Ratio]))/_xlfn.STDEV.P(Table2[Sharpe Ratio])</f>
        <v>0.91561923834416337</v>
      </c>
      <c r="AR1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7">
        <f>_xlfn.RANK.AVG(Table2[[#This Row],[1Y Return vs Nifty Z-Score]],Table2[1Y Return vs Nifty Z-Score])</f>
        <v>158</v>
      </c>
      <c r="AT177">
        <f>_xlfn.RANK.AVG(Table2[[#This Row],[6M Return vs Nifty Z-Score]],Table2[6M Return vs Nifty Z-Score])</f>
        <v>382</v>
      </c>
      <c r="AU177">
        <f>_xlfn.RANK.AVG(Table2[[#This Row],[Sharpe Ratio Z-Score]],Table2[Sharpe Ratio Z-Score])</f>
        <v>129</v>
      </c>
      <c r="AV177">
        <f>(Table2[[#This Row],[Rank 1Y]]+Table2[[#This Row],[Rank 6M]]+Table2[[#This Row],[Rank Sharpe]])/3</f>
        <v>223</v>
      </c>
    </row>
    <row r="178" spans="1:48" x14ac:dyDescent="0.3">
      <c r="A178" t="s">
        <v>562</v>
      </c>
      <c r="B178" t="s">
        <v>563</v>
      </c>
      <c r="C178" t="s">
        <v>3149</v>
      </c>
      <c r="D178" t="s">
        <v>151</v>
      </c>
      <c r="E178">
        <v>35893.088623964999</v>
      </c>
      <c r="F178">
        <v>263.10000000000002</v>
      </c>
      <c r="G178">
        <v>22.7626937991594</v>
      </c>
      <c r="H178">
        <f>(Table2[[#This Row],[1Y Return vs Nifty]]-AVERAGE(Table2[1Y Return vs Nifty]))/_xlfn.STDEV.P(Table2[1Y Return vs Nifty])</f>
        <v>0.15076606497963882</v>
      </c>
      <c r="I178">
        <v>0.44589742548240902</v>
      </c>
      <c r="J178">
        <f>(Table2[[#This Row],[1M Return vs Nifty]]-AVERAGE(Table2[1M Return vs Nifty]))/_xlfn.STDEV.P(Table2[1M Return vs Nifty])</f>
        <v>0.13687105476376996</v>
      </c>
      <c r="K178">
        <v>-0.47343736586139801</v>
      </c>
      <c r="L178">
        <f>(Table2[[#This Row],[6M Return vs Nifty]]-AVERAGE(Table2[6M Return vs Nifty]))/_xlfn.STDEV.P(Table2[6M Return vs Nifty])</f>
        <v>-0.12732727325811041</v>
      </c>
      <c r="M178">
        <v>-1.7266021598389401</v>
      </c>
      <c r="N178">
        <f>(Table2[[#This Row],[1W Return vs Nifty]]-AVERAGE(Table2[1W Return vs Nifty]))/_xlfn.STDEV.P(Table2[1W Return vs Nifty])</f>
        <v>-0.85369922120725783</v>
      </c>
      <c r="O178">
        <v>254.54</v>
      </c>
      <c r="P178">
        <v>257.65596270546399</v>
      </c>
      <c r="Q178">
        <v>243.254691438375</v>
      </c>
      <c r="R178">
        <v>61.036404508255501</v>
      </c>
      <c r="S178" s="1">
        <f>(Table2[[#This Row],[Close Price]]-Table2[[#This Row],[20D EMA]])/Table2[[#This Row],[20D EMA]]</f>
        <v>3.3629292056258468E-2</v>
      </c>
      <c r="T178" s="1">
        <f>(Table2[[#This Row],[Close Price]]-Table2[[#This Row],[50D EMA]])/Table2[[#This Row],[50D EMA]]</f>
        <v>2.1129094927095905E-2</v>
      </c>
      <c r="U178" s="1">
        <f>(Table2[[#This Row],[Close Price]]-Table2[[#This Row],[200D EMA]])/Table2[[#This Row],[200D EMA]]</f>
        <v>8.1582428870246623E-2</v>
      </c>
      <c r="V178">
        <v>0.92059478816394402</v>
      </c>
      <c r="W178">
        <v>256.45</v>
      </c>
      <c r="X178">
        <v>264.39999999999998</v>
      </c>
      <c r="Y178">
        <v>256.45</v>
      </c>
      <c r="Z178">
        <v>264.39999999999998</v>
      </c>
      <c r="AA178">
        <v>256.45</v>
      </c>
      <c r="AB178">
        <v>264.39999999999998</v>
      </c>
      <c r="AC178" s="1">
        <f>(Table2[[#This Row],[Close Price]]/Table2[[#This Row],[Day Low]])-1</f>
        <v>2.5930980697991934E-2</v>
      </c>
      <c r="AD178" s="1">
        <f>(Table2[[#This Row],[Day High]]/Table2[[#This Row],[Close Price]])-1</f>
        <v>4.9410870391484174E-3</v>
      </c>
      <c r="AE178" s="1">
        <f>(Table2[[#This Row],[Close Price]]/Table2[[#This Row],[Current Week Low]])-1</f>
        <v>2.5930980697991934E-2</v>
      </c>
      <c r="AF178" s="1">
        <f>(Table2[[#This Row],[Current Week High]]/Table2[[#This Row],[Close Price]])-1</f>
        <v>4.9410870391484174E-3</v>
      </c>
      <c r="AG178" s="1">
        <f>(Table2[[#This Row],[Close Price]]/Table2[[#This Row],[Current Month Low]])-1</f>
        <v>2.5930980697991934E-2</v>
      </c>
      <c r="AH178" s="1">
        <f>(Table2[[#This Row],[Current Month High]]/Table2[[#This Row],[Close Price]])-1</f>
        <v>4.9410870391484174E-3</v>
      </c>
      <c r="AI178">
        <v>18.510072215887401</v>
      </c>
      <c r="AJ178">
        <v>53.590192644483302</v>
      </c>
      <c r="AK178" t="str">
        <f>IF(AND(Table2[[#This Row],[20D EMA]]&gt;Table2[[#This Row],[50D EMA]],Table2[[#This Row],[50D EMA]]&gt;Table2[[#This Row],[200D EMA]]),"Uptrend","Downtrend/NoTrend")</f>
        <v>Downtrend/NoTrend</v>
      </c>
      <c r="AL178">
        <v>0.09</v>
      </c>
      <c r="AM178" t="s">
        <v>3189</v>
      </c>
      <c r="AN178">
        <v>10.48</v>
      </c>
      <c r="AO178" t="s">
        <v>3189</v>
      </c>
      <c r="AP178">
        <v>0.16434622717401101</v>
      </c>
      <c r="AQ178">
        <f>(Table2[[#This Row],[Sharpe Ratio]]-AVERAGE(Table2[Sharpe Ratio]))/_xlfn.STDEV.P(Table2[Sharpe Ratio])</f>
        <v>1.2088772754074923</v>
      </c>
      <c r="AR1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8">
        <f>_xlfn.RANK.AVG(Table2[[#This Row],[1Y Return vs Nifty Z-Score]],Table2[1Y Return vs Nifty Z-Score])</f>
        <v>260</v>
      </c>
      <c r="AT178">
        <f>_xlfn.RANK.AVG(Table2[[#This Row],[6M Return vs Nifty Z-Score]],Table2[6M Return vs Nifty Z-Score])</f>
        <v>330</v>
      </c>
      <c r="AU178">
        <f>_xlfn.RANK.AVG(Table2[[#This Row],[Sharpe Ratio Z-Score]],Table2[Sharpe Ratio Z-Score])</f>
        <v>83</v>
      </c>
      <c r="AV178">
        <f>(Table2[[#This Row],[Rank 1Y]]+Table2[[#This Row],[Rank 6M]]+Table2[[#This Row],[Rank Sharpe]])/3</f>
        <v>224.33333333333334</v>
      </c>
    </row>
    <row r="179" spans="1:48" x14ac:dyDescent="0.3">
      <c r="A179" t="s">
        <v>1010</v>
      </c>
      <c r="B179" t="s">
        <v>1011</v>
      </c>
      <c r="C179" t="s">
        <v>3151</v>
      </c>
      <c r="D179" t="s">
        <v>269</v>
      </c>
      <c r="E179">
        <v>14252.00496</v>
      </c>
      <c r="F179">
        <v>4487.8999999999996</v>
      </c>
      <c r="G179">
        <v>31.637770644568299</v>
      </c>
      <c r="H179">
        <f>(Table2[[#This Row],[1Y Return vs Nifty]]-AVERAGE(Table2[1Y Return vs Nifty]))/_xlfn.STDEV.P(Table2[1Y Return vs Nifty])</f>
        <v>0.32837622993896803</v>
      </c>
      <c r="I179">
        <v>4.3820289756909601</v>
      </c>
      <c r="J179">
        <f>(Table2[[#This Row],[1M Return vs Nifty]]-AVERAGE(Table2[1M Return vs Nifty]))/_xlfn.STDEV.P(Table2[1M Return vs Nifty])</f>
        <v>0.57066440096126669</v>
      </c>
      <c r="K179">
        <v>-5.5993854058450596</v>
      </c>
      <c r="L179">
        <f>(Table2[[#This Row],[6M Return vs Nifty]]-AVERAGE(Table2[6M Return vs Nifty]))/_xlfn.STDEV.P(Table2[6M Return vs Nifty])</f>
        <v>-0.28971472822934946</v>
      </c>
      <c r="M179">
        <v>-0.67118756776882404</v>
      </c>
      <c r="N179">
        <f>(Table2[[#This Row],[1W Return vs Nifty]]-AVERAGE(Table2[1W Return vs Nifty]))/_xlfn.STDEV.P(Table2[1W Return vs Nifty])</f>
        <v>-0.63323147110738631</v>
      </c>
      <c r="O179">
        <v>4369.42</v>
      </c>
      <c r="P179">
        <v>4309.43352313368</v>
      </c>
      <c r="Q179">
        <v>4059.7667195199901</v>
      </c>
      <c r="R179">
        <v>61.205241682947801</v>
      </c>
      <c r="S179" s="1">
        <f>(Table2[[#This Row],[Close Price]]-Table2[[#This Row],[20D EMA]])/Table2[[#This Row],[20D EMA]]</f>
        <v>2.7115727030132045E-2</v>
      </c>
      <c r="T179" s="1">
        <f>(Table2[[#This Row],[Close Price]]-Table2[[#This Row],[50D EMA]])/Table2[[#This Row],[50D EMA]]</f>
        <v>4.1412978273892634E-2</v>
      </c>
      <c r="U179" s="1">
        <f>(Table2[[#This Row],[Close Price]]-Table2[[#This Row],[200D EMA]])/Table2[[#This Row],[200D EMA]]</f>
        <v>0.10545760632537778</v>
      </c>
      <c r="V179">
        <v>2.02793366765443</v>
      </c>
      <c r="W179">
        <v>4460</v>
      </c>
      <c r="X179">
        <v>4555</v>
      </c>
      <c r="Y179">
        <v>4460</v>
      </c>
      <c r="Z179">
        <v>4555</v>
      </c>
      <c r="AA179">
        <v>4460</v>
      </c>
      <c r="AB179">
        <v>4555</v>
      </c>
      <c r="AC179" s="1">
        <f>(Table2[[#This Row],[Close Price]]/Table2[[#This Row],[Day Low]])-1</f>
        <v>6.255605381165763E-3</v>
      </c>
      <c r="AD179" s="1">
        <f>(Table2[[#This Row],[Day High]]/Table2[[#This Row],[Close Price]])-1</f>
        <v>1.4951313531941457E-2</v>
      </c>
      <c r="AE179" s="1">
        <f>(Table2[[#This Row],[Close Price]]/Table2[[#This Row],[Current Week Low]])-1</f>
        <v>6.255605381165763E-3</v>
      </c>
      <c r="AF179" s="1">
        <f>(Table2[[#This Row],[Current Week High]]/Table2[[#This Row],[Close Price]])-1</f>
        <v>1.4951313531941457E-2</v>
      </c>
      <c r="AG179" s="1">
        <f>(Table2[[#This Row],[Close Price]]/Table2[[#This Row],[Current Month Low]])-1</f>
        <v>6.255605381165763E-3</v>
      </c>
      <c r="AH179" s="1">
        <f>(Table2[[#This Row],[Current Month High]]/Table2[[#This Row],[Close Price]])-1</f>
        <v>1.4951313531941457E-2</v>
      </c>
      <c r="AI179">
        <v>11.410682056195499</v>
      </c>
      <c r="AJ179">
        <v>55.748741974665897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0.08</v>
      </c>
      <c r="AM179" t="s">
        <v>3189</v>
      </c>
      <c r="AN179">
        <v>6.99</v>
      </c>
      <c r="AO179" t="s">
        <v>3189</v>
      </c>
      <c r="AP179">
        <v>0.174189564923281</v>
      </c>
      <c r="AQ179">
        <f>(Table2[[#This Row],[Sharpe Ratio]]-AVERAGE(Table2[Sharpe Ratio]))/_xlfn.STDEV.P(Table2[Sharpe Ratio])</f>
        <v>1.3230308905497881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1.299125322113287</v>
      </c>
      <c r="AS179">
        <f>_xlfn.RANK.AVG(Table2[[#This Row],[1Y Return vs Nifty Z-Score]],Table2[1Y Return vs Nifty Z-Score])</f>
        <v>212</v>
      </c>
      <c r="AT179">
        <f>_xlfn.RANK.AVG(Table2[[#This Row],[6M Return vs Nifty Z-Score]],Table2[6M Return vs Nifty Z-Score])</f>
        <v>409</v>
      </c>
      <c r="AU179">
        <f>_xlfn.RANK.AVG(Table2[[#This Row],[Sharpe Ratio Z-Score]],Table2[Sharpe Ratio Z-Score])</f>
        <v>62</v>
      </c>
      <c r="AV179">
        <f>(Table2[[#This Row],[Rank 1Y]]+Table2[[#This Row],[Rank 6M]]+Table2[[#This Row],[Rank Sharpe]])/3</f>
        <v>227.66666666666666</v>
      </c>
    </row>
    <row r="180" spans="1:48" x14ac:dyDescent="0.3">
      <c r="A180" t="s">
        <v>1462</v>
      </c>
      <c r="B180" t="s">
        <v>1463</v>
      </c>
      <c r="C180" t="s">
        <v>3146</v>
      </c>
      <c r="D180" t="s">
        <v>46</v>
      </c>
      <c r="E180">
        <v>7193.2495170880002</v>
      </c>
      <c r="F180">
        <v>42.71</v>
      </c>
      <c r="G180">
        <v>30.411683835196602</v>
      </c>
      <c r="H180">
        <f>(Table2[[#This Row],[1Y Return vs Nifty]]-AVERAGE(Table2[1Y Return vs Nifty]))/_xlfn.STDEV.P(Table2[1Y Return vs Nifty])</f>
        <v>0.30383948684816142</v>
      </c>
      <c r="I180">
        <v>4.0989558455026502</v>
      </c>
      <c r="J180">
        <f>(Table2[[#This Row],[1M Return vs Nifty]]-AVERAGE(Table2[1M Return vs Nifty]))/_xlfn.STDEV.P(Table2[1M Return vs Nifty])</f>
        <v>0.53946746590037409</v>
      </c>
      <c r="K180">
        <v>3.1861011012929699</v>
      </c>
      <c r="L180">
        <f>(Table2[[#This Row],[6M Return vs Nifty]]-AVERAGE(Table2[6M Return vs Nifty]))/_xlfn.STDEV.P(Table2[6M Return vs Nifty])</f>
        <v>-1.1394935783140362E-2</v>
      </c>
      <c r="M180">
        <v>14.146100099849599</v>
      </c>
      <c r="N180">
        <f>(Table2[[#This Row],[1W Return vs Nifty]]-AVERAGE(Table2[1W Return vs Nifty]))/_xlfn.STDEV.P(Table2[1W Return vs Nifty])</f>
        <v>2.4619825795671972</v>
      </c>
      <c r="O180">
        <v>39.32</v>
      </c>
      <c r="P180">
        <v>40.573011354710196</v>
      </c>
      <c r="Q180">
        <v>40.192626909382703</v>
      </c>
      <c r="R180">
        <v>77.886008890157299</v>
      </c>
      <c r="S180" s="1">
        <f>(Table2[[#This Row],[Close Price]]-Table2[[#This Row],[20D EMA]])/Table2[[#This Row],[20D EMA]]</f>
        <v>8.6215666327568677E-2</v>
      </c>
      <c r="T180" s="1">
        <f>(Table2[[#This Row],[Close Price]]-Table2[[#This Row],[50D EMA]])/Table2[[#This Row],[50D EMA]]</f>
        <v>5.2670200557881866E-2</v>
      </c>
      <c r="U180" s="1">
        <f>(Table2[[#This Row],[Close Price]]-Table2[[#This Row],[200D EMA]])/Table2[[#This Row],[200D EMA]]</f>
        <v>6.2632708638151582E-2</v>
      </c>
      <c r="V180">
        <v>1.2037322643889801</v>
      </c>
      <c r="W180">
        <v>41.8</v>
      </c>
      <c r="X180">
        <v>43.2</v>
      </c>
      <c r="Y180">
        <v>41.8</v>
      </c>
      <c r="Z180">
        <v>43.2</v>
      </c>
      <c r="AA180">
        <v>41.8</v>
      </c>
      <c r="AB180">
        <v>43.2</v>
      </c>
      <c r="AC180" s="1">
        <f>(Table2[[#This Row],[Close Price]]/Table2[[#This Row],[Day Low]])-1</f>
        <v>2.1770334928229662E-2</v>
      </c>
      <c r="AD180" s="1">
        <f>(Table2[[#This Row],[Day High]]/Table2[[#This Row],[Close Price]])-1</f>
        <v>1.1472723015687247E-2</v>
      </c>
      <c r="AE180" s="1">
        <f>(Table2[[#This Row],[Close Price]]/Table2[[#This Row],[Current Week Low]])-1</f>
        <v>2.1770334928229662E-2</v>
      </c>
      <c r="AF180" s="1">
        <f>(Table2[[#This Row],[Current Week High]]/Table2[[#This Row],[Close Price]])-1</f>
        <v>1.1472723015687247E-2</v>
      </c>
      <c r="AG180" s="1">
        <f>(Table2[[#This Row],[Close Price]]/Table2[[#This Row],[Current Month Low]])-1</f>
        <v>2.1770334928229662E-2</v>
      </c>
      <c r="AH180" s="1">
        <f>(Table2[[#This Row],[Current Month High]]/Table2[[#This Row],[Close Price]])-1</f>
        <v>1.1472723015687247E-2</v>
      </c>
      <c r="AI180">
        <v>34.628892531023098</v>
      </c>
      <c r="AJ180">
        <v>60.617729280534199</v>
      </c>
      <c r="AK180" t="str">
        <f>IF(AND(Table2[[#This Row],[20D EMA]]&gt;Table2[[#This Row],[50D EMA]],Table2[[#This Row],[50D EMA]]&gt;Table2[[#This Row],[200D EMA]]),"Uptrend","Downtrend/NoTrend")</f>
        <v>Downtrend/NoTrend</v>
      </c>
      <c r="AL180">
        <v>0</v>
      </c>
      <c r="AM180" t="s">
        <v>3188</v>
      </c>
      <c r="AN180">
        <v>15.09</v>
      </c>
      <c r="AO180" t="s">
        <v>3189</v>
      </c>
      <c r="AP180">
        <v>0.11828684684516901</v>
      </c>
      <c r="AQ180">
        <f>(Table2[[#This Row],[Sharpe Ratio]]-AVERAGE(Table2[Sharpe Ratio]))/_xlfn.STDEV.P(Table2[Sharpe Ratio])</f>
        <v>0.67472464246129471</v>
      </c>
      <c r="AR1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0">
        <f>_xlfn.RANK.AVG(Table2[[#This Row],[1Y Return vs Nifty Z-Score]],Table2[1Y Return vs Nifty Z-Score])</f>
        <v>216</v>
      </c>
      <c r="AT180">
        <f>_xlfn.RANK.AVG(Table2[[#This Row],[6M Return vs Nifty Z-Score]],Table2[6M Return vs Nifty Z-Score])</f>
        <v>291</v>
      </c>
      <c r="AU180">
        <f>_xlfn.RANK.AVG(Table2[[#This Row],[Sharpe Ratio Z-Score]],Table2[Sharpe Ratio Z-Score])</f>
        <v>176</v>
      </c>
      <c r="AV180">
        <f>(Table2[[#This Row],[Rank 1Y]]+Table2[[#This Row],[Rank 6M]]+Table2[[#This Row],[Rank Sharpe]])/3</f>
        <v>227.66666666666666</v>
      </c>
    </row>
    <row r="181" spans="1:48" x14ac:dyDescent="0.3">
      <c r="A181" t="s">
        <v>1489</v>
      </c>
      <c r="B181" t="s">
        <v>1490</v>
      </c>
      <c r="C181" t="s">
        <v>3147</v>
      </c>
      <c r="D181" t="s">
        <v>261</v>
      </c>
      <c r="E181">
        <v>7002.7894659200001</v>
      </c>
      <c r="F181">
        <v>499.9</v>
      </c>
      <c r="G181">
        <v>16.320585306079899</v>
      </c>
      <c r="H181">
        <f>(Table2[[#This Row],[1Y Return vs Nifty]]-AVERAGE(Table2[1Y Return vs Nifty]))/_xlfn.STDEV.P(Table2[1Y Return vs Nifty])</f>
        <v>2.1845045807434609E-2</v>
      </c>
      <c r="I181">
        <v>12.0095358295154</v>
      </c>
      <c r="J181">
        <f>(Table2[[#This Row],[1M Return vs Nifty]]-AVERAGE(Table2[1M Return vs Nifty]))/_xlfn.STDEV.P(Table2[1M Return vs Nifty])</f>
        <v>1.4112769869632598</v>
      </c>
      <c r="K181">
        <v>33.734731495124898</v>
      </c>
      <c r="L181">
        <f>(Table2[[#This Row],[6M Return vs Nifty]]-AVERAGE(Table2[6M Return vs Nifty]))/_xlfn.STDEV.P(Table2[6M Return vs Nifty])</f>
        <v>0.95637030565446479</v>
      </c>
      <c r="M181">
        <v>7.0580990376332897</v>
      </c>
      <c r="N181">
        <f>(Table2[[#This Row],[1W Return vs Nifty]]-AVERAGE(Table2[1W Return vs Nifty]))/_xlfn.STDEV.P(Table2[1W Return vs Nifty])</f>
        <v>0.98135528993757504</v>
      </c>
      <c r="O181">
        <v>474.76</v>
      </c>
      <c r="P181">
        <v>449.72204655192701</v>
      </c>
      <c r="Q181">
        <v>398.293515429531</v>
      </c>
      <c r="R181">
        <v>83.027537213897205</v>
      </c>
      <c r="S181" s="1">
        <f>(Table2[[#This Row],[Close Price]]-Table2[[#This Row],[20D EMA]])/Table2[[#This Row],[20D EMA]]</f>
        <v>5.2953071025360156E-2</v>
      </c>
      <c r="T181" s="1">
        <f>(Table2[[#This Row],[Close Price]]-Table2[[#This Row],[50D EMA]])/Table2[[#This Row],[50D EMA]]</f>
        <v>0.11157548052801362</v>
      </c>
      <c r="U181" s="1">
        <f>(Table2[[#This Row],[Close Price]]-Table2[[#This Row],[200D EMA]])/Table2[[#This Row],[200D EMA]]</f>
        <v>0.25510454133528554</v>
      </c>
      <c r="V181">
        <v>1.0819024633445</v>
      </c>
      <c r="W181">
        <v>492.65</v>
      </c>
      <c r="X181">
        <v>510.4</v>
      </c>
      <c r="Y181">
        <v>492.65</v>
      </c>
      <c r="Z181">
        <v>510.4</v>
      </c>
      <c r="AA181">
        <v>492.65</v>
      </c>
      <c r="AB181">
        <v>510.4</v>
      </c>
      <c r="AC181" s="1">
        <f>(Table2[[#This Row],[Close Price]]/Table2[[#This Row],[Day Low]])-1</f>
        <v>1.4716330051760984E-2</v>
      </c>
      <c r="AD181" s="1">
        <f>(Table2[[#This Row],[Day High]]/Table2[[#This Row],[Close Price]])-1</f>
        <v>2.1004200840168075E-2</v>
      </c>
      <c r="AE181" s="1">
        <f>(Table2[[#This Row],[Close Price]]/Table2[[#This Row],[Current Week Low]])-1</f>
        <v>1.4716330051760984E-2</v>
      </c>
      <c r="AF181" s="1">
        <f>(Table2[[#This Row],[Current Week High]]/Table2[[#This Row],[Close Price]])-1</f>
        <v>2.1004200840168075E-2</v>
      </c>
      <c r="AG181" s="1">
        <f>(Table2[[#This Row],[Close Price]]/Table2[[#This Row],[Current Month Low]])-1</f>
        <v>1.4716330051760984E-2</v>
      </c>
      <c r="AH181" s="1">
        <f>(Table2[[#This Row],[Current Month High]]/Table2[[#This Row],[Close Price]])-1</f>
        <v>2.1004200840168075E-2</v>
      </c>
      <c r="AI181">
        <v>3.9207841568313602</v>
      </c>
      <c r="AJ181">
        <v>59.203821656050899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0.24</v>
      </c>
      <c r="AM181" t="s">
        <v>3189</v>
      </c>
      <c r="AN181">
        <v>6.92</v>
      </c>
      <c r="AO181" t="s">
        <v>3189</v>
      </c>
      <c r="AP181">
        <v>8.0720333033361999E-2</v>
      </c>
      <c r="AQ181">
        <f>(Table2[[#This Row],[Sharpe Ratio]]-AVERAGE(Table2[Sharpe Ratio]))/_xlfn.STDEV.P(Table2[Sharpe Ratio])</f>
        <v>0.23906415115804794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3.6099117795207825</v>
      </c>
      <c r="AS181">
        <f>_xlfn.RANK.AVG(Table2[[#This Row],[1Y Return vs Nifty Z-Score]],Table2[1Y Return vs Nifty Z-Score])</f>
        <v>302</v>
      </c>
      <c r="AT181">
        <f>_xlfn.RANK.AVG(Table2[[#This Row],[6M Return vs Nifty Z-Score]],Table2[6M Return vs Nifty Z-Score])</f>
        <v>100</v>
      </c>
      <c r="AU181">
        <f>_xlfn.RANK.AVG(Table2[[#This Row],[Sharpe Ratio Z-Score]],Table2[Sharpe Ratio Z-Score])</f>
        <v>285</v>
      </c>
      <c r="AV181">
        <f>(Table2[[#This Row],[Rank 1Y]]+Table2[[#This Row],[Rank 6M]]+Table2[[#This Row],[Rank Sharpe]])/3</f>
        <v>229</v>
      </c>
    </row>
    <row r="182" spans="1:48" x14ac:dyDescent="0.3">
      <c r="A182" t="s">
        <v>1503</v>
      </c>
      <c r="B182" t="s">
        <v>1504</v>
      </c>
      <c r="C182" t="s">
        <v>3157</v>
      </c>
      <c r="D182" t="s">
        <v>375</v>
      </c>
      <c r="E182">
        <v>6838.1563591800004</v>
      </c>
      <c r="F182">
        <v>1516</v>
      </c>
      <c r="G182">
        <v>37.543307512540501</v>
      </c>
      <c r="H182">
        <f>(Table2[[#This Row],[1Y Return vs Nifty]]-AVERAGE(Table2[1Y Return vs Nifty]))/_xlfn.STDEV.P(Table2[1Y Return vs Nifty])</f>
        <v>0.44655924914702522</v>
      </c>
      <c r="I182">
        <v>-3.2625408305784198</v>
      </c>
      <c r="J182">
        <f>(Table2[[#This Row],[1M Return vs Nifty]]-AVERAGE(Table2[1M Return vs Nifty]))/_xlfn.STDEV.P(Table2[1M Return vs Nifty])</f>
        <v>-0.27182865959872421</v>
      </c>
      <c r="K182">
        <v>10.2076594618028</v>
      </c>
      <c r="L182">
        <f>(Table2[[#This Row],[6M Return vs Nifty]]-AVERAGE(Table2[6M Return vs Nifty]))/_xlfn.STDEV.P(Table2[6M Return vs Nifty])</f>
        <v>0.21104450043456494</v>
      </c>
      <c r="M182">
        <v>-9.4845148521379596E-2</v>
      </c>
      <c r="N182">
        <f>(Table2[[#This Row],[1W Return vs Nifty]]-AVERAGE(Table2[1W Return vs Nifty]))/_xlfn.STDEV.P(Table2[1W Return vs Nifty])</f>
        <v>-0.51283810397630203</v>
      </c>
      <c r="O182">
        <v>1524.61</v>
      </c>
      <c r="P182">
        <v>1542.44576249954</v>
      </c>
      <c r="Q182">
        <v>1441.8354282876101</v>
      </c>
      <c r="R182">
        <v>47.071836228282002</v>
      </c>
      <c r="S182" s="1">
        <f>(Table2[[#This Row],[Close Price]]-Table2[[#This Row],[20D EMA]])/Table2[[#This Row],[20D EMA]]</f>
        <v>-5.6473458786180731E-3</v>
      </c>
      <c r="T182" s="1">
        <f>(Table2[[#This Row],[Close Price]]-Table2[[#This Row],[50D EMA]])/Table2[[#This Row],[50D EMA]]</f>
        <v>-1.7145343546268073E-2</v>
      </c>
      <c r="U182" s="1">
        <f>(Table2[[#This Row],[Close Price]]-Table2[[#This Row],[200D EMA]])/Table2[[#This Row],[200D EMA]]</f>
        <v>5.1437612266520036E-2</v>
      </c>
      <c r="V182">
        <v>0.83216795519992104</v>
      </c>
      <c r="W182">
        <v>1496.2</v>
      </c>
      <c r="X182">
        <v>1553.95</v>
      </c>
      <c r="Y182">
        <v>1496.2</v>
      </c>
      <c r="Z182">
        <v>1553.95</v>
      </c>
      <c r="AA182">
        <v>1496.2</v>
      </c>
      <c r="AB182">
        <v>1553.95</v>
      </c>
      <c r="AC182" s="1">
        <f>(Table2[[#This Row],[Close Price]]/Table2[[#This Row],[Day Low]])-1</f>
        <v>1.3233524929822105E-2</v>
      </c>
      <c r="AD182" s="1">
        <f>(Table2[[#This Row],[Day High]]/Table2[[#This Row],[Close Price]])-1</f>
        <v>2.5032981530342946E-2</v>
      </c>
      <c r="AE182" s="1">
        <f>(Table2[[#This Row],[Close Price]]/Table2[[#This Row],[Current Week Low]])-1</f>
        <v>1.3233524929822105E-2</v>
      </c>
      <c r="AF182" s="1">
        <f>(Table2[[#This Row],[Current Week High]]/Table2[[#This Row],[Close Price]])-1</f>
        <v>2.5032981530342946E-2</v>
      </c>
      <c r="AG182" s="1">
        <f>(Table2[[#This Row],[Close Price]]/Table2[[#This Row],[Current Month Low]])-1</f>
        <v>1.3233524929822105E-2</v>
      </c>
      <c r="AH182" s="1">
        <f>(Table2[[#This Row],[Current Month High]]/Table2[[#This Row],[Close Price]])-1</f>
        <v>2.5032981530342946E-2</v>
      </c>
      <c r="AI182">
        <v>27.0316622691292</v>
      </c>
      <c r="AJ182">
        <v>67.495304386255597</v>
      </c>
      <c r="AK182" t="str">
        <f>IF(AND(Table2[[#This Row],[20D EMA]]&gt;Table2[[#This Row],[50D EMA]],Table2[[#This Row],[50D EMA]]&gt;Table2[[#This Row],[200D EMA]]),"Uptrend","Downtrend/NoTrend")</f>
        <v>Downtrend/NoTrend</v>
      </c>
      <c r="AL182">
        <v>0</v>
      </c>
      <c r="AM182" t="s">
        <v>3188</v>
      </c>
      <c r="AN182">
        <v>-2.5499999999999998</v>
      </c>
      <c r="AO182" t="s">
        <v>3190</v>
      </c>
      <c r="AP182">
        <v>7.8085886768598997E-2</v>
      </c>
      <c r="AQ182">
        <f>(Table2[[#This Row],[Sharpe Ratio]]-AVERAGE(Table2[Sharpe Ratio]))/_xlfn.STDEV.P(Table2[Sharpe Ratio])</f>
        <v>0.20851236347372126</v>
      </c>
      <c r="AR1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2">
        <f>_xlfn.RANK.AVG(Table2[[#This Row],[1Y Return vs Nifty Z-Score]],Table2[1Y Return vs Nifty Z-Score])</f>
        <v>172</v>
      </c>
      <c r="AT182">
        <f>_xlfn.RANK.AVG(Table2[[#This Row],[6M Return vs Nifty Z-Score]],Table2[6M Return vs Nifty Z-Score])</f>
        <v>227</v>
      </c>
      <c r="AU182">
        <f>_xlfn.RANK.AVG(Table2[[#This Row],[Sharpe Ratio Z-Score]],Table2[Sharpe Ratio Z-Score])</f>
        <v>288</v>
      </c>
      <c r="AV182">
        <f>(Table2[[#This Row],[Rank 1Y]]+Table2[[#This Row],[Rank 6M]]+Table2[[#This Row],[Rank Sharpe]])/3</f>
        <v>229</v>
      </c>
    </row>
    <row r="183" spans="1:48" x14ac:dyDescent="0.3">
      <c r="A183" t="s">
        <v>209</v>
      </c>
      <c r="B183" t="s">
        <v>210</v>
      </c>
      <c r="C183" t="s">
        <v>3148</v>
      </c>
      <c r="D183" t="s">
        <v>103</v>
      </c>
      <c r="E183">
        <v>115572.13327273</v>
      </c>
      <c r="F183">
        <v>2434.4499999999998</v>
      </c>
      <c r="G183">
        <v>8.0872742013906294</v>
      </c>
      <c r="H183">
        <f>(Table2[[#This Row],[1Y Return vs Nifty]]-AVERAGE(Table2[1Y Return vs Nifty]))/_xlfn.STDEV.P(Table2[1Y Return vs Nifty])</f>
        <v>-0.1429219493337737</v>
      </c>
      <c r="I183">
        <v>-3.2784012086999601</v>
      </c>
      <c r="J183">
        <f>(Table2[[#This Row],[1M Return vs Nifty]]-AVERAGE(Table2[1M Return vs Nifty]))/_xlfn.STDEV.P(Table2[1M Return vs Nifty])</f>
        <v>-0.27357660079670981</v>
      </c>
      <c r="K183">
        <v>0.45123639202411597</v>
      </c>
      <c r="L183">
        <f>(Table2[[#This Row],[6M Return vs Nifty]]-AVERAGE(Table2[6M Return vs Nifty]))/_xlfn.STDEV.P(Table2[6M Return vs Nifty])</f>
        <v>-9.8034073824469853E-2</v>
      </c>
      <c r="M183">
        <v>-1.37267993636521</v>
      </c>
      <c r="N183">
        <f>(Table2[[#This Row],[1W Return vs Nifty]]-AVERAGE(Table2[1W Return vs Nifty]))/_xlfn.STDEV.P(Table2[1W Return vs Nifty])</f>
        <v>-0.77976767155286997</v>
      </c>
      <c r="O183">
        <v>2462.0700000000002</v>
      </c>
      <c r="P183">
        <v>2540.49498901989</v>
      </c>
      <c r="Q183">
        <v>2375.9953707350301</v>
      </c>
      <c r="R183">
        <v>48.641924975896799</v>
      </c>
      <c r="S183" s="1">
        <f>(Table2[[#This Row],[Close Price]]-Table2[[#This Row],[20D EMA]])/Table2[[#This Row],[20D EMA]]</f>
        <v>-1.1218202569382814E-2</v>
      </c>
      <c r="T183" s="1">
        <f>(Table2[[#This Row],[Close Price]]-Table2[[#This Row],[50D EMA]])/Table2[[#This Row],[50D EMA]]</f>
        <v>-4.1741861124788837E-2</v>
      </c>
      <c r="U183" s="1">
        <f>(Table2[[#This Row],[Close Price]]-Table2[[#This Row],[200D EMA]])/Table2[[#This Row],[200D EMA]]</f>
        <v>2.4602164627486805E-2</v>
      </c>
      <c r="V183">
        <v>0.76904050561071902</v>
      </c>
      <c r="W183">
        <v>2451</v>
      </c>
      <c r="X183">
        <v>2496.5</v>
      </c>
      <c r="Y183">
        <v>2451</v>
      </c>
      <c r="Z183">
        <v>2496.5</v>
      </c>
      <c r="AA183">
        <v>2451</v>
      </c>
      <c r="AB183">
        <v>2496.5</v>
      </c>
      <c r="AC183" s="1">
        <f>(Table2[[#This Row],[Close Price]]/Table2[[#This Row],[Day Low]])-1</f>
        <v>-6.7523459812321995E-3</v>
      </c>
      <c r="AD183" s="1">
        <f>(Table2[[#This Row],[Day High]]/Table2[[#This Row],[Close Price]])-1</f>
        <v>2.5488303312863447E-2</v>
      </c>
      <c r="AE183" s="1">
        <f>(Table2[[#This Row],[Close Price]]/Table2[[#This Row],[Current Week Low]])-1</f>
        <v>-6.7523459812321995E-3</v>
      </c>
      <c r="AF183" s="1">
        <f>(Table2[[#This Row],[Current Week High]]/Table2[[#This Row],[Close Price]])-1</f>
        <v>2.5488303312863447E-2</v>
      </c>
      <c r="AG183" s="1">
        <f>(Table2[[#This Row],[Close Price]]/Table2[[#This Row],[Current Month Low]])-1</f>
        <v>-6.7523459812321995E-3</v>
      </c>
      <c r="AH183" s="1">
        <f>(Table2[[#This Row],[Current Month High]]/Table2[[#This Row],[Close Price]])-1</f>
        <v>2.5488303312863447E-2</v>
      </c>
      <c r="AI183">
        <v>21.505884285978301</v>
      </c>
      <c r="AJ183">
        <v>30.062775477494299</v>
      </c>
      <c r="AK183" t="str">
        <f>IF(AND(Table2[[#This Row],[20D EMA]]&gt;Table2[[#This Row],[50D EMA]],Table2[[#This Row],[50D EMA]]&gt;Table2[[#This Row],[200D EMA]]),"Uptrend","Downtrend/NoTrend")</f>
        <v>Downtrend/NoTrend</v>
      </c>
      <c r="AL183">
        <v>-0.03</v>
      </c>
      <c r="AM183" t="s">
        <v>3190</v>
      </c>
      <c r="AN183">
        <v>2.1800000000000002</v>
      </c>
      <c r="AO183" t="s">
        <v>3189</v>
      </c>
      <c r="AP183">
        <v>0.20870137042508899</v>
      </c>
      <c r="AQ183">
        <f>(Table2[[#This Row],[Sharpe Ratio]]-AVERAGE(Table2[Sharpe Ratio]))/_xlfn.STDEV.P(Table2[Sharpe Ratio])</f>
        <v>1.7232657969880372</v>
      </c>
      <c r="AR1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3">
        <f>_xlfn.RANK.AVG(Table2[[#This Row],[1Y Return vs Nifty Z-Score]],Table2[1Y Return vs Nifty Z-Score])</f>
        <v>346</v>
      </c>
      <c r="AT183">
        <f>_xlfn.RANK.AVG(Table2[[#This Row],[6M Return vs Nifty Z-Score]],Table2[6M Return vs Nifty Z-Score])</f>
        <v>316</v>
      </c>
      <c r="AU183">
        <f>_xlfn.RANK.AVG(Table2[[#This Row],[Sharpe Ratio Z-Score]],Table2[Sharpe Ratio Z-Score])</f>
        <v>26</v>
      </c>
      <c r="AV183">
        <f>(Table2[[#This Row],[Rank 1Y]]+Table2[[#This Row],[Rank 6M]]+Table2[[#This Row],[Rank Sharpe]])/3</f>
        <v>229.33333333333334</v>
      </c>
    </row>
    <row r="184" spans="1:48" x14ac:dyDescent="0.3">
      <c r="A184" t="s">
        <v>1409</v>
      </c>
      <c r="B184" t="s">
        <v>1410</v>
      </c>
      <c r="C184" t="s">
        <v>3155</v>
      </c>
      <c r="D184" t="s">
        <v>111</v>
      </c>
      <c r="E184">
        <v>7827.7464528</v>
      </c>
      <c r="F184">
        <v>3968.95</v>
      </c>
      <c r="G184">
        <v>96.728075102020597</v>
      </c>
      <c r="H184">
        <f>(Table2[[#This Row],[1Y Return vs Nifty]]-AVERAGE(Table2[1Y Return vs Nifty]))/_xlfn.STDEV.P(Table2[1Y Return vs Nifty])</f>
        <v>1.630979003223286</v>
      </c>
      <c r="I184">
        <v>-5.4912373720750303</v>
      </c>
      <c r="J184">
        <f>(Table2[[#This Row],[1M Return vs Nifty]]-AVERAGE(Table2[1M Return vs Nifty]))/_xlfn.STDEV.P(Table2[1M Return vs Nifty])</f>
        <v>-0.51744893881509813</v>
      </c>
      <c r="K184">
        <v>76.924499001367096</v>
      </c>
      <c r="L184">
        <f>(Table2[[#This Row],[6M Return vs Nifty]]-AVERAGE(Table2[6M Return vs Nifty]))/_xlfn.STDEV.P(Table2[6M Return vs Nifty])</f>
        <v>2.3246004108820908</v>
      </c>
      <c r="M184">
        <v>0.68626371638146799</v>
      </c>
      <c r="N184">
        <f>(Table2[[#This Row],[1W Return vs Nifty]]-AVERAGE(Table2[1W Return vs Nifty]))/_xlfn.STDEV.P(Table2[1W Return vs Nifty])</f>
        <v>-0.34967064796224429</v>
      </c>
      <c r="O184">
        <v>3924.79</v>
      </c>
      <c r="P184">
        <v>3946.39448431145</v>
      </c>
      <c r="Q184">
        <v>3264.9967029350801</v>
      </c>
      <c r="R184">
        <v>56.091293258686299</v>
      </c>
      <c r="S184" s="1">
        <f>(Table2[[#This Row],[Close Price]]-Table2[[#This Row],[20D EMA]])/Table2[[#This Row],[20D EMA]]</f>
        <v>1.1251557408167025E-2</v>
      </c>
      <c r="T184" s="1">
        <f>(Table2[[#This Row],[Close Price]]-Table2[[#This Row],[50D EMA]])/Table2[[#This Row],[50D EMA]]</f>
        <v>5.7154741570355693E-3</v>
      </c>
      <c r="U184" s="1">
        <f>(Table2[[#This Row],[Close Price]]-Table2[[#This Row],[200D EMA]])/Table2[[#This Row],[200D EMA]]</f>
        <v>0.21560612800377363</v>
      </c>
      <c r="V184">
        <v>0.74289398705866605</v>
      </c>
      <c r="W184">
        <v>3900</v>
      </c>
      <c r="X184">
        <v>4141</v>
      </c>
      <c r="Y184">
        <v>3900</v>
      </c>
      <c r="Z184">
        <v>4141</v>
      </c>
      <c r="AA184">
        <v>3900</v>
      </c>
      <c r="AB184">
        <v>4141</v>
      </c>
      <c r="AC184" s="1">
        <f>(Table2[[#This Row],[Close Price]]/Table2[[#This Row],[Day Low]])-1</f>
        <v>1.7679487179487197E-2</v>
      </c>
      <c r="AD184" s="1">
        <f>(Table2[[#This Row],[Day High]]/Table2[[#This Row],[Close Price]])-1</f>
        <v>4.3348996585998778E-2</v>
      </c>
      <c r="AE184" s="1">
        <f>(Table2[[#This Row],[Close Price]]/Table2[[#This Row],[Current Week Low]])-1</f>
        <v>1.7679487179487197E-2</v>
      </c>
      <c r="AF184" s="1">
        <f>(Table2[[#This Row],[Current Week High]]/Table2[[#This Row],[Close Price]])-1</f>
        <v>4.3348996585998778E-2</v>
      </c>
      <c r="AG184" s="1">
        <f>(Table2[[#This Row],[Close Price]]/Table2[[#This Row],[Current Month Low]])-1</f>
        <v>1.7679487179487197E-2</v>
      </c>
      <c r="AH184" s="1">
        <f>(Table2[[#This Row],[Current Month High]]/Table2[[#This Row],[Close Price]])-1</f>
        <v>4.3348996585998778E-2</v>
      </c>
      <c r="AI184">
        <v>13.8840247420602</v>
      </c>
      <c r="AJ184">
        <v>127.877935350519</v>
      </c>
      <c r="AK184" t="str">
        <f>IF(AND(Table2[[#This Row],[20D EMA]]&gt;Table2[[#This Row],[50D EMA]],Table2[[#This Row],[50D EMA]]&gt;Table2[[#This Row],[200D EMA]]),"Uptrend","Downtrend/NoTrend")</f>
        <v>Downtrend/NoTrend</v>
      </c>
      <c r="AL184">
        <v>0.18</v>
      </c>
      <c r="AM184" t="s">
        <v>3189</v>
      </c>
      <c r="AN184">
        <v>9.02</v>
      </c>
      <c r="AO184" t="s">
        <v>3189</v>
      </c>
      <c r="AP184">
        <v>-2.0620681654925001E-2</v>
      </c>
      <c r="AQ184">
        <f>(Table2[[#This Row],[Sharpe Ratio]]-AVERAGE(Table2[Sharpe Ratio]))/_xlfn.STDEV.P(Table2[Sharpe Ratio])</f>
        <v>-0.93619199503224371</v>
      </c>
      <c r="AR1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4">
        <f>_xlfn.RANK.AVG(Table2[[#This Row],[1Y Return vs Nifty Z-Score]],Table2[1Y Return vs Nifty Z-Score])</f>
        <v>50</v>
      </c>
      <c r="AT184">
        <f>_xlfn.RANK.AVG(Table2[[#This Row],[6M Return vs Nifty Z-Score]],Table2[6M Return vs Nifty Z-Score])</f>
        <v>24</v>
      </c>
      <c r="AU184">
        <f>_xlfn.RANK.AVG(Table2[[#This Row],[Sharpe Ratio Z-Score]],Table2[Sharpe Ratio Z-Score])</f>
        <v>614</v>
      </c>
      <c r="AV184">
        <f>(Table2[[#This Row],[Rank 1Y]]+Table2[[#This Row],[Rank 6M]]+Table2[[#This Row],[Rank Sharpe]])/3</f>
        <v>229.33333333333334</v>
      </c>
    </row>
    <row r="185" spans="1:48" x14ac:dyDescent="0.3">
      <c r="A185" t="s">
        <v>520</v>
      </c>
      <c r="B185" t="s">
        <v>521</v>
      </c>
      <c r="C185" t="s">
        <v>3151</v>
      </c>
      <c r="D185" t="s">
        <v>522</v>
      </c>
      <c r="E185">
        <v>41214.223038374999</v>
      </c>
      <c r="F185">
        <v>4354.8999999999996</v>
      </c>
      <c r="G185">
        <v>30.433097569771501</v>
      </c>
      <c r="H185">
        <f>(Table2[[#This Row],[1Y Return vs Nifty]]-AVERAGE(Table2[1Y Return vs Nifty]))/_xlfn.STDEV.P(Table2[1Y Return vs Nifty])</f>
        <v>0.304268023636799</v>
      </c>
      <c r="I185">
        <v>8.2884318352296908</v>
      </c>
      <c r="J185">
        <f>(Table2[[#This Row],[1M Return vs Nifty]]-AVERAGE(Table2[1M Return vs Nifty]))/_xlfn.STDEV.P(Table2[1M Return vs Nifty])</f>
        <v>1.0011814064066236</v>
      </c>
      <c r="K185">
        <v>-5.2343906091734604</v>
      </c>
      <c r="L185">
        <f>(Table2[[#This Row],[6M Return vs Nifty]]-AVERAGE(Table2[6M Return vs Nifty]))/_xlfn.STDEV.P(Table2[6M Return vs Nifty])</f>
        <v>-0.27815187670472991</v>
      </c>
      <c r="M185">
        <v>6.8063058742844698</v>
      </c>
      <c r="N185">
        <f>(Table2[[#This Row],[1W Return vs Nifty]]-AVERAGE(Table2[1W Return vs Nifty]))/_xlfn.STDEV.P(Table2[1W Return vs Nifty])</f>
        <v>0.92875769214886084</v>
      </c>
      <c r="O185">
        <v>4088.99</v>
      </c>
      <c r="P185">
        <v>4128.9565289906404</v>
      </c>
      <c r="Q185">
        <v>3950.2735285293302</v>
      </c>
      <c r="R185">
        <v>74.119231593684205</v>
      </c>
      <c r="S185" s="1">
        <f>(Table2[[#This Row],[Close Price]]-Table2[[#This Row],[20D EMA]])/Table2[[#This Row],[20D EMA]]</f>
        <v>6.5030728859693923E-2</v>
      </c>
      <c r="T185" s="1">
        <f>(Table2[[#This Row],[Close Price]]-Table2[[#This Row],[50D EMA]])/Table2[[#This Row],[50D EMA]]</f>
        <v>5.4721688015589999E-2</v>
      </c>
      <c r="U185" s="1">
        <f>(Table2[[#This Row],[Close Price]]-Table2[[#This Row],[200D EMA]])/Table2[[#This Row],[200D EMA]]</f>
        <v>0.1024299883409112</v>
      </c>
      <c r="V185">
        <v>0.96543689203142202</v>
      </c>
      <c r="W185">
        <v>4244</v>
      </c>
      <c r="X185">
        <v>4423.6499999999996</v>
      </c>
      <c r="Y185">
        <v>4244</v>
      </c>
      <c r="Z185">
        <v>4423.6499999999996</v>
      </c>
      <c r="AA185">
        <v>4244</v>
      </c>
      <c r="AB185">
        <v>4423.6499999999996</v>
      </c>
      <c r="AC185" s="1">
        <f>(Table2[[#This Row],[Close Price]]/Table2[[#This Row],[Day Low]])-1</f>
        <v>2.6131008482563445E-2</v>
      </c>
      <c r="AD185" s="1">
        <f>(Table2[[#This Row],[Day High]]/Table2[[#This Row],[Close Price]])-1</f>
        <v>1.578681485223532E-2</v>
      </c>
      <c r="AE185" s="1">
        <f>(Table2[[#This Row],[Close Price]]/Table2[[#This Row],[Current Week Low]])-1</f>
        <v>2.6131008482563445E-2</v>
      </c>
      <c r="AF185" s="1">
        <f>(Table2[[#This Row],[Current Week High]]/Table2[[#This Row],[Close Price]])-1</f>
        <v>1.578681485223532E-2</v>
      </c>
      <c r="AG185" s="1">
        <f>(Table2[[#This Row],[Close Price]]/Table2[[#This Row],[Current Month Low]])-1</f>
        <v>2.6131008482563445E-2</v>
      </c>
      <c r="AH185" s="1">
        <f>(Table2[[#This Row],[Current Month High]]/Table2[[#This Row],[Close Price]])-1</f>
        <v>1.578681485223532E-2</v>
      </c>
      <c r="AI185">
        <v>15.7248157248157</v>
      </c>
      <c r="AJ185">
        <v>54.295027369838202</v>
      </c>
      <c r="AK185" t="str">
        <f>IF(AND(Table2[[#This Row],[20D EMA]]&gt;Table2[[#This Row],[50D EMA]],Table2[[#This Row],[50D EMA]]&gt;Table2[[#This Row],[200D EMA]]),"Uptrend","Downtrend/NoTrend")</f>
        <v>Downtrend/NoTrend</v>
      </c>
      <c r="AL185">
        <v>0.06</v>
      </c>
      <c r="AM185" t="s">
        <v>3189</v>
      </c>
      <c r="AN185">
        <v>8.92</v>
      </c>
      <c r="AO185" t="s">
        <v>3189</v>
      </c>
      <c r="AP185">
        <v>0.16884788088128999</v>
      </c>
      <c r="AQ185">
        <f>(Table2[[#This Row],[Sharpe Ratio]]-AVERAGE(Table2[Sharpe Ratio]))/_xlfn.STDEV.P(Table2[Sharpe Ratio])</f>
        <v>1.2610831488514596</v>
      </c>
      <c r="AR1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5">
        <f>_xlfn.RANK.AVG(Table2[[#This Row],[1Y Return vs Nifty Z-Score]],Table2[1Y Return vs Nifty Z-Score])</f>
        <v>215</v>
      </c>
      <c r="AT185">
        <f>_xlfn.RANK.AVG(Table2[[#This Row],[6M Return vs Nifty Z-Score]],Table2[6M Return vs Nifty Z-Score])</f>
        <v>403</v>
      </c>
      <c r="AU185">
        <f>_xlfn.RANK.AVG(Table2[[#This Row],[Sharpe Ratio Z-Score]],Table2[Sharpe Ratio Z-Score])</f>
        <v>72</v>
      </c>
      <c r="AV185">
        <f>(Table2[[#This Row],[Rank 1Y]]+Table2[[#This Row],[Rank 6M]]+Table2[[#This Row],[Rank Sharpe]])/3</f>
        <v>230</v>
      </c>
    </row>
    <row r="186" spans="1:48" x14ac:dyDescent="0.3">
      <c r="A186" t="s">
        <v>672</v>
      </c>
      <c r="B186" t="s">
        <v>673</v>
      </c>
      <c r="C186" t="s">
        <v>3146</v>
      </c>
      <c r="D186" t="s">
        <v>46</v>
      </c>
      <c r="E186">
        <v>26789.4</v>
      </c>
      <c r="F186">
        <v>98.24</v>
      </c>
      <c r="G186">
        <v>69.575292581820705</v>
      </c>
      <c r="H186">
        <f>(Table2[[#This Row],[1Y Return vs Nifty]]-AVERAGE(Table2[1Y Return vs Nifty]))/_xlfn.STDEV.P(Table2[1Y Return vs Nifty])</f>
        <v>1.0875910116013041</v>
      </c>
      <c r="I186">
        <v>-1.9271970205054401</v>
      </c>
      <c r="J186">
        <f>(Table2[[#This Row],[1M Return vs Nifty]]-AVERAGE(Table2[1M Return vs Nifty]))/_xlfn.STDEV.P(Table2[1M Return vs Nifty])</f>
        <v>-0.12466303459186159</v>
      </c>
      <c r="K186">
        <v>-8.9546396267095094</v>
      </c>
      <c r="L186">
        <f>(Table2[[#This Row],[6M Return vs Nifty]]-AVERAGE(Table2[6M Return vs Nifty]))/_xlfn.STDEV.P(Table2[6M Return vs Nifty])</f>
        <v>-0.39600749387147299</v>
      </c>
      <c r="M186">
        <v>6.0646048082579096</v>
      </c>
      <c r="N186">
        <f>(Table2[[#This Row],[1W Return vs Nifty]]-AVERAGE(Table2[1W Return vs Nifty]))/_xlfn.STDEV.P(Table2[1W Return vs Nifty])</f>
        <v>0.7738222132364293</v>
      </c>
      <c r="O186">
        <v>96</v>
      </c>
      <c r="P186">
        <v>101.42798250852501</v>
      </c>
      <c r="Q186">
        <v>97.335493163133506</v>
      </c>
      <c r="R186">
        <v>68.403251851908607</v>
      </c>
      <c r="S186" s="1">
        <f>(Table2[[#This Row],[Close Price]]-Table2[[#This Row],[20D EMA]])/Table2[[#This Row],[20D EMA]]</f>
        <v>2.3333333333333279E-2</v>
      </c>
      <c r="T186" s="1">
        <f>(Table2[[#This Row],[Close Price]]-Table2[[#This Row],[50D EMA]])/Table2[[#This Row],[50D EMA]]</f>
        <v>-3.1430995960676444E-2</v>
      </c>
      <c r="U186" s="1">
        <f>(Table2[[#This Row],[Close Price]]-Table2[[#This Row],[200D EMA]])/Table2[[#This Row],[200D EMA]]</f>
        <v>9.2926722562605441E-3</v>
      </c>
      <c r="V186">
        <v>0.63959027120339296</v>
      </c>
      <c r="W186">
        <v>96.91</v>
      </c>
      <c r="X186">
        <v>98.65</v>
      </c>
      <c r="Y186">
        <v>96.91</v>
      </c>
      <c r="Z186">
        <v>98.65</v>
      </c>
      <c r="AA186">
        <v>96.91</v>
      </c>
      <c r="AB186">
        <v>98.65</v>
      </c>
      <c r="AC186" s="1">
        <f>(Table2[[#This Row],[Close Price]]/Table2[[#This Row],[Day Low]])-1</f>
        <v>1.3724073882984245E-2</v>
      </c>
      <c r="AD186" s="1">
        <f>(Table2[[#This Row],[Day High]]/Table2[[#This Row],[Close Price]])-1</f>
        <v>4.173452768729824E-3</v>
      </c>
      <c r="AE186" s="1">
        <f>(Table2[[#This Row],[Close Price]]/Table2[[#This Row],[Current Week Low]])-1</f>
        <v>1.3724073882984245E-2</v>
      </c>
      <c r="AF186" s="1">
        <f>(Table2[[#This Row],[Current Week High]]/Table2[[#This Row],[Close Price]])-1</f>
        <v>4.173452768729824E-3</v>
      </c>
      <c r="AG186" s="1">
        <f>(Table2[[#This Row],[Close Price]]/Table2[[#This Row],[Current Month Low]])-1</f>
        <v>1.3724073882984245E-2</v>
      </c>
      <c r="AH186" s="1">
        <f>(Table2[[#This Row],[Current Month High]]/Table2[[#This Row],[Close Price]])-1</f>
        <v>4.173452768729824E-3</v>
      </c>
      <c r="AI186">
        <v>42.338490770901103</v>
      </c>
      <c r="AJ186">
        <v>103.25517241379301</v>
      </c>
      <c r="AK186" t="str">
        <f>IF(AND(Table2[[#This Row],[20D EMA]]&gt;Table2[[#This Row],[50D EMA]],Table2[[#This Row],[50D EMA]]&gt;Table2[[#This Row],[200D EMA]]),"Uptrend","Downtrend/NoTrend")</f>
        <v>Downtrend/NoTrend</v>
      </c>
      <c r="AL186">
        <v>-0.18</v>
      </c>
      <c r="AM186" t="s">
        <v>3190</v>
      </c>
      <c r="AN186">
        <v>5.1100000000000003</v>
      </c>
      <c r="AO186" t="s">
        <v>3189</v>
      </c>
      <c r="AP186">
        <v>0.125553239065432</v>
      </c>
      <c r="AQ186">
        <f>(Table2[[#This Row],[Sharpe Ratio]]-AVERAGE(Table2[Sharpe Ratio]))/_xlfn.STDEV.P(Table2[Sharpe Ratio])</f>
        <v>0.75899330844772728</v>
      </c>
      <c r="AR1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6">
        <f>_xlfn.RANK.AVG(Table2[[#This Row],[1Y Return vs Nifty Z-Score]],Table2[1Y Return vs Nifty Z-Score])</f>
        <v>86</v>
      </c>
      <c r="AT186">
        <f>_xlfn.RANK.AVG(Table2[[#This Row],[6M Return vs Nifty Z-Score]],Table2[6M Return vs Nifty Z-Score])</f>
        <v>452</v>
      </c>
      <c r="AU186">
        <f>_xlfn.RANK.AVG(Table2[[#This Row],[Sharpe Ratio Z-Score]],Table2[Sharpe Ratio Z-Score])</f>
        <v>153</v>
      </c>
      <c r="AV186">
        <f>(Table2[[#This Row],[Rank 1Y]]+Table2[[#This Row],[Rank 6M]]+Table2[[#This Row],[Rank Sharpe]])/3</f>
        <v>230.33333333333334</v>
      </c>
    </row>
    <row r="187" spans="1:48" x14ac:dyDescent="0.3">
      <c r="A187" t="s">
        <v>981</v>
      </c>
      <c r="B187" t="s">
        <v>982</v>
      </c>
      <c r="C187" t="s">
        <v>3157</v>
      </c>
      <c r="D187" t="s">
        <v>983</v>
      </c>
      <c r="E187">
        <v>15230.711575695001</v>
      </c>
      <c r="F187">
        <v>877.45</v>
      </c>
      <c r="G187">
        <v>37.663339833694003</v>
      </c>
      <c r="H187">
        <f>(Table2[[#This Row],[1Y Return vs Nifty]]-AVERAGE(Table2[1Y Return vs Nifty]))/_xlfn.STDEV.P(Table2[1Y Return vs Nifty])</f>
        <v>0.44896136472662757</v>
      </c>
      <c r="I187">
        <v>5.0662687444501602</v>
      </c>
      <c r="J187">
        <f>(Table2[[#This Row],[1M Return vs Nifty]]-AVERAGE(Table2[1M Return vs Nifty]))/_xlfn.STDEV.P(Table2[1M Return vs Nifty])</f>
        <v>0.64607312526463201</v>
      </c>
      <c r="K187">
        <v>18.341373933270098</v>
      </c>
      <c r="L187">
        <f>(Table2[[#This Row],[6M Return vs Nifty]]-AVERAGE(Table2[6M Return vs Nifty]))/_xlfn.STDEV.P(Table2[6M Return vs Nifty])</f>
        <v>0.46871648270626226</v>
      </c>
      <c r="M187">
        <v>1.87763245638196</v>
      </c>
      <c r="N187">
        <f>(Table2[[#This Row],[1W Return vs Nifty]]-AVERAGE(Table2[1W Return vs Nifty]))/_xlfn.STDEV.P(Table2[1W Return vs Nifty])</f>
        <v>-0.10080315302639856</v>
      </c>
      <c r="O187">
        <v>832.64</v>
      </c>
      <c r="P187">
        <v>816.93681955783404</v>
      </c>
      <c r="Q187">
        <v>737.33759006768798</v>
      </c>
      <c r="R187">
        <v>61.551630439679499</v>
      </c>
      <c r="S187" s="1">
        <f>(Table2[[#This Row],[Close Price]]-Table2[[#This Row],[20D EMA]])/Table2[[#This Row],[20D EMA]]</f>
        <v>5.3816775557263719E-2</v>
      </c>
      <c r="T187" s="1">
        <f>(Table2[[#This Row],[Close Price]]-Table2[[#This Row],[50D EMA]])/Table2[[#This Row],[50D EMA]]</f>
        <v>7.4073268572860604E-2</v>
      </c>
      <c r="U187" s="1">
        <f>(Table2[[#This Row],[Close Price]]-Table2[[#This Row],[200D EMA]])/Table2[[#This Row],[200D EMA]]</f>
        <v>0.19002477538063625</v>
      </c>
      <c r="V187">
        <v>1.5938118094095</v>
      </c>
      <c r="W187">
        <v>849.1</v>
      </c>
      <c r="X187">
        <v>888</v>
      </c>
      <c r="Y187">
        <v>849.1</v>
      </c>
      <c r="Z187">
        <v>888</v>
      </c>
      <c r="AA187">
        <v>849.1</v>
      </c>
      <c r="AB187">
        <v>888</v>
      </c>
      <c r="AC187" s="1">
        <f>(Table2[[#This Row],[Close Price]]/Table2[[#This Row],[Day Low]])-1</f>
        <v>3.3388293487221832E-2</v>
      </c>
      <c r="AD187" s="1">
        <f>(Table2[[#This Row],[Day High]]/Table2[[#This Row],[Close Price]])-1</f>
        <v>1.202347712120333E-2</v>
      </c>
      <c r="AE187" s="1">
        <f>(Table2[[#This Row],[Close Price]]/Table2[[#This Row],[Current Week Low]])-1</f>
        <v>3.3388293487221832E-2</v>
      </c>
      <c r="AF187" s="1">
        <f>(Table2[[#This Row],[Current Week High]]/Table2[[#This Row],[Close Price]])-1</f>
        <v>1.202347712120333E-2</v>
      </c>
      <c r="AG187" s="1">
        <f>(Table2[[#This Row],[Close Price]]/Table2[[#This Row],[Current Month Low]])-1</f>
        <v>3.3388293487221832E-2</v>
      </c>
      <c r="AH187" s="1">
        <f>(Table2[[#This Row],[Current Month High]]/Table2[[#This Row],[Close Price]])-1</f>
        <v>1.202347712120333E-2</v>
      </c>
      <c r="AI187">
        <v>1.9431306627158</v>
      </c>
      <c r="AJ187">
        <v>69.752369897465599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0.2</v>
      </c>
      <c r="AM187" t="s">
        <v>3189</v>
      </c>
      <c r="AN187">
        <v>7.43</v>
      </c>
      <c r="AO187" t="s">
        <v>3189</v>
      </c>
      <c r="AP187">
        <v>6.1379404348878001E-2</v>
      </c>
      <c r="AQ187">
        <f>(Table2[[#This Row],[Sharpe Ratio]]-AVERAGE(Table2[Sharpe Ratio]))/_xlfn.STDEV.P(Table2[Sharpe Ratio])</f>
        <v>1.4766561683693408E-2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1.4777143813548166</v>
      </c>
      <c r="AS187">
        <f>_xlfn.RANK.AVG(Table2[[#This Row],[1Y Return vs Nifty Z-Score]],Table2[1Y Return vs Nifty Z-Score])</f>
        <v>171</v>
      </c>
      <c r="AT187">
        <f>_xlfn.RANK.AVG(Table2[[#This Row],[6M Return vs Nifty Z-Score]],Table2[6M Return vs Nifty Z-Score])</f>
        <v>177</v>
      </c>
      <c r="AU187">
        <f>_xlfn.RANK.AVG(Table2[[#This Row],[Sharpe Ratio Z-Score]],Table2[Sharpe Ratio Z-Score])</f>
        <v>347</v>
      </c>
      <c r="AV187">
        <f>(Table2[[#This Row],[Rank 1Y]]+Table2[[#This Row],[Rank 6M]]+Table2[[#This Row],[Rank Sharpe]])/3</f>
        <v>231.66666666666666</v>
      </c>
    </row>
    <row r="188" spans="1:48" x14ac:dyDescent="0.3">
      <c r="A188" t="s">
        <v>1352</v>
      </c>
      <c r="B188" t="s">
        <v>1353</v>
      </c>
      <c r="C188" t="s">
        <v>3151</v>
      </c>
      <c r="D188" t="s">
        <v>776</v>
      </c>
      <c r="E188">
        <v>8506.2567287879992</v>
      </c>
      <c r="F188">
        <v>217.7</v>
      </c>
      <c r="G188">
        <v>24.68819096292</v>
      </c>
      <c r="H188">
        <f>(Table2[[#This Row],[1Y Return vs Nifty]]-AVERAGE(Table2[1Y Return vs Nifty]))/_xlfn.STDEV.P(Table2[1Y Return vs Nifty])</f>
        <v>0.18929957571325595</v>
      </c>
      <c r="I188">
        <v>-4.0682251656405404</v>
      </c>
      <c r="J188">
        <f>(Table2[[#This Row],[1M Return vs Nifty]]-AVERAGE(Table2[1M Return vs Nifty]))/_xlfn.STDEV.P(Table2[1M Return vs Nifty])</f>
        <v>-0.36062155161143772</v>
      </c>
      <c r="K188">
        <v>-5.1989854021273603</v>
      </c>
      <c r="L188">
        <f>(Table2[[#This Row],[6M Return vs Nifty]]-AVERAGE(Table2[6M Return vs Nifty]))/_xlfn.STDEV.P(Table2[6M Return vs Nifty])</f>
        <v>-0.27703025755835942</v>
      </c>
      <c r="M188">
        <v>5.48533792935749</v>
      </c>
      <c r="N188">
        <f>(Table2[[#This Row],[1W Return vs Nifty]]-AVERAGE(Table2[1W Return vs Nifty]))/_xlfn.STDEV.P(Table2[1W Return vs Nifty])</f>
        <v>0.65281794964361939</v>
      </c>
      <c r="O188">
        <v>207.9</v>
      </c>
      <c r="P188">
        <v>211.30397614330499</v>
      </c>
      <c r="Q188">
        <v>204.18859835961899</v>
      </c>
      <c r="R188">
        <v>59.5638075878515</v>
      </c>
      <c r="S188" s="1">
        <f>(Table2[[#This Row],[Close Price]]-Table2[[#This Row],[20D EMA]])/Table2[[#This Row],[20D EMA]]</f>
        <v>4.7138047138047055E-2</v>
      </c>
      <c r="T188" s="1">
        <f>(Table2[[#This Row],[Close Price]]-Table2[[#This Row],[50D EMA]])/Table2[[#This Row],[50D EMA]]</f>
        <v>3.0269301948001457E-2</v>
      </c>
      <c r="U188" s="1">
        <f>(Table2[[#This Row],[Close Price]]-Table2[[#This Row],[200D EMA]])/Table2[[#This Row],[200D EMA]]</f>
        <v>6.6171185604519317E-2</v>
      </c>
      <c r="V188">
        <v>0.65866798956274997</v>
      </c>
      <c r="W188">
        <v>210.01</v>
      </c>
      <c r="X188">
        <v>221.5</v>
      </c>
      <c r="Y188">
        <v>210.01</v>
      </c>
      <c r="Z188">
        <v>221.5</v>
      </c>
      <c r="AA188">
        <v>210.01</v>
      </c>
      <c r="AB188">
        <v>221.5</v>
      </c>
      <c r="AC188" s="1">
        <f>(Table2[[#This Row],[Close Price]]/Table2[[#This Row],[Day Low]])-1</f>
        <v>3.661730393790763E-2</v>
      </c>
      <c r="AD188" s="1">
        <f>(Table2[[#This Row],[Day High]]/Table2[[#This Row],[Close Price]])-1</f>
        <v>1.7455213596692776E-2</v>
      </c>
      <c r="AE188" s="1">
        <f>(Table2[[#This Row],[Close Price]]/Table2[[#This Row],[Current Week Low]])-1</f>
        <v>3.661730393790763E-2</v>
      </c>
      <c r="AF188" s="1">
        <f>(Table2[[#This Row],[Current Week High]]/Table2[[#This Row],[Close Price]])-1</f>
        <v>1.7455213596692776E-2</v>
      </c>
      <c r="AG188" s="1">
        <f>(Table2[[#This Row],[Close Price]]/Table2[[#This Row],[Current Month Low]])-1</f>
        <v>3.661730393790763E-2</v>
      </c>
      <c r="AH188" s="1">
        <f>(Table2[[#This Row],[Current Month High]]/Table2[[#This Row],[Close Price]])-1</f>
        <v>1.7455213596692776E-2</v>
      </c>
      <c r="AI188">
        <v>36.192007349563603</v>
      </c>
      <c r="AJ188">
        <v>53.309859154929498</v>
      </c>
      <c r="AK188" t="str">
        <f>IF(AND(Table2[[#This Row],[20D EMA]]&gt;Table2[[#This Row],[50D EMA]],Table2[[#This Row],[50D EMA]]&gt;Table2[[#This Row],[200D EMA]]),"Uptrend","Downtrend/NoTrend")</f>
        <v>Downtrend/NoTrend</v>
      </c>
      <c r="AL188">
        <v>0.03</v>
      </c>
      <c r="AM188" t="s">
        <v>3189</v>
      </c>
      <c r="AN188">
        <v>4.9000000000000004</v>
      </c>
      <c r="AO188" t="s">
        <v>3189</v>
      </c>
      <c r="AP188">
        <v>0.18201317006922499</v>
      </c>
      <c r="AQ188">
        <f>(Table2[[#This Row],[Sharpe Ratio]]-AVERAGE(Table2[Sharpe Ratio]))/_xlfn.STDEV.P(Table2[Sharpe Ratio])</f>
        <v>1.4137615790219591</v>
      </c>
      <c r="AR1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8">
        <f>_xlfn.RANK.AVG(Table2[[#This Row],[1Y Return vs Nifty Z-Score]],Table2[1Y Return vs Nifty Z-Score])</f>
        <v>243</v>
      </c>
      <c r="AT188">
        <f>_xlfn.RANK.AVG(Table2[[#This Row],[6M Return vs Nifty Z-Score]],Table2[6M Return vs Nifty Z-Score])</f>
        <v>401</v>
      </c>
      <c r="AU188">
        <f>_xlfn.RANK.AVG(Table2[[#This Row],[Sharpe Ratio Z-Score]],Table2[Sharpe Ratio Z-Score])</f>
        <v>52</v>
      </c>
      <c r="AV188">
        <f>(Table2[[#This Row],[Rank 1Y]]+Table2[[#This Row],[Rank 6M]]+Table2[[#This Row],[Rank Sharpe]])/3</f>
        <v>232</v>
      </c>
    </row>
    <row r="189" spans="1:48" x14ac:dyDescent="0.3">
      <c r="A189" t="s">
        <v>1685</v>
      </c>
      <c r="B189" t="s">
        <v>1686</v>
      </c>
      <c r="C189" t="s">
        <v>3151</v>
      </c>
      <c r="D189" t="s">
        <v>213</v>
      </c>
      <c r="E189">
        <v>5238.7493441249999</v>
      </c>
      <c r="F189">
        <v>7822.1</v>
      </c>
      <c r="G189">
        <v>55.135147294225298</v>
      </c>
      <c r="H189">
        <f>(Table2[[#This Row],[1Y Return vs Nifty]]-AVERAGE(Table2[1Y Return vs Nifty]))/_xlfn.STDEV.P(Table2[1Y Return vs Nifty])</f>
        <v>0.79861136317231773</v>
      </c>
      <c r="I189">
        <v>2.6104442200294402</v>
      </c>
      <c r="J189">
        <f>(Table2[[#This Row],[1M Return vs Nifty]]-AVERAGE(Table2[1M Return vs Nifty]))/_xlfn.STDEV.P(Table2[1M Return vs Nifty])</f>
        <v>0.37542151605561175</v>
      </c>
      <c r="K189">
        <v>-7.8313826483988898</v>
      </c>
      <c r="L189">
        <f>(Table2[[#This Row],[6M Return vs Nifty]]-AVERAGE(Table2[6M Return vs Nifty]))/_xlfn.STDEV.P(Table2[6M Return vs Nifty])</f>
        <v>-0.36042327792473322</v>
      </c>
      <c r="M189">
        <v>5.0836092156863604</v>
      </c>
      <c r="N189">
        <f>(Table2[[#This Row],[1W Return vs Nifty]]-AVERAGE(Table2[1W Return vs Nifty]))/_xlfn.STDEV.P(Table2[1W Return vs Nifty])</f>
        <v>0.56890000278269004</v>
      </c>
      <c r="O189">
        <v>7388.96</v>
      </c>
      <c r="P189">
        <v>7426.7255543092797</v>
      </c>
      <c r="Q189">
        <v>7059.6984421831103</v>
      </c>
      <c r="R189">
        <v>71.863558576860598</v>
      </c>
      <c r="S189" s="1">
        <f>(Table2[[#This Row],[Close Price]]-Table2[[#This Row],[20D EMA]])/Table2[[#This Row],[20D EMA]]</f>
        <v>5.8619886966501417E-2</v>
      </c>
      <c r="T189" s="1">
        <f>(Table2[[#This Row],[Close Price]]-Table2[[#This Row],[50D EMA]])/Table2[[#This Row],[50D EMA]]</f>
        <v>5.3236711495459638E-2</v>
      </c>
      <c r="U189" s="1">
        <f>(Table2[[#This Row],[Close Price]]-Table2[[#This Row],[200D EMA]])/Table2[[#This Row],[200D EMA]]</f>
        <v>0.10799350199739245</v>
      </c>
      <c r="V189">
        <v>0.89946663784652803</v>
      </c>
      <c r="W189">
        <v>7701</v>
      </c>
      <c r="X189">
        <v>7919.5</v>
      </c>
      <c r="Y189">
        <v>7701</v>
      </c>
      <c r="Z189">
        <v>7919.5</v>
      </c>
      <c r="AA189">
        <v>7701</v>
      </c>
      <c r="AB189">
        <v>7919.5</v>
      </c>
      <c r="AC189" s="1">
        <f>(Table2[[#This Row],[Close Price]]/Table2[[#This Row],[Day Low]])-1</f>
        <v>1.5725230489546771E-2</v>
      </c>
      <c r="AD189" s="1">
        <f>(Table2[[#This Row],[Day High]]/Table2[[#This Row],[Close Price]])-1</f>
        <v>1.2451899106378006E-2</v>
      </c>
      <c r="AE189" s="1">
        <f>(Table2[[#This Row],[Close Price]]/Table2[[#This Row],[Current Week Low]])-1</f>
        <v>1.5725230489546771E-2</v>
      </c>
      <c r="AF189" s="1">
        <f>(Table2[[#This Row],[Current Week High]]/Table2[[#This Row],[Close Price]])-1</f>
        <v>1.2451899106378006E-2</v>
      </c>
      <c r="AG189" s="1">
        <f>(Table2[[#This Row],[Close Price]]/Table2[[#This Row],[Current Month Low]])-1</f>
        <v>1.5725230489546771E-2</v>
      </c>
      <c r="AH189" s="1">
        <f>(Table2[[#This Row],[Current Month High]]/Table2[[#This Row],[Close Price]])-1</f>
        <v>1.2451899106378006E-2</v>
      </c>
      <c r="AI189">
        <v>16.118433668707802</v>
      </c>
      <c r="AJ189">
        <v>85.360016113935004</v>
      </c>
      <c r="AK189" t="str">
        <f>IF(AND(Table2[[#This Row],[20D EMA]]&gt;Table2[[#This Row],[50D EMA]],Table2[[#This Row],[50D EMA]]&gt;Table2[[#This Row],[200D EMA]]),"Uptrend","Downtrend/NoTrend")</f>
        <v>Downtrend/NoTrend</v>
      </c>
      <c r="AL189">
        <v>0.03</v>
      </c>
      <c r="AM189" t="s">
        <v>3189</v>
      </c>
      <c r="AN189">
        <v>12.17</v>
      </c>
      <c r="AO189" t="s">
        <v>3189</v>
      </c>
      <c r="AP189">
        <v>0.130066068906702</v>
      </c>
      <c r="AQ189">
        <f>(Table2[[#This Row],[Sharpe Ratio]]-AVERAGE(Table2[Sharpe Ratio]))/_xlfn.STDEV.P(Table2[Sharpe Ratio])</f>
        <v>0.81132879200270414</v>
      </c>
      <c r="AR1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9">
        <f>_xlfn.RANK.AVG(Table2[[#This Row],[1Y Return vs Nifty Z-Score]],Table2[1Y Return vs Nifty Z-Score])</f>
        <v>118</v>
      </c>
      <c r="AT189">
        <f>_xlfn.RANK.AVG(Table2[[#This Row],[6M Return vs Nifty Z-Score]],Table2[6M Return vs Nifty Z-Score])</f>
        <v>435</v>
      </c>
      <c r="AU189">
        <f>_xlfn.RANK.AVG(Table2[[#This Row],[Sharpe Ratio Z-Score]],Table2[Sharpe Ratio Z-Score])</f>
        <v>145</v>
      </c>
      <c r="AV189">
        <f>(Table2[[#This Row],[Rank 1Y]]+Table2[[#This Row],[Rank 6M]]+Table2[[#This Row],[Rank Sharpe]])/3</f>
        <v>232.66666666666666</v>
      </c>
    </row>
    <row r="190" spans="1:48" x14ac:dyDescent="0.3">
      <c r="A190" t="s">
        <v>1384</v>
      </c>
      <c r="B190" t="s">
        <v>1385</v>
      </c>
      <c r="C190" t="s">
        <v>3162</v>
      </c>
      <c r="D190" t="s">
        <v>1386</v>
      </c>
      <c r="E190">
        <v>8144.1423125000001</v>
      </c>
      <c r="F190">
        <v>688.95</v>
      </c>
      <c r="G190">
        <v>-1.13330231308073</v>
      </c>
      <c r="H190">
        <f>(Table2[[#This Row],[1Y Return vs Nifty]]-AVERAGE(Table2[1Y Return vs Nifty]))/_xlfn.STDEV.P(Table2[1Y Return vs Nifty])</f>
        <v>-0.32744633647781807</v>
      </c>
      <c r="I190">
        <v>-3.95248551082509</v>
      </c>
      <c r="J190">
        <f>(Table2[[#This Row],[1M Return vs Nifty]]-AVERAGE(Table2[1M Return vs Nifty]))/_xlfn.STDEV.P(Table2[1M Return vs Nifty])</f>
        <v>-0.34786611101965226</v>
      </c>
      <c r="K190">
        <v>22.500190158530199</v>
      </c>
      <c r="L190">
        <f>(Table2[[#This Row],[6M Return vs Nifty]]-AVERAGE(Table2[6M Return vs Nifty]))/_xlfn.STDEV.P(Table2[6M Return vs Nifty])</f>
        <v>0.60046568836446779</v>
      </c>
      <c r="M190">
        <v>2.8091013892116998</v>
      </c>
      <c r="N190">
        <f>(Table2[[#This Row],[1W Return vs Nifty]]-AVERAGE(Table2[1W Return vs Nifty]))/_xlfn.STDEV.P(Table2[1W Return vs Nifty])</f>
        <v>9.3773330425573842E-2</v>
      </c>
      <c r="O190">
        <v>652.66</v>
      </c>
      <c r="P190">
        <v>653.39304040586899</v>
      </c>
      <c r="Q190">
        <v>608.02488875618803</v>
      </c>
      <c r="R190">
        <v>63.677472033549897</v>
      </c>
      <c r="S190" s="1">
        <f>(Table2[[#This Row],[Close Price]]-Table2[[#This Row],[20D EMA]])/Table2[[#This Row],[20D EMA]]</f>
        <v>5.5603223730579597E-2</v>
      </c>
      <c r="T190" s="1">
        <f>(Table2[[#This Row],[Close Price]]-Table2[[#This Row],[50D EMA]])/Table2[[#This Row],[50D EMA]]</f>
        <v>5.4418944487140693E-2</v>
      </c>
      <c r="U190" s="1">
        <f>(Table2[[#This Row],[Close Price]]-Table2[[#This Row],[200D EMA]])/Table2[[#This Row],[200D EMA]]</f>
        <v>0.13309506360727641</v>
      </c>
      <c r="V190">
        <v>0.52152383113394496</v>
      </c>
      <c r="W190">
        <v>654.15</v>
      </c>
      <c r="X190">
        <v>694.6</v>
      </c>
      <c r="Y190">
        <v>654.15</v>
      </c>
      <c r="Z190">
        <v>694.6</v>
      </c>
      <c r="AA190">
        <v>654.15</v>
      </c>
      <c r="AB190">
        <v>694.6</v>
      </c>
      <c r="AC190" s="1">
        <f>(Table2[[#This Row],[Close Price]]/Table2[[#This Row],[Day Low]])-1</f>
        <v>5.319880761293283E-2</v>
      </c>
      <c r="AD190" s="1">
        <f>(Table2[[#This Row],[Day High]]/Table2[[#This Row],[Close Price]])-1</f>
        <v>8.2008854053268188E-3</v>
      </c>
      <c r="AE190" s="1">
        <f>(Table2[[#This Row],[Close Price]]/Table2[[#This Row],[Current Week Low]])-1</f>
        <v>5.319880761293283E-2</v>
      </c>
      <c r="AF190" s="1">
        <f>(Table2[[#This Row],[Current Week High]]/Table2[[#This Row],[Close Price]])-1</f>
        <v>8.2008854053268188E-3</v>
      </c>
      <c r="AG190" s="1">
        <f>(Table2[[#This Row],[Close Price]]/Table2[[#This Row],[Current Month Low]])-1</f>
        <v>5.319880761293283E-2</v>
      </c>
      <c r="AH190" s="1">
        <f>(Table2[[#This Row],[Current Month High]]/Table2[[#This Row],[Close Price]])-1</f>
        <v>8.2008854053268188E-3</v>
      </c>
      <c r="AI190">
        <v>11.5320415124464</v>
      </c>
      <c r="AJ190">
        <v>69.295982307408707</v>
      </c>
      <c r="AK190" t="str">
        <f>IF(AND(Table2[[#This Row],[20D EMA]]&gt;Table2[[#This Row],[50D EMA]],Table2[[#This Row],[50D EMA]]&gt;Table2[[#This Row],[200D EMA]]),"Uptrend","Downtrend/NoTrend")</f>
        <v>Downtrend/NoTrend</v>
      </c>
      <c r="AL190">
        <v>0.08</v>
      </c>
      <c r="AM190" t="s">
        <v>3189</v>
      </c>
      <c r="AN190">
        <v>7.97</v>
      </c>
      <c r="AO190" t="s">
        <v>3189</v>
      </c>
      <c r="AP190">
        <v>0.13503313507186299</v>
      </c>
      <c r="AQ190">
        <f>(Table2[[#This Row],[Sharpe Ratio]]-AVERAGE(Table2[Sharpe Ratio]))/_xlfn.STDEV.P(Table2[Sharpe Ratio])</f>
        <v>0.86893207392261573</v>
      </c>
      <c r="AR1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0">
        <f>_xlfn.RANK.AVG(Table2[[#This Row],[1Y Return vs Nifty Z-Score]],Table2[1Y Return vs Nifty Z-Score])</f>
        <v>425</v>
      </c>
      <c r="AT190">
        <f>_xlfn.RANK.AVG(Table2[[#This Row],[6M Return vs Nifty Z-Score]],Table2[6M Return vs Nifty Z-Score])</f>
        <v>146</v>
      </c>
      <c r="AU190">
        <f>_xlfn.RANK.AVG(Table2[[#This Row],[Sharpe Ratio Z-Score]],Table2[Sharpe Ratio Z-Score])</f>
        <v>135</v>
      </c>
      <c r="AV190">
        <f>(Table2[[#This Row],[Rank 1Y]]+Table2[[#This Row],[Rank 6M]]+Table2[[#This Row],[Rank Sharpe]])/3</f>
        <v>235.33333333333334</v>
      </c>
    </row>
    <row r="191" spans="1:48" x14ac:dyDescent="0.3">
      <c r="A191" t="s">
        <v>460</v>
      </c>
      <c r="B191" t="s">
        <v>461</v>
      </c>
      <c r="C191" t="s">
        <v>3153</v>
      </c>
      <c r="D191" t="s">
        <v>117</v>
      </c>
      <c r="E191">
        <v>49582.4885299542</v>
      </c>
      <c r="F191">
        <v>1050.25</v>
      </c>
      <c r="G191">
        <v>63.784098099894997</v>
      </c>
      <c r="H191">
        <f>(Table2[[#This Row],[1Y Return vs Nifty]]-AVERAGE(Table2[1Y Return vs Nifty]))/_xlfn.STDEV.P(Table2[1Y Return vs Nifty])</f>
        <v>0.97169623962775586</v>
      </c>
      <c r="I191">
        <v>7.3366566676394998</v>
      </c>
      <c r="J191">
        <f>(Table2[[#This Row],[1M Return vs Nifty]]-AVERAGE(Table2[1M Return vs Nifty]))/_xlfn.STDEV.P(Table2[1M Return vs Nifty])</f>
        <v>0.8962881299726192</v>
      </c>
      <c r="K191">
        <v>42.383441283223803</v>
      </c>
      <c r="L191">
        <f>(Table2[[#This Row],[6M Return vs Nifty]]-AVERAGE(Table2[6M Return vs Nifty]))/_xlfn.STDEV.P(Table2[6M Return vs Nifty])</f>
        <v>1.2303570804557757</v>
      </c>
      <c r="M191">
        <v>6.5012879760847104</v>
      </c>
      <c r="N191">
        <f>(Table2[[#This Row],[1W Return vs Nifty]]-AVERAGE(Table2[1W Return vs Nifty]))/_xlfn.STDEV.P(Table2[1W Return vs Nifty])</f>
        <v>0.86504186875438471</v>
      </c>
      <c r="O191">
        <v>973.34</v>
      </c>
      <c r="P191">
        <v>939.69693181405296</v>
      </c>
      <c r="Q191">
        <v>785.21494488766996</v>
      </c>
      <c r="R191">
        <v>43.509989918282997</v>
      </c>
      <c r="S191" s="1">
        <f>(Table2[[#This Row],[Close Price]]-Table2[[#This Row],[20D EMA]])/Table2[[#This Row],[20D EMA]]</f>
        <v>7.9016582078204903E-2</v>
      </c>
      <c r="T191" s="1">
        <f>(Table2[[#This Row],[Close Price]]-Table2[[#This Row],[50D EMA]])/Table2[[#This Row],[50D EMA]]</f>
        <v>0.11764757811066606</v>
      </c>
      <c r="U191" s="1">
        <f>(Table2[[#This Row],[Close Price]]-Table2[[#This Row],[200D EMA]])/Table2[[#This Row],[200D EMA]]</f>
        <v>0.33753185269575453</v>
      </c>
      <c r="V191">
        <v>1.02055359017697</v>
      </c>
      <c r="W191">
        <v>1041.75</v>
      </c>
      <c r="X191">
        <v>1094.8499999999999</v>
      </c>
      <c r="Y191">
        <v>1041.75</v>
      </c>
      <c r="Z191">
        <v>1094.8499999999999</v>
      </c>
      <c r="AA191">
        <v>1041.75</v>
      </c>
      <c r="AB191">
        <v>1094.8499999999999</v>
      </c>
      <c r="AC191" s="1">
        <f>(Table2[[#This Row],[Close Price]]/Table2[[#This Row],[Day Low]])-1</f>
        <v>8.1593472522198951E-3</v>
      </c>
      <c r="AD191" s="1">
        <f>(Table2[[#This Row],[Day High]]/Table2[[#This Row],[Close Price]])-1</f>
        <v>4.2466079504879684E-2</v>
      </c>
      <c r="AE191" s="1">
        <f>(Table2[[#This Row],[Close Price]]/Table2[[#This Row],[Current Week Low]])-1</f>
        <v>8.1593472522198951E-3</v>
      </c>
      <c r="AF191" s="1">
        <f>(Table2[[#This Row],[Current Week High]]/Table2[[#This Row],[Close Price]])-1</f>
        <v>4.2466079504879684E-2</v>
      </c>
      <c r="AG191" s="1">
        <f>(Table2[[#This Row],[Close Price]]/Table2[[#This Row],[Current Month Low]])-1</f>
        <v>8.1593472522198951E-3</v>
      </c>
      <c r="AH191" s="1">
        <f>(Table2[[#This Row],[Current Month High]]/Table2[[#This Row],[Close Price]])-1</f>
        <v>4.2466079504879684E-2</v>
      </c>
      <c r="AI191">
        <v>4.2466079504879604</v>
      </c>
      <c r="AJ191">
        <v>99.705267161057193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0.4</v>
      </c>
      <c r="AM191" t="s">
        <v>3189</v>
      </c>
      <c r="AN191">
        <v>5.83</v>
      </c>
      <c r="AO191" t="s">
        <v>3189</v>
      </c>
      <c r="AQ191">
        <f>(Table2[[#This Row],[Sharpe Ratio]]-AVERAGE(Table2[Sharpe Ratio]))/_xlfn.STDEV.P(Table2[Sharpe Ratio])</f>
        <v>-0.69705305481019519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3.2663302640003402</v>
      </c>
      <c r="AS191">
        <f>_xlfn.RANK.AVG(Table2[[#This Row],[1Y Return vs Nifty Z-Score]],Table2[1Y Return vs Nifty Z-Score])</f>
        <v>97</v>
      </c>
      <c r="AT191">
        <f>_xlfn.RANK.AVG(Table2[[#This Row],[6M Return vs Nifty Z-Score]],Table2[6M Return vs Nifty Z-Score])</f>
        <v>74</v>
      </c>
      <c r="AU191">
        <f>_xlfn.RANK.AVG(Table2[[#This Row],[Sharpe Ratio Z-Score]],Table2[Sharpe Ratio Z-Score])</f>
        <v>537</v>
      </c>
      <c r="AV191">
        <f>(Table2[[#This Row],[Rank 1Y]]+Table2[[#This Row],[Rank 6M]]+Table2[[#This Row],[Rank Sharpe]])/3</f>
        <v>236</v>
      </c>
    </row>
    <row r="192" spans="1:48" x14ac:dyDescent="0.3">
      <c r="A192" t="s">
        <v>748</v>
      </c>
      <c r="B192" t="s">
        <v>749</v>
      </c>
      <c r="C192" t="s">
        <v>3149</v>
      </c>
      <c r="D192" t="s">
        <v>60</v>
      </c>
      <c r="E192">
        <v>23062.274341140001</v>
      </c>
      <c r="F192">
        <v>177.46</v>
      </c>
      <c r="G192">
        <v>39.985396395810703</v>
      </c>
      <c r="H192">
        <f>(Table2[[#This Row],[1Y Return vs Nifty]]-AVERAGE(Table2[1Y Return vs Nifty]))/_xlfn.STDEV.P(Table2[1Y Return vs Nifty])</f>
        <v>0.49543091718529569</v>
      </c>
      <c r="I192">
        <v>-8.8803169218067008</v>
      </c>
      <c r="J192">
        <f>(Table2[[#This Row],[1M Return vs Nifty]]-AVERAGE(Table2[1M Return vs Nifty]))/_xlfn.STDEV.P(Table2[1M Return vs Nifty])</f>
        <v>-0.89095275586351774</v>
      </c>
      <c r="K192">
        <v>6.5635768796865497</v>
      </c>
      <c r="L192">
        <f>(Table2[[#This Row],[6M Return vs Nifty]]-AVERAGE(Table2[6M Return vs Nifty]))/_xlfn.STDEV.P(Table2[6M Return vs Nifty])</f>
        <v>9.5601797621532661E-2</v>
      </c>
      <c r="M192">
        <v>-2.8811980354746001</v>
      </c>
      <c r="N192">
        <f>(Table2[[#This Row],[1W Return vs Nifty]]-AVERAGE(Table2[1W Return vs Nifty]))/_xlfn.STDEV.P(Table2[1W Return vs Nifty])</f>
        <v>-1.0948851559939867</v>
      </c>
      <c r="O192">
        <v>177.46</v>
      </c>
      <c r="P192">
        <v>182.095461605049</v>
      </c>
      <c r="Q192">
        <v>163.45958585552299</v>
      </c>
      <c r="R192">
        <v>43.006984506353199</v>
      </c>
      <c r="S192" s="1">
        <f>(Table2[[#This Row],[Close Price]]-Table2[[#This Row],[20D EMA]])/Table2[[#This Row],[20D EMA]]</f>
        <v>0</v>
      </c>
      <c r="T192" s="1">
        <f>(Table2[[#This Row],[Close Price]]-Table2[[#This Row],[50D EMA]])/Table2[[#This Row],[50D EMA]]</f>
        <v>-2.545621710827119E-2</v>
      </c>
      <c r="U192" s="1">
        <f>(Table2[[#This Row],[Close Price]]-Table2[[#This Row],[200D EMA]])/Table2[[#This Row],[200D EMA]]</f>
        <v>8.5650615540232469E-2</v>
      </c>
      <c r="V192">
        <v>0.73035355879642405</v>
      </c>
      <c r="W192">
        <v>173</v>
      </c>
      <c r="X192">
        <v>178</v>
      </c>
      <c r="Y192">
        <v>173</v>
      </c>
      <c r="Z192">
        <v>178</v>
      </c>
      <c r="AA192">
        <v>173</v>
      </c>
      <c r="AB192">
        <v>178</v>
      </c>
      <c r="AC192" s="1">
        <f>(Table2[[#This Row],[Close Price]]/Table2[[#This Row],[Day Low]])-1</f>
        <v>2.5780346820809319E-2</v>
      </c>
      <c r="AD192" s="1">
        <f>(Table2[[#This Row],[Day High]]/Table2[[#This Row],[Close Price]])-1</f>
        <v>3.0429392539164102E-3</v>
      </c>
      <c r="AE192" s="1">
        <f>(Table2[[#This Row],[Close Price]]/Table2[[#This Row],[Current Week Low]])-1</f>
        <v>2.5780346820809319E-2</v>
      </c>
      <c r="AF192" s="1">
        <f>(Table2[[#This Row],[Current Week High]]/Table2[[#This Row],[Close Price]])-1</f>
        <v>3.0429392539164102E-3</v>
      </c>
      <c r="AG192" s="1">
        <f>(Table2[[#This Row],[Close Price]]/Table2[[#This Row],[Current Month Low]])-1</f>
        <v>2.5780346820809319E-2</v>
      </c>
      <c r="AH192" s="1">
        <f>(Table2[[#This Row],[Current Month High]]/Table2[[#This Row],[Close Price]])-1</f>
        <v>3.0429392539164102E-3</v>
      </c>
      <c r="AI192">
        <v>19.7396596416093</v>
      </c>
      <c r="AJ192">
        <v>74.837438423645295</v>
      </c>
      <c r="AK192" t="str">
        <f>IF(AND(Table2[[#This Row],[20D EMA]]&gt;Table2[[#This Row],[50D EMA]],Table2[[#This Row],[50D EMA]]&gt;Table2[[#This Row],[200D EMA]]),"Uptrend","Downtrend/NoTrend")</f>
        <v>Downtrend/NoTrend</v>
      </c>
      <c r="AL192">
        <v>0.01</v>
      </c>
      <c r="AM192" t="s">
        <v>3189</v>
      </c>
      <c r="AN192">
        <v>-3.51</v>
      </c>
      <c r="AO192" t="s">
        <v>3190</v>
      </c>
      <c r="AP192">
        <v>7.7416609797643005E-2</v>
      </c>
      <c r="AQ192">
        <f>(Table2[[#This Row],[Sharpe Ratio]]-AVERAGE(Table2[Sharpe Ratio]))/_xlfn.STDEV.P(Table2[Sharpe Ratio])</f>
        <v>0.2007507293906301</v>
      </c>
      <c r="AR1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2">
        <f>_xlfn.RANK.AVG(Table2[[#This Row],[1Y Return vs Nifty Z-Score]],Table2[1Y Return vs Nifty Z-Score])</f>
        <v>159</v>
      </c>
      <c r="AT192">
        <f>_xlfn.RANK.AVG(Table2[[#This Row],[6M Return vs Nifty Z-Score]],Table2[6M Return vs Nifty Z-Score])</f>
        <v>260</v>
      </c>
      <c r="AU192">
        <f>_xlfn.RANK.AVG(Table2[[#This Row],[Sharpe Ratio Z-Score]],Table2[Sharpe Ratio Z-Score])</f>
        <v>291</v>
      </c>
      <c r="AV192">
        <f>(Table2[[#This Row],[Rank 1Y]]+Table2[[#This Row],[Rank 6M]]+Table2[[#This Row],[Rank Sharpe]])/3</f>
        <v>236.66666666666666</v>
      </c>
    </row>
    <row r="193" spans="1:48" x14ac:dyDescent="0.3">
      <c r="A193" t="s">
        <v>216</v>
      </c>
      <c r="B193" t="s">
        <v>217</v>
      </c>
      <c r="C193" t="s">
        <v>3143</v>
      </c>
      <c r="D193" t="s">
        <v>54</v>
      </c>
      <c r="E193">
        <v>113548.875806775</v>
      </c>
      <c r="F193">
        <v>3094.2</v>
      </c>
      <c r="G193">
        <v>24.3980356765755</v>
      </c>
      <c r="H193">
        <f>(Table2[[#This Row],[1Y Return vs Nifty]]-AVERAGE(Table2[1Y Return vs Nifty]))/_xlfn.STDEV.P(Table2[1Y Return vs Nifty])</f>
        <v>0.18349291858012623</v>
      </c>
      <c r="I193">
        <v>-4.0535984974344004</v>
      </c>
      <c r="J193">
        <f>(Table2[[#This Row],[1M Return vs Nifty]]-AVERAGE(Table2[1M Return vs Nifty]))/_xlfn.STDEV.P(Table2[1M Return vs Nifty])</f>
        <v>-0.35900957516605547</v>
      </c>
      <c r="K193">
        <v>12.5989939548995</v>
      </c>
      <c r="L193">
        <f>(Table2[[#This Row],[6M Return vs Nifty]]-AVERAGE(Table2[6M Return vs Nifty]))/_xlfn.STDEV.P(Table2[6M Return vs Nifty])</f>
        <v>0.28680077406236959</v>
      </c>
      <c r="M193">
        <v>2.8924780408389399</v>
      </c>
      <c r="N193">
        <f>(Table2[[#This Row],[1W Return vs Nifty]]-AVERAGE(Table2[1W Return vs Nifty]))/_xlfn.STDEV.P(Table2[1W Return vs Nifty])</f>
        <v>0.11119005266272217</v>
      </c>
      <c r="O193">
        <v>3022.22</v>
      </c>
      <c r="P193">
        <v>3107.79487140425</v>
      </c>
      <c r="Q193">
        <v>2833.78809142725</v>
      </c>
      <c r="R193">
        <v>55.492135632803802</v>
      </c>
      <c r="S193" s="1">
        <f>(Table2[[#This Row],[Close Price]]-Table2[[#This Row],[20D EMA]])/Table2[[#This Row],[20D EMA]]</f>
        <v>2.3816929277153887E-2</v>
      </c>
      <c r="T193" s="1">
        <f>(Table2[[#This Row],[Close Price]]-Table2[[#This Row],[50D EMA]])/Table2[[#This Row],[50D EMA]]</f>
        <v>-4.3744429625457741E-3</v>
      </c>
      <c r="U193" s="1">
        <f>(Table2[[#This Row],[Close Price]]-Table2[[#This Row],[200D EMA]])/Table2[[#This Row],[200D EMA]]</f>
        <v>9.1895335914688014E-2</v>
      </c>
      <c r="V193">
        <v>1.1172473078724301</v>
      </c>
      <c r="W193">
        <v>3010.7</v>
      </c>
      <c r="X193">
        <v>3114.85</v>
      </c>
      <c r="Y193">
        <v>3010.7</v>
      </c>
      <c r="Z193">
        <v>3114.85</v>
      </c>
      <c r="AA193">
        <v>3010.7</v>
      </c>
      <c r="AB193">
        <v>3114.85</v>
      </c>
      <c r="AC193" s="1">
        <f>(Table2[[#This Row],[Close Price]]/Table2[[#This Row],[Day Low]])-1</f>
        <v>2.7734413923672152E-2</v>
      </c>
      <c r="AD193" s="1">
        <f>(Table2[[#This Row],[Day High]]/Table2[[#This Row],[Close Price]])-1</f>
        <v>6.673776743584714E-3</v>
      </c>
      <c r="AE193" s="1">
        <f>(Table2[[#This Row],[Close Price]]/Table2[[#This Row],[Current Week Low]])-1</f>
        <v>2.7734413923672152E-2</v>
      </c>
      <c r="AF193" s="1">
        <f>(Table2[[#This Row],[Current Week High]]/Table2[[#This Row],[Close Price]])-1</f>
        <v>6.673776743584714E-3</v>
      </c>
      <c r="AG193" s="1">
        <f>(Table2[[#This Row],[Close Price]]/Table2[[#This Row],[Current Month Low]])-1</f>
        <v>2.7734413923672152E-2</v>
      </c>
      <c r="AH193" s="1">
        <f>(Table2[[#This Row],[Current Month High]]/Table2[[#This Row],[Close Price]])-1</f>
        <v>6.673776743584714E-3</v>
      </c>
      <c r="AI193">
        <v>18.035356473401801</v>
      </c>
      <c r="AJ193">
        <v>56.906693711967499</v>
      </c>
      <c r="AK193" t="str">
        <f>IF(AND(Table2[[#This Row],[20D EMA]]&gt;Table2[[#This Row],[50D EMA]],Table2[[#This Row],[50D EMA]]&gt;Table2[[#This Row],[200D EMA]]),"Uptrend","Downtrend/NoTrend")</f>
        <v>Downtrend/NoTrend</v>
      </c>
      <c r="AL193">
        <v>-0.08</v>
      </c>
      <c r="AM193" t="s">
        <v>3190</v>
      </c>
      <c r="AN193">
        <v>5.56</v>
      </c>
      <c r="AO193" t="s">
        <v>3189</v>
      </c>
      <c r="AP193">
        <v>9.2535138325273006E-2</v>
      </c>
      <c r="AQ193">
        <f>(Table2[[#This Row],[Sharpe Ratio]]-AVERAGE(Table2[Sharpe Ratio]))/_xlfn.STDEV.P(Table2[Sharpe Ratio])</f>
        <v>0.37608096096669169</v>
      </c>
      <c r="AR1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3">
        <f>_xlfn.RANK.AVG(Table2[[#This Row],[1Y Return vs Nifty Z-Score]],Table2[1Y Return vs Nifty Z-Score])</f>
        <v>246</v>
      </c>
      <c r="AT193">
        <f>_xlfn.RANK.AVG(Table2[[#This Row],[6M Return vs Nifty Z-Score]],Table2[6M Return vs Nifty Z-Score])</f>
        <v>212</v>
      </c>
      <c r="AU193">
        <f>_xlfn.RANK.AVG(Table2[[#This Row],[Sharpe Ratio Z-Score]],Table2[Sharpe Ratio Z-Score])</f>
        <v>253</v>
      </c>
      <c r="AV193">
        <f>(Table2[[#This Row],[Rank 1Y]]+Table2[[#This Row],[Rank 6M]]+Table2[[#This Row],[Rank Sharpe]])/3</f>
        <v>237</v>
      </c>
    </row>
    <row r="194" spans="1:48" x14ac:dyDescent="0.3">
      <c r="A194" t="s">
        <v>1805</v>
      </c>
      <c r="B194" t="s">
        <v>1806</v>
      </c>
      <c r="C194" t="s">
        <v>573</v>
      </c>
      <c r="D194" t="s">
        <v>573</v>
      </c>
      <c r="E194">
        <v>4363.6693672000001</v>
      </c>
      <c r="F194">
        <v>214.2</v>
      </c>
      <c r="G194">
        <v>17.731469378992799</v>
      </c>
      <c r="H194">
        <f>(Table2[[#This Row],[1Y Return vs Nifty]]-AVERAGE(Table2[1Y Return vs Nifty]))/_xlfn.STDEV.P(Table2[1Y Return vs Nifty])</f>
        <v>5.0079996027407071E-2</v>
      </c>
      <c r="I194">
        <v>-9.9159223984056108</v>
      </c>
      <c r="J194">
        <f>(Table2[[#This Row],[1M Return vs Nifty]]-AVERAGE(Table2[1M Return vs Nifty]))/_xlfn.STDEV.P(Table2[1M Return vs Nifty])</f>
        <v>-1.0050848064070246</v>
      </c>
      <c r="K194">
        <v>18.8063187520121</v>
      </c>
      <c r="L194">
        <f>(Table2[[#This Row],[6M Return vs Nifty]]-AVERAGE(Table2[6M Return vs Nifty]))/_xlfn.STDEV.P(Table2[6M Return vs Nifty])</f>
        <v>0.48344570064383197</v>
      </c>
      <c r="M194">
        <v>-0.66180315434505799</v>
      </c>
      <c r="N194">
        <f>(Table2[[#This Row],[1W Return vs Nifty]]-AVERAGE(Table2[1W Return vs Nifty]))/_xlfn.STDEV.P(Table2[1W Return vs Nifty])</f>
        <v>-0.63127114146149177</v>
      </c>
      <c r="O194">
        <v>214.98</v>
      </c>
      <c r="P194">
        <v>217.90400252894599</v>
      </c>
      <c r="Q194">
        <v>198.45059110008</v>
      </c>
      <c r="R194">
        <v>45.387465876663398</v>
      </c>
      <c r="S194" s="1">
        <f>(Table2[[#This Row],[Close Price]]-Table2[[#This Row],[20D EMA]])/Table2[[#This Row],[20D EMA]]</f>
        <v>-3.6282444878593411E-3</v>
      </c>
      <c r="T194" s="1">
        <f>(Table2[[#This Row],[Close Price]]-Table2[[#This Row],[50D EMA]])/Table2[[#This Row],[50D EMA]]</f>
        <v>-1.6998322591407988E-2</v>
      </c>
      <c r="U194" s="1">
        <f>(Table2[[#This Row],[Close Price]]-Table2[[#This Row],[200D EMA]])/Table2[[#This Row],[200D EMA]]</f>
        <v>7.9361864394636397E-2</v>
      </c>
      <c r="V194">
        <v>0.45235680557023999</v>
      </c>
      <c r="W194">
        <v>210</v>
      </c>
      <c r="X194">
        <v>215.8</v>
      </c>
      <c r="Y194">
        <v>210</v>
      </c>
      <c r="Z194">
        <v>215.8</v>
      </c>
      <c r="AA194">
        <v>210</v>
      </c>
      <c r="AB194">
        <v>215.8</v>
      </c>
      <c r="AC194" s="1">
        <f>(Table2[[#This Row],[Close Price]]/Table2[[#This Row],[Day Low]])-1</f>
        <v>2.0000000000000018E-2</v>
      </c>
      <c r="AD194" s="1">
        <f>(Table2[[#This Row],[Day High]]/Table2[[#This Row],[Close Price]])-1</f>
        <v>7.4696545284782534E-3</v>
      </c>
      <c r="AE194" s="1">
        <f>(Table2[[#This Row],[Close Price]]/Table2[[#This Row],[Current Week Low]])-1</f>
        <v>2.0000000000000018E-2</v>
      </c>
      <c r="AF194" s="1">
        <f>(Table2[[#This Row],[Current Week High]]/Table2[[#This Row],[Close Price]])-1</f>
        <v>7.4696545284782534E-3</v>
      </c>
      <c r="AG194" s="1">
        <f>(Table2[[#This Row],[Close Price]]/Table2[[#This Row],[Current Month Low]])-1</f>
        <v>2.0000000000000018E-2</v>
      </c>
      <c r="AH194" s="1">
        <f>(Table2[[#This Row],[Current Month High]]/Table2[[#This Row],[Close Price]])-1</f>
        <v>7.4696545284782534E-3</v>
      </c>
      <c r="AI194">
        <v>19.701213818860801</v>
      </c>
      <c r="AJ194">
        <v>59.731543624160999</v>
      </c>
      <c r="AK194" t="str">
        <f>IF(AND(Table2[[#This Row],[20D EMA]]&gt;Table2[[#This Row],[50D EMA]],Table2[[#This Row],[50D EMA]]&gt;Table2[[#This Row],[200D EMA]]),"Uptrend","Downtrend/NoTrend")</f>
        <v>Downtrend/NoTrend</v>
      </c>
      <c r="AL194">
        <v>0.08</v>
      </c>
      <c r="AM194" t="s">
        <v>3189</v>
      </c>
      <c r="AN194">
        <v>0.26</v>
      </c>
      <c r="AO194" t="s">
        <v>3189</v>
      </c>
      <c r="AP194">
        <v>9.3896571997871006E-2</v>
      </c>
      <c r="AQ194">
        <f>(Table2[[#This Row],[Sharpe Ratio]]-AVERAGE(Table2[Sharpe Ratio]))/_xlfn.STDEV.P(Table2[Sharpe Ratio])</f>
        <v>0.39186956636276687</v>
      </c>
      <c r="AR1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4">
        <f>_xlfn.RANK.AVG(Table2[[#This Row],[1Y Return vs Nifty Z-Score]],Table2[1Y Return vs Nifty Z-Score])</f>
        <v>290</v>
      </c>
      <c r="AT194">
        <f>_xlfn.RANK.AVG(Table2[[#This Row],[6M Return vs Nifty Z-Score]],Table2[6M Return vs Nifty Z-Score])</f>
        <v>174</v>
      </c>
      <c r="AU194">
        <f>_xlfn.RANK.AVG(Table2[[#This Row],[Sharpe Ratio Z-Score]],Table2[Sharpe Ratio Z-Score])</f>
        <v>249</v>
      </c>
      <c r="AV194">
        <f>(Table2[[#This Row],[Rank 1Y]]+Table2[[#This Row],[Rank 6M]]+Table2[[#This Row],[Rank Sharpe]])/3</f>
        <v>237.66666666666666</v>
      </c>
    </row>
    <row r="195" spans="1:48" x14ac:dyDescent="0.3">
      <c r="A195" t="s">
        <v>1777</v>
      </c>
      <c r="B195" t="s">
        <v>1778</v>
      </c>
      <c r="C195" t="s">
        <v>3143</v>
      </c>
      <c r="D195" t="s">
        <v>500</v>
      </c>
      <c r="E195">
        <v>4509.8941671299999</v>
      </c>
      <c r="F195">
        <v>78.98</v>
      </c>
      <c r="G195">
        <v>79.017472319005805</v>
      </c>
      <c r="H195">
        <f>(Table2[[#This Row],[1Y Return vs Nifty]]-AVERAGE(Table2[1Y Return vs Nifty]))/_xlfn.STDEV.P(Table2[1Y Return vs Nifty])</f>
        <v>1.2765501755509225</v>
      </c>
      <c r="I195">
        <v>30.932456280097199</v>
      </c>
      <c r="J195">
        <f>(Table2[[#This Row],[1M Return vs Nifty]]-AVERAGE(Table2[1M Return vs Nifty]))/_xlfn.STDEV.P(Table2[1M Return vs Nifty])</f>
        <v>3.4967349746801584</v>
      </c>
      <c r="K195">
        <v>59.669674830462498</v>
      </c>
      <c r="L195">
        <f>(Table2[[#This Row],[6M Return vs Nifty]]-AVERAGE(Table2[6M Return vs Nifty]))/_xlfn.STDEV.P(Table2[6M Return vs Nifty])</f>
        <v>1.7779762622888193</v>
      </c>
      <c r="M195">
        <v>2.74186751210638</v>
      </c>
      <c r="N195">
        <f>(Table2[[#This Row],[1W Return vs Nifty]]-AVERAGE(Table2[1W Return vs Nifty]))/_xlfn.STDEV.P(Table2[1W Return vs Nifty])</f>
        <v>7.9728705945986994E-2</v>
      </c>
      <c r="O195">
        <v>70.53</v>
      </c>
      <c r="P195">
        <v>64.397222415762798</v>
      </c>
      <c r="Q195">
        <v>54.135664563704601</v>
      </c>
      <c r="R195">
        <v>70.140540786202493</v>
      </c>
      <c r="S195" s="1">
        <f>(Table2[[#This Row],[Close Price]]-Table2[[#This Row],[20D EMA]])/Table2[[#This Row],[20D EMA]]</f>
        <v>0.11980717425209135</v>
      </c>
      <c r="T195" s="1">
        <f>(Table2[[#This Row],[Close Price]]-Table2[[#This Row],[50D EMA]])/Table2[[#This Row],[50D EMA]]</f>
        <v>0.22645041256729287</v>
      </c>
      <c r="U195" s="1">
        <f>(Table2[[#This Row],[Close Price]]-Table2[[#This Row],[200D EMA]])/Table2[[#This Row],[200D EMA]]</f>
        <v>0.45892731966113798</v>
      </c>
      <c r="V195">
        <v>1.34451211352744</v>
      </c>
      <c r="W195">
        <v>76</v>
      </c>
      <c r="X195">
        <v>79.95</v>
      </c>
      <c r="Y195">
        <v>76</v>
      </c>
      <c r="Z195">
        <v>79.95</v>
      </c>
      <c r="AA195">
        <v>76</v>
      </c>
      <c r="AB195">
        <v>79.95</v>
      </c>
      <c r="AC195" s="1">
        <f>(Table2[[#This Row],[Close Price]]/Table2[[#This Row],[Day Low]])-1</f>
        <v>3.9210526315789584E-2</v>
      </c>
      <c r="AD195" s="1">
        <f>(Table2[[#This Row],[Day High]]/Table2[[#This Row],[Close Price]])-1</f>
        <v>1.2281590276019161E-2</v>
      </c>
      <c r="AE195" s="1">
        <f>(Table2[[#This Row],[Close Price]]/Table2[[#This Row],[Current Week Low]])-1</f>
        <v>3.9210526315789584E-2</v>
      </c>
      <c r="AF195" s="1">
        <f>(Table2[[#This Row],[Current Week High]]/Table2[[#This Row],[Close Price]])-1</f>
        <v>1.2281590276019161E-2</v>
      </c>
      <c r="AG195" s="1">
        <f>(Table2[[#This Row],[Close Price]]/Table2[[#This Row],[Current Month Low]])-1</f>
        <v>3.9210526315789584E-2</v>
      </c>
      <c r="AH195" s="1">
        <f>(Table2[[#This Row],[Current Month High]]/Table2[[#This Row],[Close Price]])-1</f>
        <v>1.2281590276019161E-2</v>
      </c>
      <c r="AI195">
        <v>2.43099518865534</v>
      </c>
      <c r="AJ195">
        <v>137.53383458646601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0.5</v>
      </c>
      <c r="AM195" t="s">
        <v>3189</v>
      </c>
      <c r="AN195">
        <v>17.37</v>
      </c>
      <c r="AO195" t="s">
        <v>3189</v>
      </c>
      <c r="AP195">
        <v>-1.7548545855261999E-2</v>
      </c>
      <c r="AQ195">
        <f>(Table2[[#This Row],[Sharpe Ratio]]-AVERAGE(Table2[Sharpe Ratio]))/_xlfn.STDEV.P(Table2[Sharpe Ratio])</f>
        <v>-0.90056430281314781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5.7304258156527403</v>
      </c>
      <c r="AS195">
        <f>_xlfn.RANK.AVG(Table2[[#This Row],[1Y Return vs Nifty Z-Score]],Table2[1Y Return vs Nifty Z-Score])</f>
        <v>68</v>
      </c>
      <c r="AT195">
        <f>_xlfn.RANK.AVG(Table2[[#This Row],[6M Return vs Nifty Z-Score]],Table2[6M Return vs Nifty Z-Score])</f>
        <v>43</v>
      </c>
      <c r="AU195">
        <f>_xlfn.RANK.AVG(Table2[[#This Row],[Sharpe Ratio Z-Score]],Table2[Sharpe Ratio Z-Score])</f>
        <v>603</v>
      </c>
      <c r="AV195">
        <f>(Table2[[#This Row],[Rank 1Y]]+Table2[[#This Row],[Rank 6M]]+Table2[[#This Row],[Rank Sharpe]])/3</f>
        <v>238</v>
      </c>
    </row>
    <row r="196" spans="1:48" x14ac:dyDescent="0.3">
      <c r="A196" t="s">
        <v>472</v>
      </c>
      <c r="B196" t="s">
        <v>473</v>
      </c>
      <c r="C196" t="s">
        <v>3143</v>
      </c>
      <c r="D196" t="s">
        <v>144</v>
      </c>
      <c r="E196">
        <v>47767.335899999998</v>
      </c>
      <c r="F196">
        <v>237.99</v>
      </c>
      <c r="G196">
        <v>151.68034777118399</v>
      </c>
      <c r="H196">
        <f>(Table2[[#This Row],[1Y Return vs Nifty]]-AVERAGE(Table2[1Y Return vs Nifty]))/_xlfn.STDEV.P(Table2[1Y Return vs Nifty])</f>
        <v>2.7306970545333504</v>
      </c>
      <c r="I196">
        <v>9.1504375021941406</v>
      </c>
      <c r="J196">
        <f>(Table2[[#This Row],[1M Return vs Nifty]]-AVERAGE(Table2[1M Return vs Nifty]))/_xlfn.STDEV.P(Table2[1M Return vs Nifty])</f>
        <v>1.0961813620595033</v>
      </c>
      <c r="K196">
        <v>-24.636126896028799</v>
      </c>
      <c r="L196">
        <f>(Table2[[#This Row],[6M Return vs Nifty]]-AVERAGE(Table2[6M Return vs Nifty]))/_xlfn.STDEV.P(Table2[6M Return vs Nifty])</f>
        <v>-0.89278912099010477</v>
      </c>
      <c r="M196">
        <v>10.254264000748901</v>
      </c>
      <c r="N196">
        <f>(Table2[[#This Row],[1W Return vs Nifty]]-AVERAGE(Table2[1W Return vs Nifty]))/_xlfn.STDEV.P(Table2[1W Return vs Nifty])</f>
        <v>1.6490088392257436</v>
      </c>
      <c r="O196">
        <v>218.83</v>
      </c>
      <c r="P196">
        <v>225.78325392177399</v>
      </c>
      <c r="Q196">
        <v>223.14720500629599</v>
      </c>
      <c r="R196">
        <v>75.734346732347802</v>
      </c>
      <c r="S196" s="1">
        <f>(Table2[[#This Row],[Close Price]]-Table2[[#This Row],[20D EMA]])/Table2[[#This Row],[20D EMA]]</f>
        <v>8.7556550747155307E-2</v>
      </c>
      <c r="T196" s="1">
        <f>(Table2[[#This Row],[Close Price]]-Table2[[#This Row],[50D EMA]])/Table2[[#This Row],[50D EMA]]</f>
        <v>5.4064001054990686E-2</v>
      </c>
      <c r="U196" s="1">
        <f>(Table2[[#This Row],[Close Price]]-Table2[[#This Row],[200D EMA]])/Table2[[#This Row],[200D EMA]]</f>
        <v>6.651571097780605E-2</v>
      </c>
      <c r="V196">
        <v>1.35228867571123</v>
      </c>
      <c r="W196">
        <v>237</v>
      </c>
      <c r="X196">
        <v>247.3</v>
      </c>
      <c r="Y196">
        <v>237</v>
      </c>
      <c r="Z196">
        <v>247.3</v>
      </c>
      <c r="AA196">
        <v>237</v>
      </c>
      <c r="AB196">
        <v>247.3</v>
      </c>
      <c r="AC196" s="1">
        <f>(Table2[[#This Row],[Close Price]]/Table2[[#This Row],[Day Low]])-1</f>
        <v>4.1772151898733512E-3</v>
      </c>
      <c r="AD196" s="1">
        <f>(Table2[[#This Row],[Day High]]/Table2[[#This Row],[Close Price]])-1</f>
        <v>3.9119290726501221E-2</v>
      </c>
      <c r="AE196" s="1">
        <f>(Table2[[#This Row],[Close Price]]/Table2[[#This Row],[Current Week Low]])-1</f>
        <v>4.1772151898733512E-3</v>
      </c>
      <c r="AF196" s="1">
        <f>(Table2[[#This Row],[Current Week High]]/Table2[[#This Row],[Close Price]])-1</f>
        <v>3.9119290726501221E-2</v>
      </c>
      <c r="AG196" s="1">
        <f>(Table2[[#This Row],[Close Price]]/Table2[[#This Row],[Current Month Low]])-1</f>
        <v>4.1772151898733512E-3</v>
      </c>
      <c r="AH196" s="1">
        <f>(Table2[[#This Row],[Current Month High]]/Table2[[#This Row],[Close Price]])-1</f>
        <v>3.9119290726501221E-2</v>
      </c>
      <c r="AI196">
        <v>48.619689902936997</v>
      </c>
      <c r="AJ196">
        <v>177.70128354725699</v>
      </c>
      <c r="AK196" t="str">
        <f>IF(AND(Table2[[#This Row],[20D EMA]]&gt;Table2[[#This Row],[50D EMA]],Table2[[#This Row],[50D EMA]]&gt;Table2[[#This Row],[200D EMA]]),"Uptrend","Downtrend/NoTrend")</f>
        <v>Downtrend/NoTrend</v>
      </c>
      <c r="AL196">
        <v>-0.05</v>
      </c>
      <c r="AM196" t="s">
        <v>3190</v>
      </c>
      <c r="AN196">
        <v>13.2</v>
      </c>
      <c r="AO196" t="s">
        <v>3189</v>
      </c>
      <c r="AP196">
        <v>0.17260590919963201</v>
      </c>
      <c r="AQ196">
        <f>(Table2[[#This Row],[Sharpe Ratio]]-AVERAGE(Table2[Sharpe Ratio]))/_xlfn.STDEV.P(Table2[Sharpe Ratio])</f>
        <v>1.3046651663818118</v>
      </c>
      <c r="AR1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6">
        <f>_xlfn.RANK.AVG(Table2[[#This Row],[1Y Return vs Nifty Z-Score]],Table2[1Y Return vs Nifty Z-Score])</f>
        <v>17</v>
      </c>
      <c r="AT196">
        <f>_xlfn.RANK.AVG(Table2[[#This Row],[6M Return vs Nifty Z-Score]],Table2[6M Return vs Nifty Z-Score])</f>
        <v>640</v>
      </c>
      <c r="AU196">
        <f>_xlfn.RANK.AVG(Table2[[#This Row],[Sharpe Ratio Z-Score]],Table2[Sharpe Ratio Z-Score])</f>
        <v>64</v>
      </c>
      <c r="AV196">
        <f>(Table2[[#This Row],[Rank 1Y]]+Table2[[#This Row],[Rank 6M]]+Table2[[#This Row],[Rank Sharpe]])/3</f>
        <v>240.33333333333334</v>
      </c>
    </row>
    <row r="197" spans="1:48" x14ac:dyDescent="0.3">
      <c r="A197" t="s">
        <v>516</v>
      </c>
      <c r="B197" t="s">
        <v>517</v>
      </c>
      <c r="C197" t="s">
        <v>3151</v>
      </c>
      <c r="D197" t="s">
        <v>290</v>
      </c>
      <c r="E197">
        <v>41495.731429400003</v>
      </c>
      <c r="F197">
        <v>1656.15</v>
      </c>
      <c r="G197">
        <v>145.617661193591</v>
      </c>
      <c r="H197">
        <f>(Table2[[#This Row],[1Y Return vs Nifty]]-AVERAGE(Table2[1Y Return vs Nifty]))/_xlfn.STDEV.P(Table2[1Y Return vs Nifty])</f>
        <v>2.6093691176715947</v>
      </c>
      <c r="I197">
        <v>2.2731758124366399</v>
      </c>
      <c r="J197">
        <f>(Table2[[#This Row],[1M Return vs Nifty]]-AVERAGE(Table2[1M Return vs Nifty]))/_xlfn.STDEV.P(Table2[1M Return vs Nifty])</f>
        <v>0.33825182565524131</v>
      </c>
      <c r="K197">
        <v>-29.3908533579344</v>
      </c>
      <c r="L197">
        <f>(Table2[[#This Row],[6M Return vs Nifty]]-AVERAGE(Table2[6M Return vs Nifty]))/_xlfn.STDEV.P(Table2[6M Return vs Nifty])</f>
        <v>-1.0434164631345475</v>
      </c>
      <c r="M197">
        <v>16.613479017228499</v>
      </c>
      <c r="N197">
        <f>(Table2[[#This Row],[1W Return vs Nifty]]-AVERAGE(Table2[1W Return vs Nifty]))/_xlfn.STDEV.P(Table2[1W Return vs Nifty])</f>
        <v>2.9773984954030892</v>
      </c>
      <c r="O197">
        <v>1468.14</v>
      </c>
      <c r="P197">
        <v>1564.26637787199</v>
      </c>
      <c r="Q197">
        <v>1557.9053605137101</v>
      </c>
      <c r="R197">
        <v>73.243284868171898</v>
      </c>
      <c r="S197" s="1">
        <f>(Table2[[#This Row],[Close Price]]-Table2[[#This Row],[20D EMA]])/Table2[[#This Row],[20D EMA]]</f>
        <v>0.12805999427847478</v>
      </c>
      <c r="T197" s="1">
        <f>(Table2[[#This Row],[Close Price]]-Table2[[#This Row],[50D EMA]])/Table2[[#This Row],[50D EMA]]</f>
        <v>5.8739114659619222E-2</v>
      </c>
      <c r="U197" s="1">
        <f>(Table2[[#This Row],[Close Price]]-Table2[[#This Row],[200D EMA]])/Table2[[#This Row],[200D EMA]]</f>
        <v>6.3062007472581269E-2</v>
      </c>
      <c r="V197">
        <v>0.54875309612019196</v>
      </c>
      <c r="W197">
        <v>1620</v>
      </c>
      <c r="X197">
        <v>1656.15</v>
      </c>
      <c r="Y197">
        <v>1620</v>
      </c>
      <c r="Z197">
        <v>1656.15</v>
      </c>
      <c r="AA197">
        <v>1620</v>
      </c>
      <c r="AB197">
        <v>1656.15</v>
      </c>
      <c r="AC197" s="1">
        <f>(Table2[[#This Row],[Close Price]]/Table2[[#This Row],[Day Low]])-1</f>
        <v>2.2314814814814898E-2</v>
      </c>
      <c r="AD197" s="1">
        <f>(Table2[[#This Row],[Day High]]/Table2[[#This Row],[Close Price]])-1</f>
        <v>0</v>
      </c>
      <c r="AE197" s="1">
        <f>(Table2[[#This Row],[Close Price]]/Table2[[#This Row],[Current Week Low]])-1</f>
        <v>2.2314814814814898E-2</v>
      </c>
      <c r="AF197" s="1">
        <f>(Table2[[#This Row],[Current Week High]]/Table2[[#This Row],[Close Price]])-1</f>
        <v>0</v>
      </c>
      <c r="AG197" s="1">
        <f>(Table2[[#This Row],[Close Price]]/Table2[[#This Row],[Current Month Low]])-1</f>
        <v>2.2314814814814898E-2</v>
      </c>
      <c r="AH197" s="1">
        <f>(Table2[[#This Row],[Current Month High]]/Table2[[#This Row],[Close Price]])-1</f>
        <v>0</v>
      </c>
      <c r="AI197">
        <v>79.902182773299501</v>
      </c>
      <c r="AJ197">
        <v>182.330378452096</v>
      </c>
      <c r="AK197" t="str">
        <f>IF(AND(Table2[[#This Row],[20D EMA]]&gt;Table2[[#This Row],[50D EMA]],Table2[[#This Row],[50D EMA]]&gt;Table2[[#This Row],[200D EMA]]),"Uptrend","Downtrend/NoTrend")</f>
        <v>Downtrend/NoTrend</v>
      </c>
      <c r="AL197">
        <v>-0.05</v>
      </c>
      <c r="AM197" t="s">
        <v>3190</v>
      </c>
      <c r="AN197">
        <v>20.53</v>
      </c>
      <c r="AO197" t="s">
        <v>3189</v>
      </c>
      <c r="AP197">
        <v>0.19707399550170701</v>
      </c>
      <c r="AQ197">
        <f>(Table2[[#This Row],[Sharpe Ratio]]-AVERAGE(Table2[Sharpe Ratio]))/_xlfn.STDEV.P(Table2[Sharpe Ratio])</f>
        <v>1.5884226252989051</v>
      </c>
      <c r="AR1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7">
        <f>_xlfn.RANK.AVG(Table2[[#This Row],[1Y Return vs Nifty Z-Score]],Table2[1Y Return vs Nifty Z-Score])</f>
        <v>20</v>
      </c>
      <c r="AT197">
        <f>_xlfn.RANK.AVG(Table2[[#This Row],[6M Return vs Nifty Z-Score]],Table2[6M Return vs Nifty Z-Score])</f>
        <v>678</v>
      </c>
      <c r="AU197">
        <f>_xlfn.RANK.AVG(Table2[[#This Row],[Sharpe Ratio Z-Score]],Table2[Sharpe Ratio Z-Score])</f>
        <v>40</v>
      </c>
      <c r="AV197">
        <f>(Table2[[#This Row],[Rank 1Y]]+Table2[[#This Row],[Rank 6M]]+Table2[[#This Row],[Rank Sharpe]])/3</f>
        <v>246</v>
      </c>
    </row>
    <row r="198" spans="1:48" x14ac:dyDescent="0.3">
      <c r="A198" t="s">
        <v>78</v>
      </c>
      <c r="B198" t="s">
        <v>79</v>
      </c>
      <c r="C198" t="s">
        <v>3151</v>
      </c>
      <c r="D198" t="s">
        <v>80</v>
      </c>
      <c r="E198">
        <v>299400.535875</v>
      </c>
      <c r="F198">
        <v>4504.75</v>
      </c>
      <c r="G198">
        <v>57.9192336752714</v>
      </c>
      <c r="H198">
        <f>(Table2[[#This Row],[1Y Return vs Nifty]]-AVERAGE(Table2[1Y Return vs Nifty]))/_xlfn.STDEV.P(Table2[1Y Return vs Nifty])</f>
        <v>0.85432716710413581</v>
      </c>
      <c r="I198">
        <v>5.08976792326688</v>
      </c>
      <c r="J198">
        <f>(Table2[[#This Row],[1M Return vs Nifty]]-AVERAGE(Table2[1M Return vs Nifty]))/_xlfn.STDEV.P(Table2[1M Return vs Nifty])</f>
        <v>0.64866292372074774</v>
      </c>
      <c r="K198">
        <v>-22.855621434676099</v>
      </c>
      <c r="L198">
        <f>(Table2[[#This Row],[6M Return vs Nifty]]-AVERAGE(Table2[6M Return vs Nifty]))/_xlfn.STDEV.P(Table2[6M Return vs Nifty])</f>
        <v>-0.8363836037714053</v>
      </c>
      <c r="M198">
        <v>4.7756210969210997</v>
      </c>
      <c r="N198">
        <f>(Table2[[#This Row],[1W Return vs Nifty]]-AVERAGE(Table2[1W Return vs Nifty]))/_xlfn.STDEV.P(Table2[1W Return vs Nifty])</f>
        <v>0.50456372383425763</v>
      </c>
      <c r="O198">
        <v>4317.26</v>
      </c>
      <c r="P198">
        <v>4379.7416823326803</v>
      </c>
      <c r="Q198">
        <v>4143.0776819019002</v>
      </c>
      <c r="R198">
        <v>69.032677290534494</v>
      </c>
      <c r="S198" s="1">
        <f>(Table2[[#This Row],[Close Price]]-Table2[[#This Row],[20D EMA]])/Table2[[#This Row],[20D EMA]]</f>
        <v>4.3428007578880996E-2</v>
      </c>
      <c r="T198" s="1">
        <f>(Table2[[#This Row],[Close Price]]-Table2[[#This Row],[50D EMA]])/Table2[[#This Row],[50D EMA]]</f>
        <v>2.8542395130650589E-2</v>
      </c>
      <c r="U198" s="1">
        <f>(Table2[[#This Row],[Close Price]]-Table2[[#This Row],[200D EMA]])/Table2[[#This Row],[200D EMA]]</f>
        <v>8.729556765927507E-2</v>
      </c>
      <c r="V198">
        <v>1.0454852518120299</v>
      </c>
      <c r="W198">
        <v>4444</v>
      </c>
      <c r="X198">
        <v>4526.45</v>
      </c>
      <c r="Y198">
        <v>4444</v>
      </c>
      <c r="Z198">
        <v>4526.45</v>
      </c>
      <c r="AA198">
        <v>4444</v>
      </c>
      <c r="AB198">
        <v>4526.45</v>
      </c>
      <c r="AC198" s="1">
        <f>(Table2[[#This Row],[Close Price]]/Table2[[#This Row],[Day Low]])-1</f>
        <v>1.3670117011701066E-2</v>
      </c>
      <c r="AD198" s="1">
        <f>(Table2[[#This Row],[Day High]]/Table2[[#This Row],[Close Price]])-1</f>
        <v>4.8171374660079813E-3</v>
      </c>
      <c r="AE198" s="1">
        <f>(Table2[[#This Row],[Close Price]]/Table2[[#This Row],[Current Week Low]])-1</f>
        <v>1.3670117011701066E-2</v>
      </c>
      <c r="AF198" s="1">
        <f>(Table2[[#This Row],[Current Week High]]/Table2[[#This Row],[Close Price]])-1</f>
        <v>4.8171374660079813E-3</v>
      </c>
      <c r="AG198" s="1">
        <f>(Table2[[#This Row],[Close Price]]/Table2[[#This Row],[Current Month Low]])-1</f>
        <v>1.3670117011701066E-2</v>
      </c>
      <c r="AH198" s="1">
        <f>(Table2[[#This Row],[Current Month High]]/Table2[[#This Row],[Close Price]])-1</f>
        <v>4.8171374660079813E-3</v>
      </c>
      <c r="AI198">
        <v>25.972584494145</v>
      </c>
      <c r="AJ198">
        <v>82.157298827335197</v>
      </c>
      <c r="AK198" t="str">
        <f>IF(AND(Table2[[#This Row],[20D EMA]]&gt;Table2[[#This Row],[50D EMA]],Table2[[#This Row],[50D EMA]]&gt;Table2[[#This Row],[200D EMA]]),"Uptrend","Downtrend/NoTrend")</f>
        <v>Downtrend/NoTrend</v>
      </c>
      <c r="AL198">
        <v>0</v>
      </c>
      <c r="AM198">
        <v>0</v>
      </c>
      <c r="AN198">
        <v>6.16</v>
      </c>
      <c r="AO198" t="s">
        <v>3189</v>
      </c>
      <c r="AP198">
        <v>0.25237061239319503</v>
      </c>
      <c r="AQ198">
        <f>(Table2[[#This Row],[Sharpe Ratio]]-AVERAGE(Table2[Sharpe Ratio]))/_xlfn.STDEV.P(Table2[Sharpe Ratio])</f>
        <v>2.22969989161744</v>
      </c>
      <c r="AR1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8">
        <f>_xlfn.RANK.AVG(Table2[[#This Row],[1Y Return vs Nifty Z-Score]],Table2[1Y Return vs Nifty Z-Score])</f>
        <v>108</v>
      </c>
      <c r="AT198">
        <f>_xlfn.RANK.AVG(Table2[[#This Row],[6M Return vs Nifty Z-Score]],Table2[6M Return vs Nifty Z-Score])</f>
        <v>627</v>
      </c>
      <c r="AU198">
        <f>_xlfn.RANK.AVG(Table2[[#This Row],[Sharpe Ratio Z-Score]],Table2[Sharpe Ratio Z-Score])</f>
        <v>9</v>
      </c>
      <c r="AV198">
        <f>(Table2[[#This Row],[Rank 1Y]]+Table2[[#This Row],[Rank 6M]]+Table2[[#This Row],[Rank Sharpe]])/3</f>
        <v>248</v>
      </c>
    </row>
    <row r="199" spans="1:48" x14ac:dyDescent="0.3">
      <c r="A199" t="s">
        <v>159</v>
      </c>
      <c r="B199" t="s">
        <v>160</v>
      </c>
      <c r="C199" t="s">
        <v>3147</v>
      </c>
      <c r="D199" t="s">
        <v>161</v>
      </c>
      <c r="E199">
        <v>163865.79037659999</v>
      </c>
      <c r="F199">
        <v>6255.35</v>
      </c>
      <c r="G199">
        <v>42.744881594888902</v>
      </c>
      <c r="H199">
        <f>(Table2[[#This Row],[1Y Return vs Nifty]]-AVERAGE(Table2[1Y Return vs Nifty]))/_xlfn.STDEV.P(Table2[1Y Return vs Nifty])</f>
        <v>0.55065439636729774</v>
      </c>
      <c r="I199">
        <v>4.5614485213781899</v>
      </c>
      <c r="J199">
        <f>(Table2[[#This Row],[1M Return vs Nifty]]-AVERAGE(Table2[1M Return vs Nifty]))/_xlfn.STDEV.P(Table2[1M Return vs Nifty])</f>
        <v>0.59043787755982557</v>
      </c>
      <c r="K199">
        <v>35.077216683613997</v>
      </c>
      <c r="L199">
        <f>(Table2[[#This Row],[6M Return vs Nifty]]-AVERAGE(Table2[6M Return vs Nifty]))/_xlfn.STDEV.P(Table2[6M Return vs Nifty])</f>
        <v>0.99889956100291033</v>
      </c>
      <c r="M199">
        <v>2.1437916265401298</v>
      </c>
      <c r="N199">
        <f>(Table2[[#This Row],[1W Return vs Nifty]]-AVERAGE(Table2[1W Return vs Nifty]))/_xlfn.STDEV.P(Table2[1W Return vs Nifty])</f>
        <v>-4.5204610184457039E-2</v>
      </c>
      <c r="O199">
        <v>5973.46</v>
      </c>
      <c r="P199">
        <v>5770.5546331563901</v>
      </c>
      <c r="Q199">
        <v>4909.7000938083402</v>
      </c>
      <c r="R199">
        <v>67.858870674170603</v>
      </c>
      <c r="S199" s="1">
        <f>(Table2[[#This Row],[Close Price]]-Table2[[#This Row],[20D EMA]])/Table2[[#This Row],[20D EMA]]</f>
        <v>4.7190405560596428E-2</v>
      </c>
      <c r="T199" s="1">
        <f>(Table2[[#This Row],[Close Price]]-Table2[[#This Row],[50D EMA]])/Table2[[#This Row],[50D EMA]]</f>
        <v>8.401191872581508E-2</v>
      </c>
      <c r="U199" s="1">
        <f>(Table2[[#This Row],[Close Price]]-Table2[[#This Row],[200D EMA]])/Table2[[#This Row],[200D EMA]]</f>
        <v>0.27407985833771586</v>
      </c>
      <c r="V199">
        <v>0.71368767555469004</v>
      </c>
      <c r="W199">
        <v>6169.55</v>
      </c>
      <c r="X199">
        <v>6282</v>
      </c>
      <c r="Y199">
        <v>6169.55</v>
      </c>
      <c r="Z199">
        <v>6282</v>
      </c>
      <c r="AA199">
        <v>6169.55</v>
      </c>
      <c r="AB199">
        <v>6282</v>
      </c>
      <c r="AC199" s="1">
        <f>(Table2[[#This Row],[Close Price]]/Table2[[#This Row],[Day Low]])-1</f>
        <v>1.3907011046186524E-2</v>
      </c>
      <c r="AD199" s="1">
        <f>(Table2[[#This Row],[Day High]]/Table2[[#This Row],[Close Price]])-1</f>
        <v>4.2603531377141124E-3</v>
      </c>
      <c r="AE199" s="1">
        <f>(Table2[[#This Row],[Close Price]]/Table2[[#This Row],[Current Week Low]])-1</f>
        <v>1.3907011046186524E-2</v>
      </c>
      <c r="AF199" s="1">
        <f>(Table2[[#This Row],[Current Week High]]/Table2[[#This Row],[Close Price]])-1</f>
        <v>4.2603531377141124E-3</v>
      </c>
      <c r="AG199" s="1">
        <f>(Table2[[#This Row],[Close Price]]/Table2[[#This Row],[Current Month Low]])-1</f>
        <v>1.3907011046186524E-2</v>
      </c>
      <c r="AH199" s="1">
        <f>(Table2[[#This Row],[Current Month High]]/Table2[[#This Row],[Close Price]])-1</f>
        <v>4.2603531377141124E-3</v>
      </c>
      <c r="AI199">
        <v>0.42603531377141102</v>
      </c>
      <c r="AJ199">
        <v>86.726865671641804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0.19</v>
      </c>
      <c r="AM199" t="s">
        <v>3189</v>
      </c>
      <c r="AN199">
        <v>7.65</v>
      </c>
      <c r="AO199" t="s">
        <v>3189</v>
      </c>
      <c r="AP199">
        <v>9.2621085873490008E-3</v>
      </c>
      <c r="AQ199">
        <f>(Table2[[#This Row],[Sharpe Ratio]]-AVERAGE(Table2[Sharpe Ratio]))/_xlfn.STDEV.P(Table2[Sharpe Ratio])</f>
        <v>-0.5896399794877718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1.505147245257805</v>
      </c>
      <c r="AS199">
        <f>_xlfn.RANK.AVG(Table2[[#This Row],[1Y Return vs Nifty Z-Score]],Table2[1Y Return vs Nifty Z-Score])</f>
        <v>153</v>
      </c>
      <c r="AT199">
        <f>_xlfn.RANK.AVG(Table2[[#This Row],[6M Return vs Nifty Z-Score]],Table2[6M Return vs Nifty Z-Score])</f>
        <v>97</v>
      </c>
      <c r="AU199">
        <f>_xlfn.RANK.AVG(Table2[[#This Row],[Sharpe Ratio Z-Score]],Table2[Sharpe Ratio Z-Score])</f>
        <v>499</v>
      </c>
      <c r="AV199">
        <f>(Table2[[#This Row],[Rank 1Y]]+Table2[[#This Row],[Rank 6M]]+Table2[[#This Row],[Rank Sharpe]])/3</f>
        <v>249.66666666666666</v>
      </c>
    </row>
    <row r="200" spans="1:48" x14ac:dyDescent="0.3">
      <c r="A200" t="s">
        <v>734</v>
      </c>
      <c r="B200" t="s">
        <v>735</v>
      </c>
      <c r="C200" t="s">
        <v>3143</v>
      </c>
      <c r="D200" t="s">
        <v>421</v>
      </c>
      <c r="E200">
        <v>23543.253633600001</v>
      </c>
      <c r="F200">
        <v>6680.55</v>
      </c>
      <c r="G200">
        <v>78.359050214544595</v>
      </c>
      <c r="H200">
        <f>(Table2[[#This Row],[1Y Return vs Nifty]]-AVERAGE(Table2[1Y Return vs Nifty]))/_xlfn.STDEV.P(Table2[1Y Return vs Nifty])</f>
        <v>1.2633736745895006</v>
      </c>
      <c r="I200">
        <v>-8.0163260868492792</v>
      </c>
      <c r="J200">
        <f>(Table2[[#This Row],[1M Return vs Nifty]]-AVERAGE(Table2[1M Return vs Nifty]))/_xlfn.STDEV.P(Table2[1M Return vs Nifty])</f>
        <v>-0.79573401873561578</v>
      </c>
      <c r="K200">
        <v>22.649899386471599</v>
      </c>
      <c r="L200">
        <f>(Table2[[#This Row],[6M Return vs Nifty]]-AVERAGE(Table2[6M Return vs Nifty]))/_xlfn.STDEV.P(Table2[6M Return vs Nifty])</f>
        <v>0.60520840138486565</v>
      </c>
      <c r="M200">
        <v>-0.93136201254898598</v>
      </c>
      <c r="N200">
        <f>(Table2[[#This Row],[1W Return vs Nifty]]-AVERAGE(Table2[1W Return vs Nifty]))/_xlfn.STDEV.P(Table2[1W Return vs Nifty])</f>
        <v>-0.68757985221291762</v>
      </c>
      <c r="O200">
        <v>6673.5</v>
      </c>
      <c r="P200">
        <v>6642.2250238491597</v>
      </c>
      <c r="Q200">
        <v>5554.0616404698303</v>
      </c>
      <c r="R200">
        <v>44.408254071653197</v>
      </c>
      <c r="S200" s="1">
        <f>(Table2[[#This Row],[Close Price]]-Table2[[#This Row],[20D EMA]])/Table2[[#This Row],[20D EMA]]</f>
        <v>1.056417172398319E-3</v>
      </c>
      <c r="T200" s="1">
        <f>(Table2[[#This Row],[Close Price]]-Table2[[#This Row],[50D EMA]])/Table2[[#This Row],[50D EMA]]</f>
        <v>5.7699002989560289E-3</v>
      </c>
      <c r="U200" s="1">
        <f>(Table2[[#This Row],[Close Price]]-Table2[[#This Row],[200D EMA]])/Table2[[#This Row],[200D EMA]]</f>
        <v>0.20282244462718599</v>
      </c>
      <c r="V200">
        <v>0.57378916969865001</v>
      </c>
      <c r="W200">
        <v>6558</v>
      </c>
      <c r="X200">
        <v>6714.95</v>
      </c>
      <c r="Y200">
        <v>6558</v>
      </c>
      <c r="Z200">
        <v>6714.95</v>
      </c>
      <c r="AA200">
        <v>6558</v>
      </c>
      <c r="AB200">
        <v>6714.95</v>
      </c>
      <c r="AC200" s="1">
        <f>(Table2[[#This Row],[Close Price]]/Table2[[#This Row],[Day Low]])-1</f>
        <v>1.8687099725526179E-2</v>
      </c>
      <c r="AD200" s="1">
        <f>(Table2[[#This Row],[Day High]]/Table2[[#This Row],[Close Price]])-1</f>
        <v>5.1492766314149563E-3</v>
      </c>
      <c r="AE200" s="1">
        <f>(Table2[[#This Row],[Close Price]]/Table2[[#This Row],[Current Week Low]])-1</f>
        <v>1.8687099725526179E-2</v>
      </c>
      <c r="AF200" s="1">
        <f>(Table2[[#This Row],[Current Week High]]/Table2[[#This Row],[Close Price]])-1</f>
        <v>5.1492766314149563E-3</v>
      </c>
      <c r="AG200" s="1">
        <f>(Table2[[#This Row],[Close Price]]/Table2[[#This Row],[Current Month Low]])-1</f>
        <v>1.8687099725526179E-2</v>
      </c>
      <c r="AH200" s="1">
        <f>(Table2[[#This Row],[Current Month High]]/Table2[[#This Row],[Close Price]])-1</f>
        <v>5.1492766314149563E-3</v>
      </c>
      <c r="AI200">
        <v>12.112775145758899</v>
      </c>
      <c r="AJ200">
        <v>114.919251061639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-0.04</v>
      </c>
      <c r="AM200" t="s">
        <v>3190</v>
      </c>
      <c r="AN200">
        <v>1.6</v>
      </c>
      <c r="AO200" t="s">
        <v>3189</v>
      </c>
      <c r="AQ200">
        <f>(Table2[[#This Row],[Sharpe Ratio]]-AVERAGE(Table2[Sharpe Ratio]))/_xlfn.STDEV.P(Table2[Sharpe Ratio])</f>
        <v>-0.69705305481019519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-0.31178484978436238</v>
      </c>
      <c r="AS200">
        <f>_xlfn.RANK.AVG(Table2[[#This Row],[1Y Return vs Nifty Z-Score]],Table2[1Y Return vs Nifty Z-Score])</f>
        <v>70</v>
      </c>
      <c r="AT200">
        <f>_xlfn.RANK.AVG(Table2[[#This Row],[6M Return vs Nifty Z-Score]],Table2[6M Return vs Nifty Z-Score])</f>
        <v>145</v>
      </c>
      <c r="AU200">
        <f>_xlfn.RANK.AVG(Table2[[#This Row],[Sharpe Ratio Z-Score]],Table2[Sharpe Ratio Z-Score])</f>
        <v>537</v>
      </c>
      <c r="AV200">
        <f>(Table2[[#This Row],[Rank 1Y]]+Table2[[#This Row],[Rank 6M]]+Table2[[#This Row],[Rank Sharpe]])/3</f>
        <v>250.66666666666666</v>
      </c>
    </row>
    <row r="201" spans="1:48" x14ac:dyDescent="0.3">
      <c r="A201" t="s">
        <v>646</v>
      </c>
      <c r="B201" t="s">
        <v>647</v>
      </c>
      <c r="C201" t="s">
        <v>3151</v>
      </c>
      <c r="D201" t="s">
        <v>269</v>
      </c>
      <c r="E201">
        <v>28249.35986964</v>
      </c>
      <c r="F201">
        <v>1274.8</v>
      </c>
      <c r="G201">
        <v>166.30199185503</v>
      </c>
      <c r="H201">
        <f>(Table2[[#This Row],[1Y Return vs Nifty]]-AVERAGE(Table2[1Y Return vs Nifty]))/_xlfn.STDEV.P(Table2[1Y Return vs Nifty])</f>
        <v>3.0233089003735252</v>
      </c>
      <c r="I201">
        <v>15.3009727020908</v>
      </c>
      <c r="J201">
        <f>(Table2[[#This Row],[1M Return vs Nifty]]-AVERAGE(Table2[1M Return vs Nifty]))/_xlfn.STDEV.P(Table2[1M Return vs Nifty])</f>
        <v>1.7740197958708168</v>
      </c>
      <c r="K201">
        <v>14.038840250601</v>
      </c>
      <c r="L201">
        <f>(Table2[[#This Row],[6M Return vs Nifty]]-AVERAGE(Table2[6M Return vs Nifty]))/_xlfn.STDEV.P(Table2[6M Return vs Nifty])</f>
        <v>0.33241438030358267</v>
      </c>
      <c r="M201">
        <v>-1.9949391435284001</v>
      </c>
      <c r="N201">
        <f>(Table2[[#This Row],[1W Return vs Nifty]]-AVERAGE(Table2[1W Return vs Nifty]))/_xlfn.STDEV.P(Table2[1W Return vs Nifty])</f>
        <v>-0.90975269204904718</v>
      </c>
      <c r="O201">
        <v>1178.3900000000001</v>
      </c>
      <c r="P201">
        <v>1145.8011393781101</v>
      </c>
      <c r="Q201">
        <v>982.84629240965103</v>
      </c>
      <c r="R201">
        <v>68.727893891781605</v>
      </c>
      <c r="S201" s="1">
        <f>(Table2[[#This Row],[Close Price]]-Table2[[#This Row],[20D EMA]])/Table2[[#This Row],[20D EMA]]</f>
        <v>8.1815018796832839E-2</v>
      </c>
      <c r="T201" s="1">
        <f>(Table2[[#This Row],[Close Price]]-Table2[[#This Row],[50D EMA]])/Table2[[#This Row],[50D EMA]]</f>
        <v>0.11258398703627118</v>
      </c>
      <c r="U201" s="1">
        <f>(Table2[[#This Row],[Close Price]]-Table2[[#This Row],[200D EMA]])/Table2[[#This Row],[200D EMA]]</f>
        <v>0.29704920275434321</v>
      </c>
      <c r="V201">
        <v>1.9493120450032999</v>
      </c>
      <c r="W201">
        <v>1221</v>
      </c>
      <c r="X201">
        <v>1288.95</v>
      </c>
      <c r="Y201">
        <v>1221</v>
      </c>
      <c r="Z201">
        <v>1288.95</v>
      </c>
      <c r="AA201">
        <v>1221</v>
      </c>
      <c r="AB201">
        <v>1288.95</v>
      </c>
      <c r="AC201" s="1">
        <f>(Table2[[#This Row],[Close Price]]/Table2[[#This Row],[Day Low]])-1</f>
        <v>4.4062244062244016E-2</v>
      </c>
      <c r="AD201" s="1">
        <f>(Table2[[#This Row],[Day High]]/Table2[[#This Row],[Close Price]])-1</f>
        <v>1.1099780357703315E-2</v>
      </c>
      <c r="AE201" s="1">
        <f>(Table2[[#This Row],[Close Price]]/Table2[[#This Row],[Current Week Low]])-1</f>
        <v>4.4062244062244016E-2</v>
      </c>
      <c r="AF201" s="1">
        <f>(Table2[[#This Row],[Current Week High]]/Table2[[#This Row],[Close Price]])-1</f>
        <v>1.1099780357703315E-2</v>
      </c>
      <c r="AG201" s="1">
        <f>(Table2[[#This Row],[Close Price]]/Table2[[#This Row],[Current Month Low]])-1</f>
        <v>4.4062244062244016E-2</v>
      </c>
      <c r="AH201" s="1">
        <f>(Table2[[#This Row],[Current Month High]]/Table2[[#This Row],[Close Price]])-1</f>
        <v>1.1099780357703315E-2</v>
      </c>
      <c r="AI201">
        <v>13.7394101035456</v>
      </c>
      <c r="AJ201">
        <v>246.41304347825999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0.17</v>
      </c>
      <c r="AM201" t="s">
        <v>3189</v>
      </c>
      <c r="AN201">
        <v>17.57</v>
      </c>
      <c r="AO201" t="s">
        <v>3189</v>
      </c>
      <c r="AQ201">
        <f>(Table2[[#This Row],[Sharpe Ratio]]-AVERAGE(Table2[Sharpe Ratio]))/_xlfn.STDEV.P(Table2[Sharpe Ratio])</f>
        <v>-0.69705305481019519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3.5229373296886819</v>
      </c>
      <c r="AS201">
        <f>_xlfn.RANK.AVG(Table2[[#This Row],[1Y Return vs Nifty Z-Score]],Table2[1Y Return vs Nifty Z-Score])</f>
        <v>14</v>
      </c>
      <c r="AT201">
        <f>_xlfn.RANK.AVG(Table2[[#This Row],[6M Return vs Nifty Z-Score]],Table2[6M Return vs Nifty Z-Score])</f>
        <v>203</v>
      </c>
      <c r="AU201">
        <f>_xlfn.RANK.AVG(Table2[[#This Row],[Sharpe Ratio Z-Score]],Table2[Sharpe Ratio Z-Score])</f>
        <v>537</v>
      </c>
      <c r="AV201">
        <f>(Table2[[#This Row],[Rank 1Y]]+Table2[[#This Row],[Rank 6M]]+Table2[[#This Row],[Rank Sharpe]])/3</f>
        <v>251.33333333333334</v>
      </c>
    </row>
    <row r="202" spans="1:48" x14ac:dyDescent="0.3">
      <c r="A202" t="s">
        <v>738</v>
      </c>
      <c r="B202" t="s">
        <v>739</v>
      </c>
      <c r="C202" t="s">
        <v>3148</v>
      </c>
      <c r="D202" t="s">
        <v>538</v>
      </c>
      <c r="E202">
        <v>23440.05836748</v>
      </c>
      <c r="F202">
        <v>1290.75</v>
      </c>
      <c r="G202">
        <v>46.895152228712597</v>
      </c>
      <c r="H202">
        <f>(Table2[[#This Row],[1Y Return vs Nifty]]-AVERAGE(Table2[1Y Return vs Nifty]))/_xlfn.STDEV.P(Table2[1Y Return vs Nifty])</f>
        <v>0.63371060700513637</v>
      </c>
      <c r="I202">
        <v>-8.6948383752572695</v>
      </c>
      <c r="J202">
        <f>(Table2[[#This Row],[1M Return vs Nifty]]-AVERAGE(Table2[1M Return vs Nifty]))/_xlfn.STDEV.P(Table2[1M Return vs Nifty])</f>
        <v>-0.87051152865116432</v>
      </c>
      <c r="K202">
        <v>-0.700402970507919</v>
      </c>
      <c r="L202">
        <f>(Table2[[#This Row],[6M Return vs Nifty]]-AVERAGE(Table2[6M Return vs Nifty]))/_xlfn.STDEV.P(Table2[6M Return vs Nifty])</f>
        <v>-0.13451742942377345</v>
      </c>
      <c r="M202">
        <v>1.2702803920471</v>
      </c>
      <c r="N202">
        <f>(Table2[[#This Row],[1W Return vs Nifty]]-AVERAGE(Table2[1W Return vs Nifty]))/_xlfn.STDEV.P(Table2[1W Return vs Nifty])</f>
        <v>-0.22767418944042164</v>
      </c>
      <c r="O202">
        <v>1277.8800000000001</v>
      </c>
      <c r="P202">
        <v>1324.46572589738</v>
      </c>
      <c r="Q202">
        <v>1246.3762147558</v>
      </c>
      <c r="R202">
        <v>56.078015983497799</v>
      </c>
      <c r="S202" s="1">
        <f>(Table2[[#This Row],[Close Price]]-Table2[[#This Row],[20D EMA]])/Table2[[#This Row],[20D EMA]]</f>
        <v>1.0071368203587104E-2</v>
      </c>
      <c r="T202" s="1">
        <f>(Table2[[#This Row],[Close Price]]-Table2[[#This Row],[50D EMA]])/Table2[[#This Row],[50D EMA]]</f>
        <v>-2.5456095418804614E-2</v>
      </c>
      <c r="U202" s="1">
        <f>(Table2[[#This Row],[Close Price]]-Table2[[#This Row],[200D EMA]])/Table2[[#This Row],[200D EMA]]</f>
        <v>3.5602240093208191E-2</v>
      </c>
      <c r="V202">
        <v>0.75963818609937706</v>
      </c>
      <c r="W202">
        <v>1263</v>
      </c>
      <c r="X202">
        <v>1296</v>
      </c>
      <c r="Y202">
        <v>1263</v>
      </c>
      <c r="Z202">
        <v>1296</v>
      </c>
      <c r="AA202">
        <v>1263</v>
      </c>
      <c r="AB202">
        <v>1296</v>
      </c>
      <c r="AC202" s="1">
        <f>(Table2[[#This Row],[Close Price]]/Table2[[#This Row],[Day Low]])-1</f>
        <v>2.1971496437054538E-2</v>
      </c>
      <c r="AD202" s="1">
        <f>(Table2[[#This Row],[Day High]]/Table2[[#This Row],[Close Price]])-1</f>
        <v>4.0674026728646506E-3</v>
      </c>
      <c r="AE202" s="1">
        <f>(Table2[[#This Row],[Close Price]]/Table2[[#This Row],[Current Week Low]])-1</f>
        <v>2.1971496437054538E-2</v>
      </c>
      <c r="AF202" s="1">
        <f>(Table2[[#This Row],[Current Week High]]/Table2[[#This Row],[Close Price]])-1</f>
        <v>4.0674026728646506E-3</v>
      </c>
      <c r="AG202" s="1">
        <f>(Table2[[#This Row],[Close Price]]/Table2[[#This Row],[Current Month Low]])-1</f>
        <v>2.1971496437054538E-2</v>
      </c>
      <c r="AH202" s="1">
        <f>(Table2[[#This Row],[Current Month High]]/Table2[[#This Row],[Close Price]])-1</f>
        <v>4.0674026728646506E-3</v>
      </c>
      <c r="AI202">
        <v>37.590548130931602</v>
      </c>
      <c r="AJ202">
        <v>77.179135209334206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-0.01</v>
      </c>
      <c r="AM202" t="s">
        <v>3190</v>
      </c>
      <c r="AN202">
        <v>1.66</v>
      </c>
      <c r="AO202" t="s">
        <v>3189</v>
      </c>
      <c r="AP202">
        <v>8.1038505475389003E-2</v>
      </c>
      <c r="AQ202">
        <f>(Table2[[#This Row],[Sharpe Ratio]]-AVERAGE(Table2[Sharpe Ratio]))/_xlfn.STDEV.P(Table2[Sharpe Ratio])</f>
        <v>0.24275401077896044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140</v>
      </c>
      <c r="AT202">
        <f>_xlfn.RANK.AVG(Table2[[#This Row],[6M Return vs Nifty Z-Score]],Table2[6M Return vs Nifty Z-Score])</f>
        <v>334</v>
      </c>
      <c r="AU202">
        <f>_xlfn.RANK.AVG(Table2[[#This Row],[Sharpe Ratio Z-Score]],Table2[Sharpe Ratio Z-Score])</f>
        <v>284</v>
      </c>
      <c r="AV202">
        <f>(Table2[[#This Row],[Rank 1Y]]+Table2[[#This Row],[Rank 6M]]+Table2[[#This Row],[Rank Sharpe]])/3</f>
        <v>252.66666666666666</v>
      </c>
    </row>
    <row r="203" spans="1:48" x14ac:dyDescent="0.3">
      <c r="A203" t="s">
        <v>1095</v>
      </c>
      <c r="B203" t="s">
        <v>1096</v>
      </c>
      <c r="C203" t="s">
        <v>3148</v>
      </c>
      <c r="D203" t="s">
        <v>213</v>
      </c>
      <c r="E203">
        <v>11659.345544604999</v>
      </c>
      <c r="F203">
        <v>504.15</v>
      </c>
      <c r="G203">
        <v>12.5649140011237</v>
      </c>
      <c r="H203">
        <f>(Table2[[#This Row],[1Y Return vs Nifty]]-AVERAGE(Table2[1Y Return vs Nifty]))/_xlfn.STDEV.P(Table2[1Y Return vs Nifty])</f>
        <v>-5.3314348485737524E-2</v>
      </c>
      <c r="I203">
        <v>-3.2945335281774502</v>
      </c>
      <c r="J203">
        <f>(Table2[[#This Row],[1M Return vs Nifty]]-AVERAGE(Table2[1M Return vs Nifty]))/_xlfn.STDEV.P(Table2[1M Return vs Nifty])</f>
        <v>-0.27535451211872769</v>
      </c>
      <c r="K203">
        <v>4.7889417526589604</v>
      </c>
      <c r="L203">
        <f>(Table2[[#This Row],[6M Return vs Nifty]]-AVERAGE(Table2[6M Return vs Nifty]))/_xlfn.STDEV.P(Table2[6M Return vs Nifty])</f>
        <v>3.9382249640806291E-2</v>
      </c>
      <c r="M203">
        <v>1.73097340699943</v>
      </c>
      <c r="N203">
        <f>(Table2[[#This Row],[1W Return vs Nifty]]-AVERAGE(Table2[1W Return vs Nifty]))/_xlfn.STDEV.P(Table2[1W Return vs Nifty])</f>
        <v>-0.13143906700000813</v>
      </c>
      <c r="O203">
        <v>499.73</v>
      </c>
      <c r="P203">
        <v>515.75049509286305</v>
      </c>
      <c r="Q203">
        <v>480.09562923924199</v>
      </c>
      <c r="R203">
        <v>50.702556568849403</v>
      </c>
      <c r="S203" s="1">
        <f>(Table2[[#This Row],[Close Price]]-Table2[[#This Row],[20D EMA]])/Table2[[#This Row],[20D EMA]]</f>
        <v>8.8447761791366521E-3</v>
      </c>
      <c r="T203" s="1">
        <f>(Table2[[#This Row],[Close Price]]-Table2[[#This Row],[50D EMA]])/Table2[[#This Row],[50D EMA]]</f>
        <v>-2.249245556375928E-2</v>
      </c>
      <c r="U203" s="1">
        <f>(Table2[[#This Row],[Close Price]]-Table2[[#This Row],[200D EMA]])/Table2[[#This Row],[200D EMA]]</f>
        <v>5.0103290460849374E-2</v>
      </c>
      <c r="V203">
        <v>0.34060079107285202</v>
      </c>
      <c r="W203">
        <v>498.2</v>
      </c>
      <c r="X203">
        <v>509.85</v>
      </c>
      <c r="Y203">
        <v>498.2</v>
      </c>
      <c r="Z203">
        <v>509.85</v>
      </c>
      <c r="AA203">
        <v>498.2</v>
      </c>
      <c r="AB203">
        <v>509.85</v>
      </c>
      <c r="AC203" s="1">
        <f>(Table2[[#This Row],[Close Price]]/Table2[[#This Row],[Day Low]])-1</f>
        <v>1.1942994781212413E-2</v>
      </c>
      <c r="AD203" s="1">
        <f>(Table2[[#This Row],[Day High]]/Table2[[#This Row],[Close Price]])-1</f>
        <v>1.13061588812855E-2</v>
      </c>
      <c r="AE203" s="1">
        <f>(Table2[[#This Row],[Close Price]]/Table2[[#This Row],[Current Week Low]])-1</f>
        <v>1.1942994781212413E-2</v>
      </c>
      <c r="AF203" s="1">
        <f>(Table2[[#This Row],[Current Week High]]/Table2[[#This Row],[Close Price]])-1</f>
        <v>1.13061588812855E-2</v>
      </c>
      <c r="AG203" s="1">
        <f>(Table2[[#This Row],[Close Price]]/Table2[[#This Row],[Current Month Low]])-1</f>
        <v>1.1942994781212413E-2</v>
      </c>
      <c r="AH203" s="1">
        <f>(Table2[[#This Row],[Current Month High]]/Table2[[#This Row],[Close Price]])-1</f>
        <v>1.13061588812855E-2</v>
      </c>
      <c r="AI203">
        <v>29.3265893087374</v>
      </c>
      <c r="AJ203">
        <v>38.123287671232802</v>
      </c>
      <c r="AK203" t="str">
        <f>IF(AND(Table2[[#This Row],[20D EMA]]&gt;Table2[[#This Row],[50D EMA]],Table2[[#This Row],[50D EMA]]&gt;Table2[[#This Row],[200D EMA]]),"Uptrend","Downtrend/NoTrend")</f>
        <v>Downtrend/NoTrend</v>
      </c>
      <c r="AL203">
        <v>0.02</v>
      </c>
      <c r="AM203" t="s">
        <v>3189</v>
      </c>
      <c r="AN203">
        <v>1.96</v>
      </c>
      <c r="AO203" t="s">
        <v>3189</v>
      </c>
      <c r="AP203">
        <v>0.123889499385265</v>
      </c>
      <c r="AQ203">
        <f>(Table2[[#This Row],[Sharpe Ratio]]-AVERAGE(Table2[Sharpe Ratio]))/_xlfn.STDEV.P(Table2[Sharpe Ratio])</f>
        <v>0.73969884715985412</v>
      </c>
      <c r="AR2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3">
        <f>_xlfn.RANK.AVG(Table2[[#This Row],[1Y Return vs Nifty Z-Score]],Table2[1Y Return vs Nifty Z-Score])</f>
        <v>327</v>
      </c>
      <c r="AT203">
        <f>_xlfn.RANK.AVG(Table2[[#This Row],[6M Return vs Nifty Z-Score]],Table2[6M Return vs Nifty Z-Score])</f>
        <v>276</v>
      </c>
      <c r="AU203">
        <f>_xlfn.RANK.AVG(Table2[[#This Row],[Sharpe Ratio Z-Score]],Table2[Sharpe Ratio Z-Score])</f>
        <v>157</v>
      </c>
      <c r="AV203">
        <f>(Table2[[#This Row],[Rank 1Y]]+Table2[[#This Row],[Rank 6M]]+Table2[[#This Row],[Rank Sharpe]])/3</f>
        <v>253.33333333333334</v>
      </c>
    </row>
    <row r="204" spans="1:48" x14ac:dyDescent="0.3">
      <c r="A204" t="s">
        <v>929</v>
      </c>
      <c r="B204" t="s">
        <v>930</v>
      </c>
      <c r="C204" t="s">
        <v>3151</v>
      </c>
      <c r="D204" t="s">
        <v>269</v>
      </c>
      <c r="E204">
        <v>16277.990088324999</v>
      </c>
      <c r="F204">
        <v>1090</v>
      </c>
      <c r="G204">
        <v>69.102746634408803</v>
      </c>
      <c r="H204">
        <f>(Table2[[#This Row],[1Y Return vs Nifty]]-AVERAGE(Table2[1Y Return vs Nifty]))/_xlfn.STDEV.P(Table2[1Y Return vs Nifty])</f>
        <v>1.0781343088445154</v>
      </c>
      <c r="I204">
        <v>-2.4671465649985</v>
      </c>
      <c r="J204">
        <f>(Table2[[#This Row],[1M Return vs Nifty]]-AVERAGE(Table2[1M Return vs Nifty]))/_xlfn.STDEV.P(Table2[1M Return vs Nifty])</f>
        <v>-0.18416981598260257</v>
      </c>
      <c r="K204">
        <v>-22.691379691853601</v>
      </c>
      <c r="L204">
        <f>(Table2[[#This Row],[6M Return vs Nifty]]-AVERAGE(Table2[6M Return vs Nifty]))/_xlfn.STDEV.P(Table2[6M Return vs Nifty])</f>
        <v>-0.83118050799108389</v>
      </c>
      <c r="M204">
        <v>1.7768966289753001</v>
      </c>
      <c r="N204">
        <f>(Table2[[#This Row],[1W Return vs Nifty]]-AVERAGE(Table2[1W Return vs Nifty]))/_xlfn.STDEV.P(Table2[1W Return vs Nifty])</f>
        <v>-0.1218460696107088</v>
      </c>
      <c r="O204">
        <v>1123.48</v>
      </c>
      <c r="P204">
        <v>1154.7642384539299</v>
      </c>
      <c r="Q204">
        <v>1088.7501487859899</v>
      </c>
      <c r="R204">
        <v>49.640055968011303</v>
      </c>
      <c r="S204" s="1">
        <f>(Table2[[#This Row],[Close Price]]-Table2[[#This Row],[20D EMA]])/Table2[[#This Row],[20D EMA]]</f>
        <v>-2.9800263467084431E-2</v>
      </c>
      <c r="T204" s="1">
        <f>(Table2[[#This Row],[Close Price]]-Table2[[#This Row],[50D EMA]])/Table2[[#This Row],[50D EMA]]</f>
        <v>-5.6084381813417003E-2</v>
      </c>
      <c r="U204" s="1">
        <f>(Table2[[#This Row],[Close Price]]-Table2[[#This Row],[200D EMA]])/Table2[[#This Row],[200D EMA]]</f>
        <v>1.1479688112132024E-3</v>
      </c>
      <c r="V204">
        <v>0.93953238054931798</v>
      </c>
      <c r="W204">
        <v>1087</v>
      </c>
      <c r="X204">
        <v>1121.55</v>
      </c>
      <c r="Y204">
        <v>1087</v>
      </c>
      <c r="Z204">
        <v>1121.55</v>
      </c>
      <c r="AA204">
        <v>1087</v>
      </c>
      <c r="AB204">
        <v>1121.55</v>
      </c>
      <c r="AC204" s="1">
        <f>(Table2[[#This Row],[Close Price]]/Table2[[#This Row],[Day Low]])-1</f>
        <v>2.7598896044158661E-3</v>
      </c>
      <c r="AD204" s="1">
        <f>(Table2[[#This Row],[Day High]]/Table2[[#This Row],[Close Price]])-1</f>
        <v>2.8944954128440337E-2</v>
      </c>
      <c r="AE204" s="1">
        <f>(Table2[[#This Row],[Close Price]]/Table2[[#This Row],[Current Week Low]])-1</f>
        <v>2.7598896044158661E-3</v>
      </c>
      <c r="AF204" s="1">
        <f>(Table2[[#This Row],[Current Week High]]/Table2[[#This Row],[Close Price]])-1</f>
        <v>2.8944954128440337E-2</v>
      </c>
      <c r="AG204" s="1">
        <f>(Table2[[#This Row],[Close Price]]/Table2[[#This Row],[Current Month Low]])-1</f>
        <v>2.7598896044158661E-3</v>
      </c>
      <c r="AH204" s="1">
        <f>(Table2[[#This Row],[Current Month High]]/Table2[[#This Row],[Close Price]])-1</f>
        <v>2.8944954128440337E-2</v>
      </c>
      <c r="AI204">
        <v>33.0275229357798</v>
      </c>
      <c r="AJ204">
        <v>89.367616400277896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-0.12</v>
      </c>
      <c r="AM204" t="s">
        <v>3190</v>
      </c>
      <c r="AN204">
        <v>-4.1900000000000004</v>
      </c>
      <c r="AO204" t="s">
        <v>3190</v>
      </c>
      <c r="AP204">
        <v>0.180101773228905</v>
      </c>
      <c r="AQ204">
        <f>(Table2[[#This Row],[Sharpe Ratio]]-AVERAGE(Table2[Sharpe Ratio]))/_xlfn.STDEV.P(Table2[Sharpe Ratio])</f>
        <v>1.3915950268978821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4">
        <f>_xlfn.RANK.AVG(Table2[[#This Row],[1Y Return vs Nifty Z-Score]],Table2[1Y Return vs Nifty Z-Score])</f>
        <v>87</v>
      </c>
      <c r="AT204">
        <f>_xlfn.RANK.AVG(Table2[[#This Row],[6M Return vs Nifty Z-Score]],Table2[6M Return vs Nifty Z-Score])</f>
        <v>621</v>
      </c>
      <c r="AU204">
        <f>_xlfn.RANK.AVG(Table2[[#This Row],[Sharpe Ratio Z-Score]],Table2[Sharpe Ratio Z-Score])</f>
        <v>55</v>
      </c>
      <c r="AV204">
        <f>(Table2[[#This Row],[Rank 1Y]]+Table2[[#This Row],[Rank 6M]]+Table2[[#This Row],[Rank Sharpe]])/3</f>
        <v>254.33333333333334</v>
      </c>
    </row>
    <row r="205" spans="1:48" x14ac:dyDescent="0.3">
      <c r="A205" t="s">
        <v>824</v>
      </c>
      <c r="B205" t="s">
        <v>825</v>
      </c>
      <c r="C205" t="s">
        <v>3159</v>
      </c>
      <c r="D205" t="s">
        <v>573</v>
      </c>
      <c r="E205">
        <v>19150.64845017</v>
      </c>
      <c r="F205">
        <v>636.65</v>
      </c>
      <c r="G205">
        <v>26.419409568060502</v>
      </c>
      <c r="H205">
        <f>(Table2[[#This Row],[1Y Return vs Nifty]]-AVERAGE(Table2[1Y Return vs Nifty]))/_xlfn.STDEV.P(Table2[1Y Return vs Nifty])</f>
        <v>0.2239451373681644</v>
      </c>
      <c r="I205">
        <v>23.031639739242099</v>
      </c>
      <c r="J205">
        <f>(Table2[[#This Row],[1M Return vs Nifty]]-AVERAGE(Table2[1M Return vs Nifty]))/_xlfn.STDEV.P(Table2[1M Return vs Nifty])</f>
        <v>2.6260014635584397</v>
      </c>
      <c r="K205">
        <v>-5.4441301332419298</v>
      </c>
      <c r="L205">
        <f>(Table2[[#This Row],[6M Return vs Nifty]]-AVERAGE(Table2[6M Return vs Nifty]))/_xlfn.STDEV.P(Table2[6M Return vs Nifty])</f>
        <v>-0.28479631930435995</v>
      </c>
      <c r="M205">
        <v>-0.631089195943485</v>
      </c>
      <c r="N205">
        <f>(Table2[[#This Row],[1W Return vs Nifty]]-AVERAGE(Table2[1W Return vs Nifty]))/_xlfn.STDEV.P(Table2[1W Return vs Nifty])</f>
        <v>-0.62485523878558291</v>
      </c>
      <c r="O205">
        <v>567.99</v>
      </c>
      <c r="P205">
        <v>563.82918333083103</v>
      </c>
      <c r="Q205">
        <v>575.52041747705096</v>
      </c>
      <c r="R205">
        <v>72.718797373561401</v>
      </c>
      <c r="S205" s="1">
        <f>(Table2[[#This Row],[Close Price]]-Table2[[#This Row],[20D EMA]])/Table2[[#This Row],[20D EMA]]</f>
        <v>0.12088240990158272</v>
      </c>
      <c r="T205" s="1">
        <f>(Table2[[#This Row],[Close Price]]-Table2[[#This Row],[50D EMA]])/Table2[[#This Row],[50D EMA]]</f>
        <v>0.12915403959578442</v>
      </c>
      <c r="U205" s="1">
        <f>(Table2[[#This Row],[Close Price]]-Table2[[#This Row],[200D EMA]])/Table2[[#This Row],[200D EMA]]</f>
        <v>0.1062161839382294</v>
      </c>
      <c r="V205">
        <v>2.1505066865773301</v>
      </c>
      <c r="W205">
        <v>607</v>
      </c>
      <c r="X205">
        <v>642</v>
      </c>
      <c r="Y205">
        <v>607</v>
      </c>
      <c r="Z205">
        <v>642</v>
      </c>
      <c r="AA205">
        <v>607</v>
      </c>
      <c r="AB205">
        <v>642</v>
      </c>
      <c r="AC205" s="1">
        <f>(Table2[[#This Row],[Close Price]]/Table2[[#This Row],[Day Low]])-1</f>
        <v>4.8846787479406961E-2</v>
      </c>
      <c r="AD205" s="1">
        <f>(Table2[[#This Row],[Day High]]/Table2[[#This Row],[Close Price]])-1</f>
        <v>8.4033613445377853E-3</v>
      </c>
      <c r="AE205" s="1">
        <f>(Table2[[#This Row],[Close Price]]/Table2[[#This Row],[Current Week Low]])-1</f>
        <v>4.8846787479406961E-2</v>
      </c>
      <c r="AF205" s="1">
        <f>(Table2[[#This Row],[Current Week High]]/Table2[[#This Row],[Close Price]])-1</f>
        <v>8.4033613445377853E-3</v>
      </c>
      <c r="AG205" s="1">
        <f>(Table2[[#This Row],[Close Price]]/Table2[[#This Row],[Current Month Low]])-1</f>
        <v>4.8846787479406961E-2</v>
      </c>
      <c r="AH205" s="1">
        <f>(Table2[[#This Row],[Current Month High]]/Table2[[#This Row],[Close Price]])-1</f>
        <v>8.4033613445377853E-3</v>
      </c>
      <c r="AI205">
        <v>22.869708631115898</v>
      </c>
      <c r="AJ205">
        <v>54.1525423728813</v>
      </c>
      <c r="AK205" t="str">
        <f>IF(AND(Table2[[#This Row],[20D EMA]]&gt;Table2[[#This Row],[50D EMA]],Table2[[#This Row],[50D EMA]]&gt;Table2[[#This Row],[200D EMA]]),"Uptrend","Downtrend/NoTrend")</f>
        <v>Downtrend/NoTrend</v>
      </c>
      <c r="AL205">
        <v>0.11</v>
      </c>
      <c r="AM205" t="s">
        <v>3189</v>
      </c>
      <c r="AN205">
        <v>18.72</v>
      </c>
      <c r="AO205" t="s">
        <v>3189</v>
      </c>
      <c r="AP205">
        <v>0.14435493038498201</v>
      </c>
      <c r="AQ205">
        <f>(Table2[[#This Row],[Sharpe Ratio]]-AVERAGE(Table2[Sharpe Ratio]))/_xlfn.STDEV.P(Table2[Sharpe Ratio])</f>
        <v>0.97703733879458099</v>
      </c>
      <c r="AR2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5">
        <f>_xlfn.RANK.AVG(Table2[[#This Row],[1Y Return vs Nifty Z-Score]],Table2[1Y Return vs Nifty Z-Score])</f>
        <v>234</v>
      </c>
      <c r="AT205">
        <f>_xlfn.RANK.AVG(Table2[[#This Row],[6M Return vs Nifty Z-Score]],Table2[6M Return vs Nifty Z-Score])</f>
        <v>407</v>
      </c>
      <c r="AU205">
        <f>_xlfn.RANK.AVG(Table2[[#This Row],[Sharpe Ratio Z-Score]],Table2[Sharpe Ratio Z-Score])</f>
        <v>123</v>
      </c>
      <c r="AV205">
        <f>(Table2[[#This Row],[Rank 1Y]]+Table2[[#This Row],[Rank 6M]]+Table2[[#This Row],[Rank Sharpe]])/3</f>
        <v>254.66666666666666</v>
      </c>
    </row>
    <row r="206" spans="1:48" x14ac:dyDescent="0.3">
      <c r="A206" t="s">
        <v>206</v>
      </c>
      <c r="B206" t="s">
        <v>207</v>
      </c>
      <c r="C206" t="s">
        <v>3143</v>
      </c>
      <c r="D206" t="s">
        <v>208</v>
      </c>
      <c r="E206">
        <v>116504.82860574999</v>
      </c>
      <c r="F206">
        <v>10403.299999999999</v>
      </c>
      <c r="G206">
        <v>13.5785001191469</v>
      </c>
      <c r="H206">
        <f>(Table2[[#This Row],[1Y Return vs Nifty]]-AVERAGE(Table2[1Y Return vs Nifty]))/_xlfn.STDEV.P(Table2[1Y Return vs Nifty])</f>
        <v>-3.303022016117961E-2</v>
      </c>
      <c r="I206">
        <v>3.5821829250616002</v>
      </c>
      <c r="J206">
        <f>(Table2[[#This Row],[1M Return vs Nifty]]-AVERAGE(Table2[1M Return vs Nifty]))/_xlfn.STDEV.P(Table2[1M Return vs Nifty])</f>
        <v>0.4825149348371025</v>
      </c>
      <c r="K206">
        <v>22.873101003475501</v>
      </c>
      <c r="L206">
        <f>(Table2[[#This Row],[6M Return vs Nifty]]-AVERAGE(Table2[6M Return vs Nifty]))/_xlfn.STDEV.P(Table2[6M Return vs Nifty])</f>
        <v>0.61227931631572474</v>
      </c>
      <c r="M206">
        <v>-0.22403565227986999</v>
      </c>
      <c r="N206">
        <f>(Table2[[#This Row],[1W Return vs Nifty]]-AVERAGE(Table2[1W Return vs Nifty]))/_xlfn.STDEV.P(Table2[1W Return vs Nifty])</f>
        <v>-0.53982497710834521</v>
      </c>
      <c r="O206">
        <v>10476.780000000001</v>
      </c>
      <c r="P206">
        <v>10410.3865195333</v>
      </c>
      <c r="Q206">
        <v>9457.7243440500697</v>
      </c>
      <c r="R206">
        <v>49.5279059830752</v>
      </c>
      <c r="S206" s="1">
        <f>(Table2[[#This Row],[Close Price]]-Table2[[#This Row],[20D EMA]])/Table2[[#This Row],[20D EMA]]</f>
        <v>-7.0136053253004619E-3</v>
      </c>
      <c r="T206" s="1">
        <f>(Table2[[#This Row],[Close Price]]-Table2[[#This Row],[50D EMA]])/Table2[[#This Row],[50D EMA]]</f>
        <v>-6.8071627503975773E-4</v>
      </c>
      <c r="U206" s="1">
        <f>(Table2[[#This Row],[Close Price]]-Table2[[#This Row],[200D EMA]])/Table2[[#This Row],[200D EMA]]</f>
        <v>9.997919388978585E-2</v>
      </c>
      <c r="V206">
        <v>0.73318444565627705</v>
      </c>
      <c r="W206">
        <v>10200</v>
      </c>
      <c r="X206">
        <v>10451.65</v>
      </c>
      <c r="Y206">
        <v>10200</v>
      </c>
      <c r="Z206">
        <v>10451.65</v>
      </c>
      <c r="AA206">
        <v>10200</v>
      </c>
      <c r="AB206">
        <v>10451.65</v>
      </c>
      <c r="AC206" s="1">
        <f>(Table2[[#This Row],[Close Price]]/Table2[[#This Row],[Day Low]])-1</f>
        <v>1.9931372549019555E-2</v>
      </c>
      <c r="AD206" s="1">
        <f>(Table2[[#This Row],[Day High]]/Table2[[#This Row],[Close Price]])-1</f>
        <v>4.6475637538088144E-3</v>
      </c>
      <c r="AE206" s="1">
        <f>(Table2[[#This Row],[Close Price]]/Table2[[#This Row],[Current Week Low]])-1</f>
        <v>1.9931372549019555E-2</v>
      </c>
      <c r="AF206" s="1">
        <f>(Table2[[#This Row],[Current Week High]]/Table2[[#This Row],[Close Price]])-1</f>
        <v>4.6475637538088144E-3</v>
      </c>
      <c r="AG206" s="1">
        <f>(Table2[[#This Row],[Close Price]]/Table2[[#This Row],[Current Month Low]])-1</f>
        <v>1.9931372549019555E-2</v>
      </c>
      <c r="AH206" s="1">
        <f>(Table2[[#This Row],[Current Month High]]/Table2[[#This Row],[Close Price]])-1</f>
        <v>4.6475637538088144E-3</v>
      </c>
      <c r="AI206">
        <v>9.0999971162996491</v>
      </c>
      <c r="AJ206">
        <v>41.405862404088502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-0.01</v>
      </c>
      <c r="AM206" t="s">
        <v>3190</v>
      </c>
      <c r="AN206">
        <v>-3.62</v>
      </c>
      <c r="AO206" t="s">
        <v>3190</v>
      </c>
      <c r="AP206">
        <v>7.4179087470675004E-2</v>
      </c>
      <c r="AQ206">
        <f>(Table2[[#This Row],[Sharpe Ratio]]-AVERAGE(Table2[Sharpe Ratio]))/_xlfn.STDEV.P(Table2[Sharpe Ratio])</f>
        <v>0.16320504243554171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0.68514409631884421</v>
      </c>
      <c r="AS206">
        <f>_xlfn.RANK.AVG(Table2[[#This Row],[1Y Return vs Nifty Z-Score]],Table2[1Y Return vs Nifty Z-Score])</f>
        <v>318</v>
      </c>
      <c r="AT206">
        <f>_xlfn.RANK.AVG(Table2[[#This Row],[6M Return vs Nifty Z-Score]],Table2[6M Return vs Nifty Z-Score])</f>
        <v>143</v>
      </c>
      <c r="AU206">
        <f>_xlfn.RANK.AVG(Table2[[#This Row],[Sharpe Ratio Z-Score]],Table2[Sharpe Ratio Z-Score])</f>
        <v>304</v>
      </c>
      <c r="AV206">
        <f>(Table2[[#This Row],[Rank 1Y]]+Table2[[#This Row],[Rank 6M]]+Table2[[#This Row],[Rank Sharpe]])/3</f>
        <v>255</v>
      </c>
    </row>
    <row r="207" spans="1:48" x14ac:dyDescent="0.3">
      <c r="A207" t="s">
        <v>227</v>
      </c>
      <c r="B207" t="s">
        <v>228</v>
      </c>
      <c r="C207" t="s">
        <v>3145</v>
      </c>
      <c r="D207" t="s">
        <v>229</v>
      </c>
      <c r="E207">
        <v>111219.21893223</v>
      </c>
      <c r="F207">
        <v>1502.75</v>
      </c>
      <c r="G207">
        <v>23.295504710311501</v>
      </c>
      <c r="H207">
        <f>(Table2[[#This Row],[1Y Return vs Nifty]]-AVERAGE(Table2[1Y Return vs Nifty]))/_xlfn.STDEV.P(Table2[1Y Return vs Nifty])</f>
        <v>0.16142880463476741</v>
      </c>
      <c r="I207">
        <v>5.6881053469739404</v>
      </c>
      <c r="J207">
        <f>(Table2[[#This Row],[1M Return vs Nifty]]-AVERAGE(Table2[1M Return vs Nifty]))/_xlfn.STDEV.P(Table2[1M Return vs Nifty])</f>
        <v>0.71460451888194676</v>
      </c>
      <c r="K207">
        <v>19.4865464137552</v>
      </c>
      <c r="L207">
        <f>(Table2[[#This Row],[6M Return vs Nifty]]-AVERAGE(Table2[6M Return vs Nifty]))/_xlfn.STDEV.P(Table2[6M Return vs Nifty])</f>
        <v>0.50499497073589694</v>
      </c>
      <c r="M207">
        <v>0.79715350531287099</v>
      </c>
      <c r="N207">
        <f>(Table2[[#This Row],[1W Return vs Nifty]]-AVERAGE(Table2[1W Return vs Nifty]))/_xlfn.STDEV.P(Table2[1W Return vs Nifty])</f>
        <v>-0.326506649228056</v>
      </c>
      <c r="O207">
        <v>1491.52</v>
      </c>
      <c r="P207">
        <v>1481.2603417068101</v>
      </c>
      <c r="Q207">
        <v>1344.81356349877</v>
      </c>
      <c r="R207">
        <v>68.309629320956006</v>
      </c>
      <c r="S207" s="1">
        <f>(Table2[[#This Row],[Close Price]]-Table2[[#This Row],[20D EMA]])/Table2[[#This Row],[20D EMA]]</f>
        <v>7.5292319244797375E-3</v>
      </c>
      <c r="T207" s="1">
        <f>(Table2[[#This Row],[Close Price]]-Table2[[#This Row],[50D EMA]])/Table2[[#This Row],[50D EMA]]</f>
        <v>1.4507684900567879E-2</v>
      </c>
      <c r="U207" s="1">
        <f>(Table2[[#This Row],[Close Price]]-Table2[[#This Row],[200D EMA]])/Table2[[#This Row],[200D EMA]]</f>
        <v>0.11744113889685233</v>
      </c>
      <c r="V207">
        <v>1.3214802916614701</v>
      </c>
      <c r="W207">
        <v>1520</v>
      </c>
      <c r="X207">
        <v>1552.85</v>
      </c>
      <c r="Y207">
        <v>1520</v>
      </c>
      <c r="Z207">
        <v>1552.85</v>
      </c>
      <c r="AA207">
        <v>1520</v>
      </c>
      <c r="AB207">
        <v>1552.85</v>
      </c>
      <c r="AC207" s="1">
        <f>(Table2[[#This Row],[Close Price]]/Table2[[#This Row],[Day Low]])-1</f>
        <v>-1.1348684210526261E-2</v>
      </c>
      <c r="AD207" s="1">
        <f>(Table2[[#This Row],[Day High]]/Table2[[#This Row],[Close Price]])-1</f>
        <v>3.3338878722342313E-2</v>
      </c>
      <c r="AE207" s="1">
        <f>(Table2[[#This Row],[Close Price]]/Table2[[#This Row],[Current Week Low]])-1</f>
        <v>-1.1348684210526261E-2</v>
      </c>
      <c r="AF207" s="1">
        <f>(Table2[[#This Row],[Current Week High]]/Table2[[#This Row],[Close Price]])-1</f>
        <v>3.3338878722342313E-2</v>
      </c>
      <c r="AG207" s="1">
        <f>(Table2[[#This Row],[Close Price]]/Table2[[#This Row],[Current Month Low]])-1</f>
        <v>-1.1348684210526261E-2</v>
      </c>
      <c r="AH207" s="1">
        <f>(Table2[[#This Row],[Current Month High]]/Table2[[#This Row],[Close Price]])-1</f>
        <v>3.3338878722342313E-2</v>
      </c>
      <c r="AI207">
        <v>9.6323407087007098</v>
      </c>
      <c r="AJ207">
        <v>45.509561849431101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7.0000000000000007E-2</v>
      </c>
      <c r="AM207" t="s">
        <v>3189</v>
      </c>
      <c r="AN207">
        <v>5.9</v>
      </c>
      <c r="AO207" t="s">
        <v>3189</v>
      </c>
      <c r="AP207">
        <v>6.2701491732341005E-2</v>
      </c>
      <c r="AQ207">
        <f>(Table2[[#This Row],[Sharpe Ratio]]-AVERAGE(Table2[Sharpe Ratio]))/_xlfn.STDEV.P(Table2[Sharpe Ratio])</f>
        <v>3.0098866456788637E-2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1.0846205114813439</v>
      </c>
      <c r="AS207">
        <f>_xlfn.RANK.AVG(Table2[[#This Row],[1Y Return vs Nifty Z-Score]],Table2[1Y Return vs Nifty Z-Score])</f>
        <v>255</v>
      </c>
      <c r="AT207">
        <f>_xlfn.RANK.AVG(Table2[[#This Row],[6M Return vs Nifty Z-Score]],Table2[6M Return vs Nifty Z-Score])</f>
        <v>168</v>
      </c>
      <c r="AU207">
        <f>_xlfn.RANK.AVG(Table2[[#This Row],[Sharpe Ratio Z-Score]],Table2[Sharpe Ratio Z-Score])</f>
        <v>343</v>
      </c>
      <c r="AV207">
        <f>(Table2[[#This Row],[Rank 1Y]]+Table2[[#This Row],[Rank 6M]]+Table2[[#This Row],[Rank Sharpe]])/3</f>
        <v>255.33333333333334</v>
      </c>
    </row>
    <row r="208" spans="1:48" x14ac:dyDescent="0.3">
      <c r="A208" t="s">
        <v>959</v>
      </c>
      <c r="B208" t="s">
        <v>960</v>
      </c>
      <c r="C208" t="s">
        <v>3151</v>
      </c>
      <c r="D208" t="s">
        <v>961</v>
      </c>
      <c r="E208">
        <v>15567.611765400001</v>
      </c>
      <c r="F208">
        <v>1354</v>
      </c>
      <c r="G208">
        <v>39.767994354239399</v>
      </c>
      <c r="H208">
        <f>(Table2[[#This Row],[1Y Return vs Nifty]]-AVERAGE(Table2[1Y Return vs Nifty]))/_xlfn.STDEV.P(Table2[1Y Return vs Nifty])</f>
        <v>0.49108021542365982</v>
      </c>
      <c r="I208">
        <v>-1.5079865012411799</v>
      </c>
      <c r="J208">
        <f>(Table2[[#This Row],[1M Return vs Nifty]]-AVERAGE(Table2[1M Return vs Nifty]))/_xlfn.STDEV.P(Table2[1M Return vs Nifty])</f>
        <v>-7.8462664611036542E-2</v>
      </c>
      <c r="K208">
        <v>-17.5389694941599</v>
      </c>
      <c r="L208">
        <f>(Table2[[#This Row],[6M Return vs Nifty]]-AVERAGE(Table2[6M Return vs Nifty]))/_xlfn.STDEV.P(Table2[6M Return vs Nifty])</f>
        <v>-0.66795474517706876</v>
      </c>
      <c r="M208">
        <v>3.67636255207392</v>
      </c>
      <c r="N208">
        <f>(Table2[[#This Row],[1W Return vs Nifty]]-AVERAGE(Table2[1W Return vs Nifty]))/_xlfn.STDEV.P(Table2[1W Return vs Nifty])</f>
        <v>0.27493731921428433</v>
      </c>
      <c r="O208">
        <v>1285.77</v>
      </c>
      <c r="P208">
        <v>1302.9055246458399</v>
      </c>
      <c r="Q208">
        <v>1262.5194312532999</v>
      </c>
      <c r="R208">
        <v>60.473070768564</v>
      </c>
      <c r="S208" s="1">
        <f>(Table2[[#This Row],[Close Price]]-Table2[[#This Row],[20D EMA]])/Table2[[#This Row],[20D EMA]]</f>
        <v>5.3065478273719262E-2</v>
      </c>
      <c r="T208" s="1">
        <f>(Table2[[#This Row],[Close Price]]-Table2[[#This Row],[50D EMA]])/Table2[[#This Row],[50D EMA]]</f>
        <v>3.921579453586916E-2</v>
      </c>
      <c r="U208" s="1">
        <f>(Table2[[#This Row],[Close Price]]-Table2[[#This Row],[200D EMA]])/Table2[[#This Row],[200D EMA]]</f>
        <v>7.2458741213897643E-2</v>
      </c>
      <c r="V208">
        <v>0.59760733998606896</v>
      </c>
      <c r="W208">
        <v>1268.95</v>
      </c>
      <c r="X208">
        <v>1359</v>
      </c>
      <c r="Y208">
        <v>1268.95</v>
      </c>
      <c r="Z208">
        <v>1359</v>
      </c>
      <c r="AA208">
        <v>1268.95</v>
      </c>
      <c r="AB208">
        <v>1359</v>
      </c>
      <c r="AC208" s="1">
        <f>(Table2[[#This Row],[Close Price]]/Table2[[#This Row],[Day Low]])-1</f>
        <v>6.7023917412033507E-2</v>
      </c>
      <c r="AD208" s="1">
        <f>(Table2[[#This Row],[Day High]]/Table2[[#This Row],[Close Price]])-1</f>
        <v>3.6927621861151394E-3</v>
      </c>
      <c r="AE208" s="1">
        <f>(Table2[[#This Row],[Close Price]]/Table2[[#This Row],[Current Week Low]])-1</f>
        <v>6.7023917412033507E-2</v>
      </c>
      <c r="AF208" s="1">
        <f>(Table2[[#This Row],[Current Week High]]/Table2[[#This Row],[Close Price]])-1</f>
        <v>3.6927621861151394E-3</v>
      </c>
      <c r="AG208" s="1">
        <f>(Table2[[#This Row],[Close Price]]/Table2[[#This Row],[Current Month Low]])-1</f>
        <v>6.7023917412033507E-2</v>
      </c>
      <c r="AH208" s="1">
        <f>(Table2[[#This Row],[Current Month High]]/Table2[[#This Row],[Close Price]])-1</f>
        <v>3.6927621861151394E-3</v>
      </c>
      <c r="AI208">
        <v>25.184638109305698</v>
      </c>
      <c r="AJ208">
        <v>73.589743589743506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0.12</v>
      </c>
      <c r="AM208" t="s">
        <v>3189</v>
      </c>
      <c r="AN208">
        <v>4.01</v>
      </c>
      <c r="AO208" t="s">
        <v>3189</v>
      </c>
      <c r="AP208">
        <v>0.195409037691779</v>
      </c>
      <c r="AQ208">
        <f>(Table2[[#This Row],[Sharpe Ratio]]-AVERAGE(Table2[Sharpe Ratio]))/_xlfn.STDEV.P(Table2[Sharpe Ratio])</f>
        <v>1.5691140373073189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8">
        <f>_xlfn.RANK.AVG(Table2[[#This Row],[1Y Return vs Nifty Z-Score]],Table2[1Y Return vs Nifty Z-Score])</f>
        <v>160</v>
      </c>
      <c r="AT208">
        <f>_xlfn.RANK.AVG(Table2[[#This Row],[6M Return vs Nifty Z-Score]],Table2[6M Return vs Nifty Z-Score])</f>
        <v>567</v>
      </c>
      <c r="AU208">
        <f>_xlfn.RANK.AVG(Table2[[#This Row],[Sharpe Ratio Z-Score]],Table2[Sharpe Ratio Z-Score])</f>
        <v>41</v>
      </c>
      <c r="AV208">
        <f>(Table2[[#This Row],[Rank 1Y]]+Table2[[#This Row],[Rank 6M]]+Table2[[#This Row],[Rank Sharpe]])/3</f>
        <v>256</v>
      </c>
    </row>
    <row r="209" spans="1:48" x14ac:dyDescent="0.3">
      <c r="A209" t="s">
        <v>230</v>
      </c>
      <c r="B209" t="s">
        <v>231</v>
      </c>
      <c r="C209" t="s">
        <v>3151</v>
      </c>
      <c r="D209" t="s">
        <v>232</v>
      </c>
      <c r="E209">
        <v>109766.52069335</v>
      </c>
      <c r="F209">
        <v>7351.95</v>
      </c>
      <c r="G209">
        <v>16.8480055637216</v>
      </c>
      <c r="H209">
        <f>(Table2[[#This Row],[1Y Return vs Nifty]]-AVERAGE(Table2[1Y Return vs Nifty]))/_xlfn.STDEV.P(Table2[1Y Return vs Nifty])</f>
        <v>3.2399906412511274E-2</v>
      </c>
      <c r="I209">
        <v>12.389233765901899</v>
      </c>
      <c r="J209">
        <f>(Table2[[#This Row],[1M Return vs Nifty]]-AVERAGE(Table2[1M Return vs Nifty]))/_xlfn.STDEV.P(Table2[1M Return vs Nifty])</f>
        <v>1.4531227526010106</v>
      </c>
      <c r="K209">
        <v>-2.4248208283981301</v>
      </c>
      <c r="L209">
        <f>(Table2[[#This Row],[6M Return vs Nifty]]-AVERAGE(Table2[6M Return vs Nifty]))/_xlfn.STDEV.P(Table2[6M Return vs Nifty])</f>
        <v>-0.18914611958323121</v>
      </c>
      <c r="M209">
        <v>7.8846701986329402</v>
      </c>
      <c r="N209">
        <f>(Table2[[#This Row],[1W Return vs Nifty]]-AVERAGE(Table2[1W Return vs Nifty]))/_xlfn.STDEV.P(Table2[1W Return vs Nifty])</f>
        <v>1.1540194595750222</v>
      </c>
      <c r="O209">
        <v>6828.79</v>
      </c>
      <c r="P209">
        <v>6781.7096530108702</v>
      </c>
      <c r="Q209">
        <v>6282.8103229995404</v>
      </c>
      <c r="R209">
        <v>79.643690919361106</v>
      </c>
      <c r="S209" s="1">
        <f>(Table2[[#This Row],[Close Price]]-Table2[[#This Row],[20D EMA]])/Table2[[#This Row],[20D EMA]]</f>
        <v>7.6610936930261414E-2</v>
      </c>
      <c r="T209" s="1">
        <f>(Table2[[#This Row],[Close Price]]-Table2[[#This Row],[50D EMA]])/Table2[[#This Row],[50D EMA]]</f>
        <v>8.4085042882359393E-2</v>
      </c>
      <c r="U209" s="1">
        <f>(Table2[[#This Row],[Close Price]]-Table2[[#This Row],[200D EMA]])/Table2[[#This Row],[200D EMA]]</f>
        <v>0.1701690202371143</v>
      </c>
      <c r="V209">
        <v>0.84418705240538905</v>
      </c>
      <c r="W209">
        <v>7290.15</v>
      </c>
      <c r="X209">
        <v>7393</v>
      </c>
      <c r="Y209">
        <v>7290.15</v>
      </c>
      <c r="Z209">
        <v>7393</v>
      </c>
      <c r="AA209">
        <v>7290.15</v>
      </c>
      <c r="AB209">
        <v>7393</v>
      </c>
      <c r="AC209" s="1">
        <f>(Table2[[#This Row],[Close Price]]/Table2[[#This Row],[Day Low]])-1</f>
        <v>8.4771918273287561E-3</v>
      </c>
      <c r="AD209" s="1">
        <f>(Table2[[#This Row],[Day High]]/Table2[[#This Row],[Close Price]])-1</f>
        <v>5.5835526628988941E-3</v>
      </c>
      <c r="AE209" s="1">
        <f>(Table2[[#This Row],[Close Price]]/Table2[[#This Row],[Current Week Low]])-1</f>
        <v>8.4771918273287561E-3</v>
      </c>
      <c r="AF209" s="1">
        <f>(Table2[[#This Row],[Current Week High]]/Table2[[#This Row],[Close Price]])-1</f>
        <v>5.5835526628988941E-3</v>
      </c>
      <c r="AG209" s="1">
        <f>(Table2[[#This Row],[Close Price]]/Table2[[#This Row],[Current Month Low]])-1</f>
        <v>8.4771918273287561E-3</v>
      </c>
      <c r="AH209" s="1">
        <f>(Table2[[#This Row],[Current Month High]]/Table2[[#This Row],[Close Price]])-1</f>
        <v>5.5835526628988941E-3</v>
      </c>
      <c r="AI209">
        <v>3.4419439740477098</v>
      </c>
      <c r="AJ209">
        <v>93.421468034727695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0.15</v>
      </c>
      <c r="AM209" t="s">
        <v>3189</v>
      </c>
      <c r="AN209">
        <v>13.06</v>
      </c>
      <c r="AO209" t="s">
        <v>3189</v>
      </c>
      <c r="AP209">
        <v>0.145960645434077</v>
      </c>
      <c r="AQ209">
        <f>(Table2[[#This Row],[Sharpe Ratio]]-AVERAGE(Table2[Sharpe Ratio]))/_xlfn.STDEV.P(Table2[Sharpe Ratio])</f>
        <v>0.9956588859172707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3.4460548849225834</v>
      </c>
      <c r="AS209">
        <f>_xlfn.RANK.AVG(Table2[[#This Row],[1Y Return vs Nifty Z-Score]],Table2[1Y Return vs Nifty Z-Score])</f>
        <v>298</v>
      </c>
      <c r="AT209">
        <f>_xlfn.RANK.AVG(Table2[[#This Row],[6M Return vs Nifty Z-Score]],Table2[6M Return vs Nifty Z-Score])</f>
        <v>354</v>
      </c>
      <c r="AU209">
        <f>_xlfn.RANK.AVG(Table2[[#This Row],[Sharpe Ratio Z-Score]],Table2[Sharpe Ratio Z-Score])</f>
        <v>119</v>
      </c>
      <c r="AV209">
        <f>(Table2[[#This Row],[Rank 1Y]]+Table2[[#This Row],[Rank 6M]]+Table2[[#This Row],[Rank Sharpe]])/3</f>
        <v>257</v>
      </c>
    </row>
    <row r="210" spans="1:48" x14ac:dyDescent="0.3">
      <c r="A210" t="s">
        <v>1005</v>
      </c>
      <c r="B210" t="s">
        <v>1006</v>
      </c>
      <c r="C210" t="s">
        <v>3145</v>
      </c>
      <c r="D210" t="s">
        <v>1007</v>
      </c>
      <c r="E210">
        <v>14430.179752275</v>
      </c>
      <c r="F210">
        <v>756.7</v>
      </c>
      <c r="G210">
        <v>28.334655683761302</v>
      </c>
      <c r="H210">
        <f>(Table2[[#This Row],[1Y Return vs Nifty]]-AVERAGE(Table2[1Y Return vs Nifty]))/_xlfn.STDEV.P(Table2[1Y Return vs Nifty])</f>
        <v>0.2622735016710947</v>
      </c>
      <c r="I210">
        <v>5.6716049581246502</v>
      </c>
      <c r="J210">
        <f>(Table2[[#This Row],[1M Return vs Nifty]]-AVERAGE(Table2[1M Return vs Nifty]))/_xlfn.STDEV.P(Table2[1M Return vs Nifty])</f>
        <v>0.71278604335561069</v>
      </c>
      <c r="K210">
        <v>35.242599402967997</v>
      </c>
      <c r="L210">
        <f>(Table2[[#This Row],[6M Return vs Nifty]]-AVERAGE(Table2[6M Return vs Nifty]))/_xlfn.STDEV.P(Table2[6M Return vs Nifty])</f>
        <v>1.0041388023457087</v>
      </c>
      <c r="M210">
        <v>2.28958819339916</v>
      </c>
      <c r="N210">
        <f>(Table2[[#This Row],[1W Return vs Nifty]]-AVERAGE(Table2[1W Return vs Nifty]))/_xlfn.STDEV.P(Table2[1W Return vs Nifty])</f>
        <v>-1.4748861979716992E-2</v>
      </c>
      <c r="O210">
        <v>737.69</v>
      </c>
      <c r="P210">
        <v>745.25290693059196</v>
      </c>
      <c r="Q210">
        <v>687.78960688924894</v>
      </c>
      <c r="R210">
        <v>64.409720042072294</v>
      </c>
      <c r="S210" s="1">
        <f>(Table2[[#This Row],[Close Price]]-Table2[[#This Row],[20D EMA]])/Table2[[#This Row],[20D EMA]]</f>
        <v>2.5769632230340643E-2</v>
      </c>
      <c r="T210" s="1">
        <f>(Table2[[#This Row],[Close Price]]-Table2[[#This Row],[50D EMA]])/Table2[[#This Row],[50D EMA]]</f>
        <v>1.5360011296774709E-2</v>
      </c>
      <c r="U210" s="1">
        <f>(Table2[[#This Row],[Close Price]]-Table2[[#This Row],[200D EMA]])/Table2[[#This Row],[200D EMA]]</f>
        <v>0.10019109393411839</v>
      </c>
      <c r="V210">
        <v>0.35177340985683803</v>
      </c>
      <c r="W210">
        <v>740</v>
      </c>
      <c r="X210">
        <v>785.4</v>
      </c>
      <c r="Y210">
        <v>740</v>
      </c>
      <c r="Z210">
        <v>785.4</v>
      </c>
      <c r="AA210">
        <v>740</v>
      </c>
      <c r="AB210">
        <v>785.4</v>
      </c>
      <c r="AC210" s="1">
        <f>(Table2[[#This Row],[Close Price]]/Table2[[#This Row],[Day Low]])-1</f>
        <v>2.2567567567567615E-2</v>
      </c>
      <c r="AD210" s="1">
        <f>(Table2[[#This Row],[Day High]]/Table2[[#This Row],[Close Price]])-1</f>
        <v>3.7927844588343973E-2</v>
      </c>
      <c r="AE210" s="1">
        <f>(Table2[[#This Row],[Close Price]]/Table2[[#This Row],[Current Week Low]])-1</f>
        <v>2.2567567567567615E-2</v>
      </c>
      <c r="AF210" s="1">
        <f>(Table2[[#This Row],[Current Week High]]/Table2[[#This Row],[Close Price]])-1</f>
        <v>3.7927844588343973E-2</v>
      </c>
      <c r="AG210" s="1">
        <f>(Table2[[#This Row],[Close Price]]/Table2[[#This Row],[Current Month Low]])-1</f>
        <v>2.2567567567567615E-2</v>
      </c>
      <c r="AH210" s="1">
        <f>(Table2[[#This Row],[Current Month High]]/Table2[[#This Row],[Close Price]])-1</f>
        <v>3.7927844588343973E-2</v>
      </c>
      <c r="AI210">
        <v>15.858332232060199</v>
      </c>
      <c r="AJ210">
        <v>58.953891397962401</v>
      </c>
      <c r="AK210" t="str">
        <f>IF(AND(Table2[[#This Row],[20D EMA]]&gt;Table2[[#This Row],[50D EMA]],Table2[[#This Row],[50D EMA]]&gt;Table2[[#This Row],[200D EMA]]),"Uptrend","Downtrend/NoTrend")</f>
        <v>Downtrend/NoTrend</v>
      </c>
      <c r="AL210">
        <v>0.09</v>
      </c>
      <c r="AM210" t="s">
        <v>3189</v>
      </c>
      <c r="AN210">
        <v>5.32</v>
      </c>
      <c r="AO210" t="s">
        <v>3189</v>
      </c>
      <c r="AP210">
        <v>2.0989971321144E-2</v>
      </c>
      <c r="AQ210">
        <f>(Table2[[#This Row],[Sharpe Ratio]]-AVERAGE(Table2[Sharpe Ratio]))/_xlfn.STDEV.P(Table2[Sharpe Ratio])</f>
        <v>-0.45363144629946422</v>
      </c>
      <c r="AR2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0">
        <f>_xlfn.RANK.AVG(Table2[[#This Row],[1Y Return vs Nifty Z-Score]],Table2[1Y Return vs Nifty Z-Score])</f>
        <v>228</v>
      </c>
      <c r="AT210">
        <f>_xlfn.RANK.AVG(Table2[[#This Row],[6M Return vs Nifty Z-Score]],Table2[6M Return vs Nifty Z-Score])</f>
        <v>94</v>
      </c>
      <c r="AU210">
        <f>_xlfn.RANK.AVG(Table2[[#This Row],[Sharpe Ratio Z-Score]],Table2[Sharpe Ratio Z-Score])</f>
        <v>456</v>
      </c>
      <c r="AV210">
        <f>(Table2[[#This Row],[Rank 1Y]]+Table2[[#This Row],[Rank 6M]]+Table2[[#This Row],[Rank Sharpe]])/3</f>
        <v>259.33333333333331</v>
      </c>
    </row>
    <row r="211" spans="1:48" x14ac:dyDescent="0.3">
      <c r="A211" t="s">
        <v>1584</v>
      </c>
      <c r="B211" t="s">
        <v>1585</v>
      </c>
      <c r="C211" t="s">
        <v>3151</v>
      </c>
      <c r="D211" t="s">
        <v>1377</v>
      </c>
      <c r="E211">
        <v>6206.4197593299996</v>
      </c>
      <c r="F211">
        <v>1052.3</v>
      </c>
      <c r="G211">
        <v>-18.112011845919</v>
      </c>
      <c r="H211">
        <f>(Table2[[#This Row],[1Y Return vs Nifty]]-AVERAGE(Table2[1Y Return vs Nifty]))/_xlfn.STDEV.P(Table2[1Y Return vs Nifty])</f>
        <v>-0.66722834101154949</v>
      </c>
      <c r="I211">
        <v>0.48262545557529701</v>
      </c>
      <c r="J211">
        <f>(Table2[[#This Row],[1M Return vs Nifty]]-AVERAGE(Table2[1M Return vs Nifty]))/_xlfn.STDEV.P(Table2[1M Return vs Nifty])</f>
        <v>0.14091877900011873</v>
      </c>
      <c r="K211">
        <v>36.661105761619503</v>
      </c>
      <c r="L211">
        <f>(Table2[[#This Row],[6M Return vs Nifty]]-AVERAGE(Table2[6M Return vs Nifty]))/_xlfn.STDEV.P(Table2[6M Return vs Nifty])</f>
        <v>1.0490763701175958</v>
      </c>
      <c r="M211">
        <v>4.0651847099843801</v>
      </c>
      <c r="N211">
        <f>(Table2[[#This Row],[1W Return vs Nifty]]-AVERAGE(Table2[1W Return vs Nifty]))/_xlfn.STDEV.P(Table2[1W Return vs Nifty])</f>
        <v>0.35615918878817132</v>
      </c>
      <c r="O211">
        <v>939.99</v>
      </c>
      <c r="P211">
        <v>926.72335287147098</v>
      </c>
      <c r="Q211">
        <v>849.49203345771798</v>
      </c>
      <c r="R211">
        <v>62.010482052143097</v>
      </c>
      <c r="S211" s="1">
        <f>(Table2[[#This Row],[Close Price]]-Table2[[#This Row],[20D EMA]])/Table2[[#This Row],[20D EMA]]</f>
        <v>0.11947999446802619</v>
      </c>
      <c r="T211" s="1">
        <f>(Table2[[#This Row],[Close Price]]-Table2[[#This Row],[50D EMA]])/Table2[[#This Row],[50D EMA]]</f>
        <v>0.13550607820492189</v>
      </c>
      <c r="U211" s="1">
        <f>(Table2[[#This Row],[Close Price]]-Table2[[#This Row],[200D EMA]])/Table2[[#This Row],[200D EMA]]</f>
        <v>0.23874028072610101</v>
      </c>
      <c r="V211">
        <v>1.2861204177793599</v>
      </c>
      <c r="W211">
        <v>956.3</v>
      </c>
      <c r="X211">
        <v>1061</v>
      </c>
      <c r="Y211">
        <v>956.3</v>
      </c>
      <c r="Z211">
        <v>1061</v>
      </c>
      <c r="AA211">
        <v>956.3</v>
      </c>
      <c r="AB211">
        <v>1061</v>
      </c>
      <c r="AC211" s="1">
        <f>(Table2[[#This Row],[Close Price]]/Table2[[#This Row],[Day Low]])-1</f>
        <v>0.10038690787409799</v>
      </c>
      <c r="AD211" s="1">
        <f>(Table2[[#This Row],[Day High]]/Table2[[#This Row],[Close Price]])-1</f>
        <v>8.2676042953531148E-3</v>
      </c>
      <c r="AE211" s="1">
        <f>(Table2[[#This Row],[Close Price]]/Table2[[#This Row],[Current Week Low]])-1</f>
        <v>0.10038690787409799</v>
      </c>
      <c r="AF211" s="1">
        <f>(Table2[[#This Row],[Current Week High]]/Table2[[#This Row],[Close Price]])-1</f>
        <v>8.2676042953531148E-3</v>
      </c>
      <c r="AG211" s="1">
        <f>(Table2[[#This Row],[Close Price]]/Table2[[#This Row],[Current Month Low]])-1</f>
        <v>0.10038690787409799</v>
      </c>
      <c r="AH211" s="1">
        <f>(Table2[[#This Row],[Current Month High]]/Table2[[#This Row],[Close Price]])-1</f>
        <v>8.2676042953531148E-3</v>
      </c>
      <c r="AI211">
        <v>0.82676042953531104</v>
      </c>
      <c r="AJ211">
        <v>72.395150720838799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0.26</v>
      </c>
      <c r="AM211" t="s">
        <v>3189</v>
      </c>
      <c r="AN211">
        <v>10.33</v>
      </c>
      <c r="AO211" t="s">
        <v>3189</v>
      </c>
      <c r="AP211">
        <v>0.13432358147445</v>
      </c>
      <c r="AQ211">
        <f>(Table2[[#This Row],[Sharpe Ratio]]-AVERAGE(Table2[Sharpe Ratio]))/_xlfn.STDEV.P(Table2[Sharpe Ratio])</f>
        <v>0.86070335005423881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1.7396293469485751</v>
      </c>
      <c r="AS211">
        <f>_xlfn.RANK.AVG(Table2[[#This Row],[1Y Return vs Nifty Z-Score]],Table2[1Y Return vs Nifty Z-Score])</f>
        <v>550</v>
      </c>
      <c r="AT211">
        <f>_xlfn.RANK.AVG(Table2[[#This Row],[6M Return vs Nifty Z-Score]],Table2[6M Return vs Nifty Z-Score])</f>
        <v>90</v>
      </c>
      <c r="AU211">
        <f>_xlfn.RANK.AVG(Table2[[#This Row],[Sharpe Ratio Z-Score]],Table2[Sharpe Ratio Z-Score])</f>
        <v>138</v>
      </c>
      <c r="AV211">
        <f>(Table2[[#This Row],[Rank 1Y]]+Table2[[#This Row],[Rank 6M]]+Table2[[#This Row],[Rank Sharpe]])/3</f>
        <v>259.33333333333331</v>
      </c>
    </row>
    <row r="212" spans="1:48" x14ac:dyDescent="0.3">
      <c r="A212" t="s">
        <v>422</v>
      </c>
      <c r="B212" t="s">
        <v>423</v>
      </c>
      <c r="C212" t="s">
        <v>3152</v>
      </c>
      <c r="D212" t="s">
        <v>276</v>
      </c>
      <c r="E212">
        <v>54868.962010499999</v>
      </c>
      <c r="F212">
        <v>1647.25</v>
      </c>
      <c r="G212">
        <v>76.828551673270198</v>
      </c>
      <c r="H212">
        <f>(Table2[[#This Row],[1Y Return vs Nifty]]-AVERAGE(Table2[1Y Return vs Nifty]))/_xlfn.STDEV.P(Table2[1Y Return vs Nifty])</f>
        <v>1.2327449709601479</v>
      </c>
      <c r="I212">
        <v>1.44240016013004</v>
      </c>
      <c r="J212">
        <f>(Table2[[#This Row],[1M Return vs Nifty]]-AVERAGE(Table2[1M Return vs Nifty]))/_xlfn.STDEV.P(Table2[1M Return vs Nifty])</f>
        <v>0.24669366872972046</v>
      </c>
      <c r="K212">
        <v>9.3870716413387196</v>
      </c>
      <c r="L212">
        <f>(Table2[[#This Row],[6M Return vs Nifty]]-AVERAGE(Table2[6M Return vs Nifty]))/_xlfn.STDEV.P(Table2[6M Return vs Nifty])</f>
        <v>0.18504869113135891</v>
      </c>
      <c r="M212">
        <v>-2.5645474191017898</v>
      </c>
      <c r="N212">
        <f>(Table2[[#This Row],[1W Return vs Nifty]]-AVERAGE(Table2[1W Return vs Nifty]))/_xlfn.STDEV.P(Table2[1W Return vs Nifty])</f>
        <v>-1.0287393498965729</v>
      </c>
      <c r="O212">
        <v>1696.81</v>
      </c>
      <c r="P212">
        <v>1724.1431515376601</v>
      </c>
      <c r="Q212">
        <v>1509.3322526751399</v>
      </c>
      <c r="R212">
        <v>40.348876258599098</v>
      </c>
      <c r="S212" s="1">
        <f>(Table2[[#This Row],[Close Price]]-Table2[[#This Row],[20D EMA]])/Table2[[#This Row],[20D EMA]]</f>
        <v>-2.920774865777544E-2</v>
      </c>
      <c r="T212" s="1">
        <f>(Table2[[#This Row],[Close Price]]-Table2[[#This Row],[50D EMA]])/Table2[[#This Row],[50D EMA]]</f>
        <v>-4.4597892854246854E-2</v>
      </c>
      <c r="U212" s="1">
        <f>(Table2[[#This Row],[Close Price]]-Table2[[#This Row],[200D EMA]])/Table2[[#This Row],[200D EMA]]</f>
        <v>9.1376664800221913E-2</v>
      </c>
      <c r="V212">
        <v>2.4819827059395001</v>
      </c>
      <c r="W212">
        <v>1656</v>
      </c>
      <c r="X212">
        <v>1725</v>
      </c>
      <c r="Y212">
        <v>1656</v>
      </c>
      <c r="Z212">
        <v>1725</v>
      </c>
      <c r="AA212">
        <v>1656</v>
      </c>
      <c r="AB212">
        <v>1725</v>
      </c>
      <c r="AC212" s="1">
        <f>(Table2[[#This Row],[Close Price]]/Table2[[#This Row],[Day Low]])-1</f>
        <v>-5.2838164251207687E-3</v>
      </c>
      <c r="AD212" s="1">
        <f>(Table2[[#This Row],[Day High]]/Table2[[#This Row],[Close Price]])-1</f>
        <v>4.7199878585521216E-2</v>
      </c>
      <c r="AE212" s="1">
        <f>(Table2[[#This Row],[Close Price]]/Table2[[#This Row],[Current Week Low]])-1</f>
        <v>-5.2838164251207687E-3</v>
      </c>
      <c r="AF212" s="1">
        <f>(Table2[[#This Row],[Current Week High]]/Table2[[#This Row],[Close Price]])-1</f>
        <v>4.7199878585521216E-2</v>
      </c>
      <c r="AG212" s="1">
        <f>(Table2[[#This Row],[Close Price]]/Table2[[#This Row],[Current Month Low]])-1</f>
        <v>-5.2838164251207687E-3</v>
      </c>
      <c r="AH212" s="1">
        <f>(Table2[[#This Row],[Current Month High]]/Table2[[#This Row],[Close Price]])-1</f>
        <v>4.7199878585521216E-2</v>
      </c>
      <c r="AI212">
        <v>18.0695097890423</v>
      </c>
      <c r="AJ212">
        <v>99.569905500363404</v>
      </c>
      <c r="AK212" t="str">
        <f>IF(AND(Table2[[#This Row],[20D EMA]]&gt;Table2[[#This Row],[50D EMA]],Table2[[#This Row],[50D EMA]]&gt;Table2[[#This Row],[200D EMA]]),"Uptrend","Downtrend/NoTrend")</f>
        <v>Downtrend/NoTrend</v>
      </c>
      <c r="AL212">
        <v>0</v>
      </c>
      <c r="AM212" t="s">
        <v>3188</v>
      </c>
      <c r="AN212">
        <v>1.27</v>
      </c>
      <c r="AO212" t="s">
        <v>3189</v>
      </c>
      <c r="AP212">
        <v>1.5239964949794E-2</v>
      </c>
      <c r="AQ212">
        <f>(Table2[[#This Row],[Sharpe Ratio]]-AVERAGE(Table2[Sharpe Ratio]))/_xlfn.STDEV.P(Table2[Sharpe Ratio])</f>
        <v>-0.52031451977517784</v>
      </c>
      <c r="AR2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2">
        <f>_xlfn.RANK.AVG(Table2[[#This Row],[1Y Return vs Nifty Z-Score]],Table2[1Y Return vs Nifty Z-Score])</f>
        <v>72</v>
      </c>
      <c r="AT212">
        <f>_xlfn.RANK.AVG(Table2[[#This Row],[6M Return vs Nifty Z-Score]],Table2[6M Return vs Nifty Z-Score])</f>
        <v>234</v>
      </c>
      <c r="AU212">
        <f>_xlfn.RANK.AVG(Table2[[#This Row],[Sharpe Ratio Z-Score]],Table2[Sharpe Ratio Z-Score])</f>
        <v>473</v>
      </c>
      <c r="AV212">
        <f>(Table2[[#This Row],[Rank 1Y]]+Table2[[#This Row],[Rank 6M]]+Table2[[#This Row],[Rank Sharpe]])/3</f>
        <v>259.66666666666669</v>
      </c>
    </row>
    <row r="213" spans="1:48" x14ac:dyDescent="0.3">
      <c r="A213" t="s">
        <v>1421</v>
      </c>
      <c r="B213" t="s">
        <v>1422</v>
      </c>
      <c r="C213" t="s">
        <v>3155</v>
      </c>
      <c r="D213" t="s">
        <v>573</v>
      </c>
      <c r="E213">
        <v>7582.0513749000002</v>
      </c>
      <c r="F213">
        <v>566.85</v>
      </c>
      <c r="G213">
        <v>11.7088384737509</v>
      </c>
      <c r="H213">
        <f>(Table2[[#This Row],[1Y Return vs Nifty]]-AVERAGE(Table2[1Y Return vs Nifty]))/_xlfn.STDEV.P(Table2[1Y Return vs Nifty])</f>
        <v>-7.0446337118938204E-2</v>
      </c>
      <c r="I213">
        <v>-0.85815095869857705</v>
      </c>
      <c r="J213">
        <f>(Table2[[#This Row],[1M Return vs Nifty]]-AVERAGE(Table2[1M Return vs Nifty]))/_xlfn.STDEV.P(Table2[1M Return vs Nifty])</f>
        <v>-6.845562671777005E-3</v>
      </c>
      <c r="K213">
        <v>21.0593442961931</v>
      </c>
      <c r="L213">
        <f>(Table2[[#This Row],[6M Return vs Nifty]]-AVERAGE(Table2[6M Return vs Nifty]))/_xlfn.STDEV.P(Table2[6M Return vs Nifty])</f>
        <v>0.55482041635513479</v>
      </c>
      <c r="M213">
        <v>-1.23260464472151</v>
      </c>
      <c r="N213">
        <f>(Table2[[#This Row],[1W Return vs Nifty]]-AVERAGE(Table2[1W Return vs Nifty]))/_xlfn.STDEV.P(Table2[1W Return vs Nifty])</f>
        <v>-0.75050705243190741</v>
      </c>
      <c r="O213">
        <v>570.54999999999995</v>
      </c>
      <c r="P213">
        <v>569.00102635974702</v>
      </c>
      <c r="Q213">
        <v>513.59257847969104</v>
      </c>
      <c r="R213">
        <v>48.2862286417297</v>
      </c>
      <c r="S213" s="1">
        <f>(Table2[[#This Row],[Close Price]]-Table2[[#This Row],[20D EMA]])/Table2[[#This Row],[20D EMA]]</f>
        <v>-6.4849706423625135E-3</v>
      </c>
      <c r="T213" s="1">
        <f>(Table2[[#This Row],[Close Price]]-Table2[[#This Row],[50D EMA]])/Table2[[#This Row],[50D EMA]]</f>
        <v>-3.780355851919011E-3</v>
      </c>
      <c r="U213" s="1">
        <f>(Table2[[#This Row],[Close Price]]-Table2[[#This Row],[200D EMA]])/Table2[[#This Row],[200D EMA]]</f>
        <v>0.10369585494782405</v>
      </c>
      <c r="V213">
        <v>0.47510596234809199</v>
      </c>
      <c r="W213">
        <v>565.54999999999995</v>
      </c>
      <c r="X213">
        <v>582</v>
      </c>
      <c r="Y213">
        <v>565.54999999999995</v>
      </c>
      <c r="Z213">
        <v>582</v>
      </c>
      <c r="AA213">
        <v>565.54999999999995</v>
      </c>
      <c r="AB213">
        <v>582</v>
      </c>
      <c r="AC213" s="1">
        <f>(Table2[[#This Row],[Close Price]]/Table2[[#This Row],[Day Low]])-1</f>
        <v>2.2986473344532854E-3</v>
      </c>
      <c r="AD213" s="1">
        <f>(Table2[[#This Row],[Day High]]/Table2[[#This Row],[Close Price]])-1</f>
        <v>2.6726647261180236E-2</v>
      </c>
      <c r="AE213" s="1">
        <f>(Table2[[#This Row],[Close Price]]/Table2[[#This Row],[Current Week Low]])-1</f>
        <v>2.2986473344532854E-3</v>
      </c>
      <c r="AF213" s="1">
        <f>(Table2[[#This Row],[Current Week High]]/Table2[[#This Row],[Close Price]])-1</f>
        <v>2.6726647261180236E-2</v>
      </c>
      <c r="AG213" s="1">
        <f>(Table2[[#This Row],[Close Price]]/Table2[[#This Row],[Current Month Low]])-1</f>
        <v>2.2986473344532854E-3</v>
      </c>
      <c r="AH213" s="1">
        <f>(Table2[[#This Row],[Current Month High]]/Table2[[#This Row],[Close Price]])-1</f>
        <v>2.6726647261180236E-2</v>
      </c>
      <c r="AI213">
        <v>12.8517244420922</v>
      </c>
      <c r="AJ213">
        <v>47.7903793508017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0.03</v>
      </c>
      <c r="AM213" t="s">
        <v>3189</v>
      </c>
      <c r="AN213">
        <v>-0.65</v>
      </c>
      <c r="AO213" t="s">
        <v>3190</v>
      </c>
      <c r="AP213">
        <v>7.6609789956708002E-2</v>
      </c>
      <c r="AQ213">
        <f>(Table2[[#This Row],[Sharpe Ratio]]-AVERAGE(Table2[Sharpe Ratio]))/_xlfn.STDEV.P(Table2[Sharpe Ratio])</f>
        <v>0.19139400467414933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-8.1584531193338528E-2</v>
      </c>
      <c r="AS213">
        <f>_xlfn.RANK.AVG(Table2[[#This Row],[1Y Return vs Nifty Z-Score]],Table2[1Y Return vs Nifty Z-Score])</f>
        <v>330</v>
      </c>
      <c r="AT213">
        <f>_xlfn.RANK.AVG(Table2[[#This Row],[6M Return vs Nifty Z-Score]],Table2[6M Return vs Nifty Z-Score])</f>
        <v>156</v>
      </c>
      <c r="AU213">
        <f>_xlfn.RANK.AVG(Table2[[#This Row],[Sharpe Ratio Z-Score]],Table2[Sharpe Ratio Z-Score])</f>
        <v>296</v>
      </c>
      <c r="AV213">
        <f>(Table2[[#This Row],[Rank 1Y]]+Table2[[#This Row],[Rank 6M]]+Table2[[#This Row],[Rank Sharpe]])/3</f>
        <v>260.66666666666669</v>
      </c>
    </row>
    <row r="214" spans="1:48" x14ac:dyDescent="0.3">
      <c r="A214" t="s">
        <v>1749</v>
      </c>
      <c r="B214" t="s">
        <v>1750</v>
      </c>
      <c r="C214" t="s">
        <v>3153</v>
      </c>
      <c r="D214" t="s">
        <v>128</v>
      </c>
      <c r="E214">
        <v>4690.8</v>
      </c>
      <c r="F214">
        <v>7823.65</v>
      </c>
      <c r="G214">
        <v>-11.7041004241699</v>
      </c>
      <c r="H214">
        <f>(Table2[[#This Row],[1Y Return vs Nifty]]-AVERAGE(Table2[1Y Return vs Nifty]))/_xlfn.STDEV.P(Table2[1Y Return vs Nifty])</f>
        <v>-0.53899168182697288</v>
      </c>
      <c r="I214">
        <v>-3.43588878371955</v>
      </c>
      <c r="J214">
        <f>(Table2[[#This Row],[1M Return vs Nifty]]-AVERAGE(Table2[1M Return vs Nifty]))/_xlfn.STDEV.P(Table2[1M Return vs Nifty])</f>
        <v>-0.29093299787867666</v>
      </c>
      <c r="K214">
        <v>25.101871168594599</v>
      </c>
      <c r="L214">
        <f>(Table2[[#This Row],[6M Return vs Nifty]]-AVERAGE(Table2[6M Return vs Nifty]))/_xlfn.STDEV.P(Table2[6M Return vs Nifty])</f>
        <v>0.68288563382156364</v>
      </c>
      <c r="M214">
        <v>1.17722019030822</v>
      </c>
      <c r="N214">
        <f>(Table2[[#This Row],[1W Return vs Nifty]]-AVERAGE(Table2[1W Return vs Nifty]))/_xlfn.STDEV.P(Table2[1W Return vs Nifty])</f>
        <v>-0.24711372860859718</v>
      </c>
      <c r="O214">
        <v>7798.84</v>
      </c>
      <c r="P214">
        <v>8007.3321869395704</v>
      </c>
      <c r="Q214">
        <v>7369.12728243949</v>
      </c>
      <c r="R214">
        <v>58.603662175296201</v>
      </c>
      <c r="S214" s="1">
        <f>(Table2[[#This Row],[Close Price]]-Table2[[#This Row],[20D EMA]])/Table2[[#This Row],[20D EMA]]</f>
        <v>3.1812423386041373E-3</v>
      </c>
      <c r="T214" s="1">
        <f>(Table2[[#This Row],[Close Price]]-Table2[[#This Row],[50D EMA]])/Table2[[#This Row],[50D EMA]]</f>
        <v>-2.293924900969729E-2</v>
      </c>
      <c r="U214" s="1">
        <f>(Table2[[#This Row],[Close Price]]-Table2[[#This Row],[200D EMA]])/Table2[[#This Row],[200D EMA]]</f>
        <v>6.1679314271532504E-2</v>
      </c>
      <c r="V214">
        <v>0.273359436601254</v>
      </c>
      <c r="W214">
        <v>7766.4</v>
      </c>
      <c r="X214">
        <v>7890</v>
      </c>
      <c r="Y214">
        <v>7766.4</v>
      </c>
      <c r="Z214">
        <v>7890</v>
      </c>
      <c r="AA214">
        <v>7766.4</v>
      </c>
      <c r="AB214">
        <v>7890</v>
      </c>
      <c r="AC214" s="1">
        <f>(Table2[[#This Row],[Close Price]]/Table2[[#This Row],[Day Low]])-1</f>
        <v>7.3714977338277254E-3</v>
      </c>
      <c r="AD214" s="1">
        <f>(Table2[[#This Row],[Day High]]/Table2[[#This Row],[Close Price]])-1</f>
        <v>8.4806963501691257E-3</v>
      </c>
      <c r="AE214" s="1">
        <f>(Table2[[#This Row],[Close Price]]/Table2[[#This Row],[Current Week Low]])-1</f>
        <v>7.3714977338277254E-3</v>
      </c>
      <c r="AF214" s="1">
        <f>(Table2[[#This Row],[Current Week High]]/Table2[[#This Row],[Close Price]])-1</f>
        <v>8.4806963501691257E-3</v>
      </c>
      <c r="AG214" s="1">
        <f>(Table2[[#This Row],[Close Price]]/Table2[[#This Row],[Current Month Low]])-1</f>
        <v>7.3714977338277254E-3</v>
      </c>
      <c r="AH214" s="1">
        <f>(Table2[[#This Row],[Current Month High]]/Table2[[#This Row],[Close Price]])-1</f>
        <v>8.4806963501691257E-3</v>
      </c>
      <c r="AI214">
        <v>24.252107392329599</v>
      </c>
      <c r="AJ214">
        <v>65.263358012695207</v>
      </c>
      <c r="AK214" t="str">
        <f>IF(AND(Table2[[#This Row],[20D EMA]]&gt;Table2[[#This Row],[50D EMA]],Table2[[#This Row],[50D EMA]]&gt;Table2[[#This Row],[200D EMA]]),"Uptrend","Downtrend/NoTrend")</f>
        <v>Downtrend/NoTrend</v>
      </c>
      <c r="AL214">
        <v>0</v>
      </c>
      <c r="AM214" t="s">
        <v>3188</v>
      </c>
      <c r="AN214">
        <v>2</v>
      </c>
      <c r="AO214" t="s">
        <v>3189</v>
      </c>
      <c r="AP214">
        <v>0.12594495538570699</v>
      </c>
      <c r="AQ214">
        <f>(Table2[[#This Row],[Sharpe Ratio]]-AVERAGE(Table2[Sharpe Ratio]))/_xlfn.STDEV.P(Table2[Sharpe Ratio])</f>
        <v>0.76353605961695781</v>
      </c>
      <c r="AR2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4">
        <f>_xlfn.RANK.AVG(Table2[[#This Row],[1Y Return vs Nifty Z-Score]],Table2[1Y Return vs Nifty Z-Score])</f>
        <v>499</v>
      </c>
      <c r="AT214">
        <f>_xlfn.RANK.AVG(Table2[[#This Row],[6M Return vs Nifty Z-Score]],Table2[6M Return vs Nifty Z-Score])</f>
        <v>131</v>
      </c>
      <c r="AU214">
        <f>_xlfn.RANK.AVG(Table2[[#This Row],[Sharpe Ratio Z-Score]],Table2[Sharpe Ratio Z-Score])</f>
        <v>152</v>
      </c>
      <c r="AV214">
        <f>(Table2[[#This Row],[Rank 1Y]]+Table2[[#This Row],[Rank 6M]]+Table2[[#This Row],[Rank Sharpe]])/3</f>
        <v>260.66666666666669</v>
      </c>
    </row>
    <row r="215" spans="1:48" x14ac:dyDescent="0.3">
      <c r="A215" t="s">
        <v>766</v>
      </c>
      <c r="B215" t="s">
        <v>767</v>
      </c>
      <c r="C215" t="s">
        <v>3147</v>
      </c>
      <c r="D215" t="s">
        <v>51</v>
      </c>
      <c r="E215">
        <v>22257.097400999999</v>
      </c>
      <c r="F215">
        <v>2184.25</v>
      </c>
      <c r="G215">
        <v>38.467295299240497</v>
      </c>
      <c r="H215">
        <f>(Table2[[#This Row],[1Y Return vs Nifty]]-AVERAGE(Table2[1Y Return vs Nifty]))/_xlfn.STDEV.P(Table2[1Y Return vs Nifty])</f>
        <v>0.46505031419071396</v>
      </c>
      <c r="I215">
        <v>14.689114949395901</v>
      </c>
      <c r="J215">
        <f>(Table2[[#This Row],[1M Return vs Nifty]]-AVERAGE(Table2[1M Return vs Nifty]))/_xlfn.STDEV.P(Table2[1M Return vs Nifty])</f>
        <v>1.7065881517418655</v>
      </c>
      <c r="K215">
        <v>39.2919547093462</v>
      </c>
      <c r="L215">
        <f>(Table2[[#This Row],[6M Return vs Nifty]]-AVERAGE(Table2[6M Return vs Nifty]))/_xlfn.STDEV.P(Table2[6M Return vs Nifty])</f>
        <v>1.1324203411650398</v>
      </c>
      <c r="M215">
        <v>2.4054820187828998</v>
      </c>
      <c r="N215">
        <f>(Table2[[#This Row],[1W Return vs Nifty]]-AVERAGE(Table2[1W Return vs Nifty]))/_xlfn.STDEV.P(Table2[1W Return vs Nifty])</f>
        <v>9.4604403407146757E-3</v>
      </c>
      <c r="O215">
        <v>1988.95</v>
      </c>
      <c r="P215">
        <v>1929.7909324664199</v>
      </c>
      <c r="Q215">
        <v>1692.94687509291</v>
      </c>
      <c r="R215">
        <v>78.319843810932596</v>
      </c>
      <c r="S215" s="1">
        <f>(Table2[[#This Row],[Close Price]]-Table2[[#This Row],[20D EMA]])/Table2[[#This Row],[20D EMA]]</f>
        <v>9.8192513637849088E-2</v>
      </c>
      <c r="T215" s="1">
        <f>(Table2[[#This Row],[Close Price]]-Table2[[#This Row],[50D EMA]])/Table2[[#This Row],[50D EMA]]</f>
        <v>0.13185836001849277</v>
      </c>
      <c r="U215" s="1">
        <f>(Table2[[#This Row],[Close Price]]-Table2[[#This Row],[200D EMA]])/Table2[[#This Row],[200D EMA]]</f>
        <v>0.29020587245546436</v>
      </c>
      <c r="V215">
        <v>0.52012199283345695</v>
      </c>
      <c r="W215">
        <v>2129.9</v>
      </c>
      <c r="X215">
        <v>2208.4499999999998</v>
      </c>
      <c r="Y215">
        <v>2129.9</v>
      </c>
      <c r="Z215">
        <v>2208.4499999999998</v>
      </c>
      <c r="AA215">
        <v>2129.9</v>
      </c>
      <c r="AB215">
        <v>2208.4499999999998</v>
      </c>
      <c r="AC215" s="1">
        <f>(Table2[[#This Row],[Close Price]]/Table2[[#This Row],[Day Low]])-1</f>
        <v>2.5517629935677633E-2</v>
      </c>
      <c r="AD215" s="1">
        <f>(Table2[[#This Row],[Day High]]/Table2[[#This Row],[Close Price]])-1</f>
        <v>1.1079317843653236E-2</v>
      </c>
      <c r="AE215" s="1">
        <f>(Table2[[#This Row],[Close Price]]/Table2[[#This Row],[Current Week Low]])-1</f>
        <v>2.5517629935677633E-2</v>
      </c>
      <c r="AF215" s="1">
        <f>(Table2[[#This Row],[Current Week High]]/Table2[[#This Row],[Close Price]])-1</f>
        <v>1.1079317843653236E-2</v>
      </c>
      <c r="AG215" s="1">
        <f>(Table2[[#This Row],[Close Price]]/Table2[[#This Row],[Current Month Low]])-1</f>
        <v>2.5517629935677633E-2</v>
      </c>
      <c r="AH215" s="1">
        <f>(Table2[[#This Row],[Current Month High]]/Table2[[#This Row],[Close Price]])-1</f>
        <v>1.1079317843653236E-2</v>
      </c>
      <c r="AI215">
        <v>21.964060890465799</v>
      </c>
      <c r="AJ215">
        <v>69.453064391000694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0.16</v>
      </c>
      <c r="AM215" t="s">
        <v>3189</v>
      </c>
      <c r="AN215">
        <v>17.29</v>
      </c>
      <c r="AO215" t="s">
        <v>3189</v>
      </c>
      <c r="AQ215">
        <f>(Table2[[#This Row],[Sharpe Ratio]]-AVERAGE(Table2[Sharpe Ratio]))/_xlfn.STDEV.P(Table2[Sharpe Ratio])</f>
        <v>-0.69705305481019519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2.6164661926281392</v>
      </c>
      <c r="AS215">
        <f>_xlfn.RANK.AVG(Table2[[#This Row],[1Y Return vs Nifty Z-Score]],Table2[1Y Return vs Nifty Z-Score])</f>
        <v>166</v>
      </c>
      <c r="AT215">
        <f>_xlfn.RANK.AVG(Table2[[#This Row],[6M Return vs Nifty Z-Score]],Table2[6M Return vs Nifty Z-Score])</f>
        <v>81</v>
      </c>
      <c r="AU215">
        <f>_xlfn.RANK.AVG(Table2[[#This Row],[Sharpe Ratio Z-Score]],Table2[Sharpe Ratio Z-Score])</f>
        <v>537</v>
      </c>
      <c r="AV215">
        <f>(Table2[[#This Row],[Rank 1Y]]+Table2[[#This Row],[Rank 6M]]+Table2[[#This Row],[Rank Sharpe]])/3</f>
        <v>261.33333333333331</v>
      </c>
    </row>
    <row r="216" spans="1:48" x14ac:dyDescent="0.3">
      <c r="A216" t="s">
        <v>862</v>
      </c>
      <c r="B216" t="s">
        <v>863</v>
      </c>
      <c r="C216" t="s">
        <v>3151</v>
      </c>
      <c r="D216" t="s">
        <v>117</v>
      </c>
      <c r="E216">
        <v>17510.6757645</v>
      </c>
      <c r="F216">
        <v>11893.9</v>
      </c>
      <c r="G216">
        <v>95.796946816684496</v>
      </c>
      <c r="H216">
        <f>(Table2[[#This Row],[1Y Return vs Nifty]]-AVERAGE(Table2[1Y Return vs Nifty]))/_xlfn.STDEV.P(Table2[1Y Return vs Nifty])</f>
        <v>1.6123450408094966</v>
      </c>
      <c r="I216">
        <v>-0.244450551956477</v>
      </c>
      <c r="J216">
        <f>(Table2[[#This Row],[1M Return vs Nifty]]-AVERAGE(Table2[1M Return vs Nifty]))/_xlfn.STDEV.P(Table2[1M Return vs Nifty])</f>
        <v>6.0789156749456535E-2</v>
      </c>
      <c r="K216">
        <v>14.7235716835152</v>
      </c>
      <c r="L216">
        <f>(Table2[[#This Row],[6M Return vs Nifty]]-AVERAGE(Table2[6M Return vs Nifty]))/_xlfn.STDEV.P(Table2[6M Return vs Nifty])</f>
        <v>0.35410632760043848</v>
      </c>
      <c r="M216">
        <v>-2.1202793312839101</v>
      </c>
      <c r="N216">
        <f>(Table2[[#This Row],[1W Return vs Nifty]]-AVERAGE(Table2[1W Return vs Nifty]))/_xlfn.STDEV.P(Table2[1W Return vs Nifty])</f>
        <v>-0.93593526466001686</v>
      </c>
      <c r="O216">
        <v>11921.91</v>
      </c>
      <c r="P216">
        <v>12417.207857920501</v>
      </c>
      <c r="Q216">
        <v>11224.630411152</v>
      </c>
      <c r="R216">
        <v>33.952541590448199</v>
      </c>
      <c r="S216" s="1">
        <f>(Table2[[#This Row],[Close Price]]-Table2[[#This Row],[20D EMA]])/Table2[[#This Row],[20D EMA]]</f>
        <v>-2.3494557499595466E-3</v>
      </c>
      <c r="T216" s="1">
        <f>(Table2[[#This Row],[Close Price]]-Table2[[#This Row],[50D EMA]])/Table2[[#This Row],[50D EMA]]</f>
        <v>-4.214376242294289E-2</v>
      </c>
      <c r="U216" s="1">
        <f>(Table2[[#This Row],[Close Price]]-Table2[[#This Row],[200D EMA]])/Table2[[#This Row],[200D EMA]]</f>
        <v>5.9625089141737829E-2</v>
      </c>
      <c r="V216">
        <v>1.4524268047202</v>
      </c>
      <c r="W216">
        <v>11794.2</v>
      </c>
      <c r="X216">
        <v>12099.9</v>
      </c>
      <c r="Y216">
        <v>11794.2</v>
      </c>
      <c r="Z216">
        <v>12099.9</v>
      </c>
      <c r="AA216">
        <v>11794.2</v>
      </c>
      <c r="AB216">
        <v>12099.9</v>
      </c>
      <c r="AC216" s="1">
        <f>(Table2[[#This Row],[Close Price]]/Table2[[#This Row],[Day Low]])-1</f>
        <v>8.4533075579520389E-3</v>
      </c>
      <c r="AD216" s="1">
        <f>(Table2[[#This Row],[Day High]]/Table2[[#This Row],[Close Price]])-1</f>
        <v>1.7319802587881128E-2</v>
      </c>
      <c r="AE216" s="1">
        <f>(Table2[[#This Row],[Close Price]]/Table2[[#This Row],[Current Week Low]])-1</f>
        <v>8.4533075579520389E-3</v>
      </c>
      <c r="AF216" s="1">
        <f>(Table2[[#This Row],[Current Week High]]/Table2[[#This Row],[Close Price]])-1</f>
        <v>1.7319802587881128E-2</v>
      </c>
      <c r="AG216" s="1">
        <f>(Table2[[#This Row],[Close Price]]/Table2[[#This Row],[Current Month Low]])-1</f>
        <v>8.4533075579520389E-3</v>
      </c>
      <c r="AH216" s="1">
        <f>(Table2[[#This Row],[Current Month High]]/Table2[[#This Row],[Close Price]])-1</f>
        <v>1.7319802587881128E-2</v>
      </c>
      <c r="AI216">
        <v>32.0180933083345</v>
      </c>
      <c r="AJ216">
        <v>123.359624413145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-0.11</v>
      </c>
      <c r="AM216" t="s">
        <v>3190</v>
      </c>
      <c r="AN216">
        <v>1.69</v>
      </c>
      <c r="AO216" t="s">
        <v>3189</v>
      </c>
      <c r="AQ216">
        <f>(Table2[[#This Row],[Sharpe Ratio]]-AVERAGE(Table2[Sharpe Ratio]))/_xlfn.STDEV.P(Table2[Sharpe Ratio])</f>
        <v>-0.69705305481019519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6">
        <f>_xlfn.RANK.AVG(Table2[[#This Row],[1Y Return vs Nifty Z-Score]],Table2[1Y Return vs Nifty Z-Score])</f>
        <v>51</v>
      </c>
      <c r="AT216">
        <f>_xlfn.RANK.AVG(Table2[[#This Row],[6M Return vs Nifty Z-Score]],Table2[6M Return vs Nifty Z-Score])</f>
        <v>198</v>
      </c>
      <c r="AU216">
        <f>_xlfn.RANK.AVG(Table2[[#This Row],[Sharpe Ratio Z-Score]],Table2[Sharpe Ratio Z-Score])</f>
        <v>537</v>
      </c>
      <c r="AV216">
        <f>(Table2[[#This Row],[Rank 1Y]]+Table2[[#This Row],[Rank 6M]]+Table2[[#This Row],[Rank Sharpe]])/3</f>
        <v>262</v>
      </c>
    </row>
    <row r="217" spans="1:48" x14ac:dyDescent="0.3">
      <c r="A217" t="s">
        <v>47</v>
      </c>
      <c r="B217" t="s">
        <v>48</v>
      </c>
      <c r="C217" t="s">
        <v>3142</v>
      </c>
      <c r="D217" t="s">
        <v>21</v>
      </c>
      <c r="E217">
        <v>500106.95508144499</v>
      </c>
      <c r="F217">
        <v>1871.5</v>
      </c>
      <c r="G217">
        <v>18.349638032833901</v>
      </c>
      <c r="H217">
        <f>(Table2[[#This Row],[1Y Return vs Nifty]]-AVERAGE(Table2[1Y Return vs Nifty]))/_xlfn.STDEV.P(Table2[1Y Return vs Nifty])</f>
        <v>6.2450935287296526E-2</v>
      </c>
      <c r="I217">
        <v>5.0417792992040997</v>
      </c>
      <c r="J217">
        <f>(Table2[[#This Row],[1M Return vs Nifty]]-AVERAGE(Table2[1M Return vs Nifty]))/_xlfn.STDEV.P(Table2[1M Return vs Nifty])</f>
        <v>0.64337419148553965</v>
      </c>
      <c r="K217">
        <v>32.848384248541997</v>
      </c>
      <c r="L217">
        <f>(Table2[[#This Row],[6M Return vs Nifty]]-AVERAGE(Table2[6M Return vs Nifty]))/_xlfn.STDEV.P(Table2[6M Return vs Nifty])</f>
        <v>0.92829127081629248</v>
      </c>
      <c r="M217">
        <v>-3.8152946779544799</v>
      </c>
      <c r="N217">
        <f>(Table2[[#This Row],[1W Return vs Nifty]]-AVERAGE(Table2[1W Return vs Nifty]))/_xlfn.STDEV.P(Table2[1W Return vs Nifty])</f>
        <v>-1.2900105471821557</v>
      </c>
      <c r="O217">
        <v>1853.82</v>
      </c>
      <c r="P217">
        <v>1815.72078251024</v>
      </c>
      <c r="Q217">
        <v>1636.6436019057701</v>
      </c>
      <c r="R217">
        <v>46.291657501434202</v>
      </c>
      <c r="S217" s="1">
        <f>(Table2[[#This Row],[Close Price]]-Table2[[#This Row],[20D EMA]])/Table2[[#This Row],[20D EMA]]</f>
        <v>9.5370640083719364E-3</v>
      </c>
      <c r="T217" s="1">
        <f>(Table2[[#This Row],[Close Price]]-Table2[[#This Row],[50D EMA]])/Table2[[#This Row],[50D EMA]]</f>
        <v>3.0720151483117908E-2</v>
      </c>
      <c r="U217" s="1">
        <f>(Table2[[#This Row],[Close Price]]-Table2[[#This Row],[200D EMA]])/Table2[[#This Row],[200D EMA]]</f>
        <v>0.14349880317300248</v>
      </c>
      <c r="V217">
        <v>1.07782675575008</v>
      </c>
      <c r="W217">
        <v>1835.45</v>
      </c>
      <c r="X217">
        <v>1878.55</v>
      </c>
      <c r="Y217">
        <v>1835.45</v>
      </c>
      <c r="Z217">
        <v>1878.55</v>
      </c>
      <c r="AA217">
        <v>1835.45</v>
      </c>
      <c r="AB217">
        <v>1878.55</v>
      </c>
      <c r="AC217" s="1">
        <f>(Table2[[#This Row],[Close Price]]/Table2[[#This Row],[Day Low]])-1</f>
        <v>1.9640959982565542E-2</v>
      </c>
      <c r="AD217" s="1">
        <f>(Table2[[#This Row],[Day High]]/Table2[[#This Row],[Close Price]])-1</f>
        <v>3.7670317926796759E-3</v>
      </c>
      <c r="AE217" s="1">
        <f>(Table2[[#This Row],[Close Price]]/Table2[[#This Row],[Current Week Low]])-1</f>
        <v>1.9640959982565542E-2</v>
      </c>
      <c r="AF217" s="1">
        <f>(Table2[[#This Row],[Current Week High]]/Table2[[#This Row],[Close Price]])-1</f>
        <v>3.7670317926796759E-3</v>
      </c>
      <c r="AG217" s="1">
        <f>(Table2[[#This Row],[Close Price]]/Table2[[#This Row],[Current Month Low]])-1</f>
        <v>1.9640959982565542E-2</v>
      </c>
      <c r="AH217" s="1">
        <f>(Table2[[#This Row],[Current Month High]]/Table2[[#This Row],[Close Price]])-1</f>
        <v>3.7670317926796759E-3</v>
      </c>
      <c r="AI217">
        <v>2.58883248730965</v>
      </c>
      <c r="AJ217">
        <v>51.538461538461497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0.03</v>
      </c>
      <c r="AM217" t="s">
        <v>3189</v>
      </c>
      <c r="AN217">
        <v>-7.0000000000000007E-2</v>
      </c>
      <c r="AO217" t="s">
        <v>3190</v>
      </c>
      <c r="AP217">
        <v>4.4763232914558998E-2</v>
      </c>
      <c r="AQ217">
        <f>(Table2[[#This Row],[Sharpe Ratio]]-AVERAGE(Table2[Sharpe Ratio]))/_xlfn.STDEV.P(Table2[Sharpe Ratio])</f>
        <v>-0.17793189968855136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0.16617395071842167</v>
      </c>
      <c r="AS217">
        <f>_xlfn.RANK.AVG(Table2[[#This Row],[1Y Return vs Nifty Z-Score]],Table2[1Y Return vs Nifty Z-Score])</f>
        <v>286</v>
      </c>
      <c r="AT217">
        <f>_xlfn.RANK.AVG(Table2[[#This Row],[6M Return vs Nifty Z-Score]],Table2[6M Return vs Nifty Z-Score])</f>
        <v>106</v>
      </c>
      <c r="AU217">
        <f>_xlfn.RANK.AVG(Table2[[#This Row],[Sharpe Ratio Z-Score]],Table2[Sharpe Ratio Z-Score])</f>
        <v>397</v>
      </c>
      <c r="AV217">
        <f>(Table2[[#This Row],[Rank 1Y]]+Table2[[#This Row],[Rank 6M]]+Table2[[#This Row],[Rank Sharpe]])/3</f>
        <v>263</v>
      </c>
    </row>
    <row r="218" spans="1:48" x14ac:dyDescent="0.3">
      <c r="A218" t="s">
        <v>347</v>
      </c>
      <c r="B218" t="s">
        <v>348</v>
      </c>
      <c r="C218" t="s">
        <v>3156</v>
      </c>
      <c r="D218" t="s">
        <v>139</v>
      </c>
      <c r="E218">
        <v>71094.178442759905</v>
      </c>
      <c r="F218">
        <v>1718.25</v>
      </c>
      <c r="G218">
        <v>31.509331723216501</v>
      </c>
      <c r="H218">
        <f>(Table2[[#This Row],[1Y Return vs Nifty]]-AVERAGE(Table2[1Y Return vs Nifty]))/_xlfn.STDEV.P(Table2[1Y Return vs Nifty])</f>
        <v>0.32580587946135031</v>
      </c>
      <c r="I218">
        <v>0.75666444454425996</v>
      </c>
      <c r="J218">
        <f>(Table2[[#This Row],[1M Return vs Nifty]]-AVERAGE(Table2[1M Return vs Nifty]))/_xlfn.STDEV.P(Table2[1M Return vs Nifty])</f>
        <v>0.17112007905756391</v>
      </c>
      <c r="K218">
        <v>-11.414706438773401</v>
      </c>
      <c r="L218">
        <f>(Table2[[#This Row],[6M Return vs Nifty]]-AVERAGE(Table2[6M Return vs Nifty]))/_xlfn.STDEV.P(Table2[6M Return vs Nifty])</f>
        <v>-0.47394117278397674</v>
      </c>
      <c r="M218">
        <v>-1.0884488573711999</v>
      </c>
      <c r="N218">
        <f>(Table2[[#This Row],[1W Return vs Nifty]]-AVERAGE(Table2[1W Return vs Nifty]))/_xlfn.STDEV.P(Table2[1W Return vs Nifty])</f>
        <v>-0.72039405007265345</v>
      </c>
      <c r="O218">
        <v>1654.87</v>
      </c>
      <c r="P218">
        <v>1695.73049916535</v>
      </c>
      <c r="Q218">
        <v>1566.1727952046899</v>
      </c>
      <c r="R218">
        <v>51.313417818213303</v>
      </c>
      <c r="S218" s="1">
        <f>(Table2[[#This Row],[Close Price]]-Table2[[#This Row],[20D EMA]])/Table2[[#This Row],[20D EMA]]</f>
        <v>3.8299080894571846E-2</v>
      </c>
      <c r="T218" s="1">
        <f>(Table2[[#This Row],[Close Price]]-Table2[[#This Row],[50D EMA]])/Table2[[#This Row],[50D EMA]]</f>
        <v>1.3280117828708181E-2</v>
      </c>
      <c r="U218" s="1">
        <f>(Table2[[#This Row],[Close Price]]-Table2[[#This Row],[200D EMA]])/Table2[[#This Row],[200D EMA]]</f>
        <v>9.7101166142676137E-2</v>
      </c>
      <c r="V218">
        <v>0.86324701155231398</v>
      </c>
      <c r="W218">
        <v>1615.9</v>
      </c>
      <c r="X218">
        <v>1735</v>
      </c>
      <c r="Y218">
        <v>1615.9</v>
      </c>
      <c r="Z218">
        <v>1735</v>
      </c>
      <c r="AA218">
        <v>1615.9</v>
      </c>
      <c r="AB218">
        <v>1735</v>
      </c>
      <c r="AC218" s="1">
        <f>(Table2[[#This Row],[Close Price]]/Table2[[#This Row],[Day Low]])-1</f>
        <v>6.33393155517048E-2</v>
      </c>
      <c r="AD218" s="1">
        <f>(Table2[[#This Row],[Day High]]/Table2[[#This Row],[Close Price]])-1</f>
        <v>9.7482904117560665E-3</v>
      </c>
      <c r="AE218" s="1">
        <f>(Table2[[#This Row],[Close Price]]/Table2[[#This Row],[Current Week Low]])-1</f>
        <v>6.33393155517048E-2</v>
      </c>
      <c r="AF218" s="1">
        <f>(Table2[[#This Row],[Current Week High]]/Table2[[#This Row],[Close Price]])-1</f>
        <v>9.7482904117560665E-3</v>
      </c>
      <c r="AG218" s="1">
        <f>(Table2[[#This Row],[Close Price]]/Table2[[#This Row],[Current Month Low]])-1</f>
        <v>6.33393155517048E-2</v>
      </c>
      <c r="AH218" s="1">
        <f>(Table2[[#This Row],[Current Month High]]/Table2[[#This Row],[Close Price]])-1</f>
        <v>9.7482904117560665E-3</v>
      </c>
      <c r="AI218">
        <v>20.750763858576999</v>
      </c>
      <c r="AJ218">
        <v>77.633619352837798</v>
      </c>
      <c r="AK218" t="str">
        <f>IF(AND(Table2[[#This Row],[20D EMA]]&gt;Table2[[#This Row],[50D EMA]],Table2[[#This Row],[50D EMA]]&gt;Table2[[#This Row],[200D EMA]]),"Uptrend","Downtrend/NoTrend")</f>
        <v>Downtrend/NoTrend</v>
      </c>
      <c r="AL218">
        <v>-0.06</v>
      </c>
      <c r="AM218" t="s">
        <v>3190</v>
      </c>
      <c r="AN218">
        <v>7.89</v>
      </c>
      <c r="AO218" t="s">
        <v>3189</v>
      </c>
      <c r="AP218">
        <v>0.15758559995222801</v>
      </c>
      <c r="AQ218">
        <f>(Table2[[#This Row],[Sharpe Ratio]]-AVERAGE(Table2[Sharpe Ratio]))/_xlfn.STDEV.P(Table2[Sharpe Ratio])</f>
        <v>1.1304739880618782</v>
      </c>
      <c r="AR2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8">
        <f>_xlfn.RANK.AVG(Table2[[#This Row],[1Y Return vs Nifty Z-Score]],Table2[1Y Return vs Nifty Z-Score])</f>
        <v>213</v>
      </c>
      <c r="AT218">
        <f>_xlfn.RANK.AVG(Table2[[#This Row],[6M Return vs Nifty Z-Score]],Table2[6M Return vs Nifty Z-Score])</f>
        <v>480</v>
      </c>
      <c r="AU218">
        <f>_xlfn.RANK.AVG(Table2[[#This Row],[Sharpe Ratio Z-Score]],Table2[Sharpe Ratio Z-Score])</f>
        <v>96</v>
      </c>
      <c r="AV218">
        <f>(Table2[[#This Row],[Rank 1Y]]+Table2[[#This Row],[Rank 6M]]+Table2[[#This Row],[Rank Sharpe]])/3</f>
        <v>263</v>
      </c>
    </row>
    <row r="219" spans="1:48" x14ac:dyDescent="0.3">
      <c r="A219" t="s">
        <v>913</v>
      </c>
      <c r="B219" t="s">
        <v>914</v>
      </c>
      <c r="C219" t="s">
        <v>3143</v>
      </c>
      <c r="D219" t="s">
        <v>208</v>
      </c>
      <c r="E219">
        <v>16583.162049089999</v>
      </c>
      <c r="F219">
        <v>1287.3499999999999</v>
      </c>
      <c r="G219">
        <v>34.628945144852104</v>
      </c>
      <c r="H219">
        <f>(Table2[[#This Row],[1Y Return vs Nifty]]-AVERAGE(Table2[1Y Return vs Nifty]))/_xlfn.STDEV.P(Table2[1Y Return vs Nifty])</f>
        <v>0.3882363309466984</v>
      </c>
      <c r="I219">
        <v>-6.9842785916528403</v>
      </c>
      <c r="J219">
        <f>(Table2[[#This Row],[1M Return vs Nifty]]-AVERAGE(Table2[1M Return vs Nifty]))/_xlfn.STDEV.P(Table2[1M Return vs Nifty])</f>
        <v>-0.68199408635142311</v>
      </c>
      <c r="K219">
        <v>31.388827433484298</v>
      </c>
      <c r="L219">
        <f>(Table2[[#This Row],[6M Return vs Nifty]]-AVERAGE(Table2[6M Return vs Nifty]))/_xlfn.STDEV.P(Table2[6M Return vs Nifty])</f>
        <v>0.88205324523851025</v>
      </c>
      <c r="M219">
        <v>-3.1235169121437898</v>
      </c>
      <c r="N219">
        <f>(Table2[[#This Row],[1W Return vs Nifty]]-AVERAGE(Table2[1W Return vs Nifty]))/_xlfn.STDEV.P(Table2[1W Return vs Nifty])</f>
        <v>-1.145503650325393</v>
      </c>
      <c r="O219">
        <v>1292.26</v>
      </c>
      <c r="P219">
        <v>1259.43246140869</v>
      </c>
      <c r="Q219">
        <v>1090.2274646297799</v>
      </c>
      <c r="R219">
        <v>51.8771234082691</v>
      </c>
      <c r="S219" s="1">
        <f>(Table2[[#This Row],[Close Price]]-Table2[[#This Row],[20D EMA]])/Table2[[#This Row],[20D EMA]]</f>
        <v>-3.7995449832077771E-3</v>
      </c>
      <c r="T219" s="1">
        <f>(Table2[[#This Row],[Close Price]]-Table2[[#This Row],[50D EMA]])/Table2[[#This Row],[50D EMA]]</f>
        <v>2.2166761177557594E-2</v>
      </c>
      <c r="U219" s="1">
        <f>(Table2[[#This Row],[Close Price]]-Table2[[#This Row],[200D EMA]])/Table2[[#This Row],[200D EMA]]</f>
        <v>0.18080863101092304</v>
      </c>
      <c r="V219">
        <v>0.370160962233336</v>
      </c>
      <c r="W219">
        <v>1287</v>
      </c>
      <c r="X219">
        <v>1304.95</v>
      </c>
      <c r="Y219">
        <v>1287</v>
      </c>
      <c r="Z219">
        <v>1304.95</v>
      </c>
      <c r="AA219">
        <v>1287</v>
      </c>
      <c r="AB219">
        <v>1304.95</v>
      </c>
      <c r="AC219" s="1">
        <f>(Table2[[#This Row],[Close Price]]/Table2[[#This Row],[Day Low]])-1</f>
        <v>2.7195027195014987E-4</v>
      </c>
      <c r="AD219" s="1">
        <f>(Table2[[#This Row],[Day High]]/Table2[[#This Row],[Close Price]])-1</f>
        <v>1.3671495708238002E-2</v>
      </c>
      <c r="AE219" s="1">
        <f>(Table2[[#This Row],[Close Price]]/Table2[[#This Row],[Current Week Low]])-1</f>
        <v>2.7195027195014987E-4</v>
      </c>
      <c r="AF219" s="1">
        <f>(Table2[[#This Row],[Current Week High]]/Table2[[#This Row],[Close Price]])-1</f>
        <v>1.3671495708238002E-2</v>
      </c>
      <c r="AG219" s="1">
        <f>(Table2[[#This Row],[Close Price]]/Table2[[#This Row],[Current Month Low]])-1</f>
        <v>2.7195027195014987E-4</v>
      </c>
      <c r="AH219" s="1">
        <f>(Table2[[#This Row],[Current Month High]]/Table2[[#This Row],[Close Price]])-1</f>
        <v>1.3671495708238002E-2</v>
      </c>
      <c r="AI219">
        <v>8.7505340428010996</v>
      </c>
      <c r="AJ219">
        <v>60.517456359102198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-0.01</v>
      </c>
      <c r="AM219" t="s">
        <v>3190</v>
      </c>
      <c r="AN219">
        <v>-3.47</v>
      </c>
      <c r="AO219" t="s">
        <v>3190</v>
      </c>
      <c r="AP219">
        <v>1.1937355736663E-2</v>
      </c>
      <c r="AQ219">
        <f>(Table2[[#This Row],[Sharpe Ratio]]-AVERAGE(Table2[Sharpe Ratio]))/_xlfn.STDEV.P(Table2[Sharpe Ratio])</f>
        <v>-0.55861502217428705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-1.1158231826658946</v>
      </c>
      <c r="AS219">
        <f>_xlfn.RANK.AVG(Table2[[#This Row],[1Y Return vs Nifty Z-Score]],Table2[1Y Return vs Nifty Z-Score])</f>
        <v>191</v>
      </c>
      <c r="AT219">
        <f>_xlfn.RANK.AVG(Table2[[#This Row],[6M Return vs Nifty Z-Score]],Table2[6M Return vs Nifty Z-Score])</f>
        <v>111</v>
      </c>
      <c r="AU219">
        <f>_xlfn.RANK.AVG(Table2[[#This Row],[Sharpe Ratio Z-Score]],Table2[Sharpe Ratio Z-Score])</f>
        <v>488</v>
      </c>
      <c r="AV219">
        <f>(Table2[[#This Row],[Rank 1Y]]+Table2[[#This Row],[Rank 6M]]+Table2[[#This Row],[Rank Sharpe]])/3</f>
        <v>263.33333333333331</v>
      </c>
    </row>
    <row r="220" spans="1:48" x14ac:dyDescent="0.3">
      <c r="A220" t="s">
        <v>1919</v>
      </c>
      <c r="B220" t="s">
        <v>1920</v>
      </c>
      <c r="C220" t="s">
        <v>3147</v>
      </c>
      <c r="D220" t="s">
        <v>161</v>
      </c>
      <c r="E220">
        <v>3835.3848529849902</v>
      </c>
      <c r="F220">
        <v>241.5</v>
      </c>
      <c r="G220">
        <v>29.707801683585501</v>
      </c>
      <c r="H220">
        <f>(Table2[[#This Row],[1Y Return vs Nifty]]-AVERAGE(Table2[1Y Return vs Nifty]))/_xlfn.STDEV.P(Table2[1Y Return vs Nifty])</f>
        <v>0.2897532285275648</v>
      </c>
      <c r="I220">
        <v>28.6458363728105</v>
      </c>
      <c r="J220">
        <f>(Table2[[#This Row],[1M Return vs Nifty]]-AVERAGE(Table2[1M Return vs Nifty]))/_xlfn.STDEV.P(Table2[1M Return vs Nifty])</f>
        <v>3.2447310748076679</v>
      </c>
      <c r="K220">
        <v>51.258983476124797</v>
      </c>
      <c r="L220">
        <f>(Table2[[#This Row],[6M Return vs Nifty]]-AVERAGE(Table2[6M Return vs Nifty]))/_xlfn.STDEV.P(Table2[6M Return vs Nifty])</f>
        <v>1.5115297917186932</v>
      </c>
      <c r="M220">
        <v>4.4578575307071198</v>
      </c>
      <c r="N220">
        <f>(Table2[[#This Row],[1W Return vs Nifty]]-AVERAGE(Table2[1W Return vs Nifty]))/_xlfn.STDEV.P(Table2[1W Return vs Nifty])</f>
        <v>0.43818543132884796</v>
      </c>
      <c r="O220">
        <v>217.2</v>
      </c>
      <c r="P220">
        <v>202.10536370150899</v>
      </c>
      <c r="Q220">
        <v>190.428512549484</v>
      </c>
      <c r="R220">
        <v>73.502545648213697</v>
      </c>
      <c r="S220" s="1">
        <f>(Table2[[#This Row],[Close Price]]-Table2[[#This Row],[20D EMA]])/Table2[[#This Row],[20D EMA]]</f>
        <v>0.11187845303867409</v>
      </c>
      <c r="T220" s="1">
        <f>(Table2[[#This Row],[Close Price]]-Table2[[#This Row],[50D EMA]])/Table2[[#This Row],[50D EMA]]</f>
        <v>0.19492128054885896</v>
      </c>
      <c r="U220" s="1">
        <f>(Table2[[#This Row],[Close Price]]-Table2[[#This Row],[200D EMA]])/Table2[[#This Row],[200D EMA]]</f>
        <v>0.26819244012760313</v>
      </c>
      <c r="V220">
        <v>2.32028866468707</v>
      </c>
      <c r="W220">
        <v>240.1</v>
      </c>
      <c r="X220">
        <v>250.9</v>
      </c>
      <c r="Y220">
        <v>240.1</v>
      </c>
      <c r="Z220">
        <v>250.9</v>
      </c>
      <c r="AA220">
        <v>240.1</v>
      </c>
      <c r="AB220">
        <v>250.9</v>
      </c>
      <c r="AC220" s="1">
        <f>(Table2[[#This Row],[Close Price]]/Table2[[#This Row],[Day Low]])-1</f>
        <v>5.8309037900874383E-3</v>
      </c>
      <c r="AD220" s="1">
        <f>(Table2[[#This Row],[Day High]]/Table2[[#This Row],[Close Price]])-1</f>
        <v>3.8923395445134679E-2</v>
      </c>
      <c r="AE220" s="1">
        <f>(Table2[[#This Row],[Close Price]]/Table2[[#This Row],[Current Week Low]])-1</f>
        <v>5.8309037900874383E-3</v>
      </c>
      <c r="AF220" s="1">
        <f>(Table2[[#This Row],[Current Week High]]/Table2[[#This Row],[Close Price]])-1</f>
        <v>3.8923395445134679E-2</v>
      </c>
      <c r="AG220" s="1">
        <f>(Table2[[#This Row],[Close Price]]/Table2[[#This Row],[Current Month Low]])-1</f>
        <v>5.8309037900874383E-3</v>
      </c>
      <c r="AH220" s="1">
        <f>(Table2[[#This Row],[Current Month High]]/Table2[[#This Row],[Close Price]])-1</f>
        <v>3.8923395445134679E-2</v>
      </c>
      <c r="AI220">
        <v>17.184265010351901</v>
      </c>
      <c r="AJ220">
        <v>81.578947368420998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0.26</v>
      </c>
      <c r="AM220" t="s">
        <v>3189</v>
      </c>
      <c r="AN220">
        <v>26.67</v>
      </c>
      <c r="AO220" t="s">
        <v>3189</v>
      </c>
      <c r="AP220">
        <v>8.8013088970899996E-4</v>
      </c>
      <c r="AQ220">
        <f>(Table2[[#This Row],[Sharpe Ratio]]-AVERAGE(Table2[Sharpe Ratio]))/_xlfn.STDEV.P(Table2[Sharpe Ratio])</f>
        <v>-0.68684613867891253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4.7973533877038612</v>
      </c>
      <c r="AS220">
        <f>_xlfn.RANK.AVG(Table2[[#This Row],[1Y Return vs Nifty Z-Score]],Table2[1Y Return vs Nifty Z-Score])</f>
        <v>220</v>
      </c>
      <c r="AT220">
        <f>_xlfn.RANK.AVG(Table2[[#This Row],[6M Return vs Nifty Z-Score]],Table2[6M Return vs Nifty Z-Score])</f>
        <v>58</v>
      </c>
      <c r="AU220">
        <f>_xlfn.RANK.AVG(Table2[[#This Row],[Sharpe Ratio Z-Score]],Table2[Sharpe Ratio Z-Score])</f>
        <v>514</v>
      </c>
      <c r="AV220">
        <f>(Table2[[#This Row],[Rank 1Y]]+Table2[[#This Row],[Rank 6M]]+Table2[[#This Row],[Rank Sharpe]])/3</f>
        <v>264</v>
      </c>
    </row>
    <row r="221" spans="1:48" x14ac:dyDescent="0.3">
      <c r="A221" t="s">
        <v>759</v>
      </c>
      <c r="B221" t="s">
        <v>760</v>
      </c>
      <c r="C221" t="s">
        <v>3142</v>
      </c>
      <c r="D221" t="s">
        <v>761</v>
      </c>
      <c r="E221">
        <v>22727.316940500001</v>
      </c>
      <c r="F221">
        <v>1736.2</v>
      </c>
      <c r="G221">
        <v>23.1348752255732</v>
      </c>
      <c r="H221">
        <f>(Table2[[#This Row],[1Y Return vs Nifty]]-AVERAGE(Table2[1Y Return vs Nifty]))/_xlfn.STDEV.P(Table2[1Y Return vs Nifty])</f>
        <v>0.15821424888740393</v>
      </c>
      <c r="I221">
        <v>6.9059935795743401</v>
      </c>
      <c r="J221">
        <f>(Table2[[#This Row],[1M Return vs Nifty]]-AVERAGE(Table2[1M Return vs Nifty]))/_xlfn.STDEV.P(Table2[1M Return vs Nifty])</f>
        <v>0.84882559482294029</v>
      </c>
      <c r="K221">
        <v>32.545435741260697</v>
      </c>
      <c r="L221">
        <f>(Table2[[#This Row],[6M Return vs Nifty]]-AVERAGE(Table2[6M Return vs Nifty]))/_xlfn.STDEV.P(Table2[6M Return vs Nifty])</f>
        <v>0.9186940145232102</v>
      </c>
      <c r="M221">
        <v>0.973242180178995</v>
      </c>
      <c r="N221">
        <f>(Table2[[#This Row],[1W Return vs Nifty]]-AVERAGE(Table2[1W Return vs Nifty]))/_xlfn.STDEV.P(Table2[1W Return vs Nifty])</f>
        <v>-0.28972311955403851</v>
      </c>
      <c r="O221">
        <v>1591.93</v>
      </c>
      <c r="P221">
        <v>1565.0643931807399</v>
      </c>
      <c r="Q221">
        <v>1405.29256956932</v>
      </c>
      <c r="R221">
        <v>62.996164917221797</v>
      </c>
      <c r="S221" s="1">
        <f>(Table2[[#This Row],[Close Price]]-Table2[[#This Row],[20D EMA]])/Table2[[#This Row],[20D EMA]]</f>
        <v>9.0625844101185335E-2</v>
      </c>
      <c r="T221" s="1">
        <f>(Table2[[#This Row],[Close Price]]-Table2[[#This Row],[50D EMA]])/Table2[[#This Row],[50D EMA]]</f>
        <v>0.10934732626013856</v>
      </c>
      <c r="U221" s="1">
        <f>(Table2[[#This Row],[Close Price]]-Table2[[#This Row],[200D EMA]])/Table2[[#This Row],[200D EMA]]</f>
        <v>0.23547226933114238</v>
      </c>
      <c r="V221">
        <v>1.8472481633425799</v>
      </c>
      <c r="W221">
        <v>1595.05</v>
      </c>
      <c r="X221">
        <v>1752</v>
      </c>
      <c r="Y221">
        <v>1595.05</v>
      </c>
      <c r="Z221">
        <v>1752</v>
      </c>
      <c r="AA221">
        <v>1595.05</v>
      </c>
      <c r="AB221">
        <v>1752</v>
      </c>
      <c r="AC221" s="1">
        <f>(Table2[[#This Row],[Close Price]]/Table2[[#This Row],[Day Low]])-1</f>
        <v>8.8492523745337115E-2</v>
      </c>
      <c r="AD221" s="1">
        <f>(Table2[[#This Row],[Day High]]/Table2[[#This Row],[Close Price]])-1</f>
        <v>9.1003340628958984E-3</v>
      </c>
      <c r="AE221" s="1">
        <f>(Table2[[#This Row],[Close Price]]/Table2[[#This Row],[Current Week Low]])-1</f>
        <v>8.8492523745337115E-2</v>
      </c>
      <c r="AF221" s="1">
        <f>(Table2[[#This Row],[Current Week High]]/Table2[[#This Row],[Close Price]])-1</f>
        <v>9.1003340628958984E-3</v>
      </c>
      <c r="AG221" s="1">
        <f>(Table2[[#This Row],[Close Price]]/Table2[[#This Row],[Current Month Low]])-1</f>
        <v>8.8492523745337115E-2</v>
      </c>
      <c r="AH221" s="1">
        <f>(Table2[[#This Row],[Current Month High]]/Table2[[#This Row],[Close Price]])-1</f>
        <v>9.1003340628958984E-3</v>
      </c>
      <c r="AI221">
        <v>0.91003340628958895</v>
      </c>
      <c r="AJ221">
        <v>73.933079543177698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0.09</v>
      </c>
      <c r="AM221" t="s">
        <v>3189</v>
      </c>
      <c r="AN221">
        <v>10.75</v>
      </c>
      <c r="AO221" t="s">
        <v>3189</v>
      </c>
      <c r="AP221">
        <v>3.3739060356654998E-2</v>
      </c>
      <c r="AQ221">
        <f>(Table2[[#This Row],[Sharpe Ratio]]-AVERAGE(Table2[Sharpe Ratio]))/_xlfn.STDEV.P(Table2[Sharpe Ratio])</f>
        <v>-0.30577970736238264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1.3302310313171333</v>
      </c>
      <c r="AS221">
        <f>_xlfn.RANK.AVG(Table2[[#This Row],[1Y Return vs Nifty Z-Score]],Table2[1Y Return vs Nifty Z-Score])</f>
        <v>257</v>
      </c>
      <c r="AT221">
        <f>_xlfn.RANK.AVG(Table2[[#This Row],[6M Return vs Nifty Z-Score]],Table2[6M Return vs Nifty Z-Score])</f>
        <v>107</v>
      </c>
      <c r="AU221">
        <f>_xlfn.RANK.AVG(Table2[[#This Row],[Sharpe Ratio Z-Score]],Table2[Sharpe Ratio Z-Score])</f>
        <v>428</v>
      </c>
      <c r="AV221">
        <f>(Table2[[#This Row],[Rank 1Y]]+Table2[[#This Row],[Rank 6M]]+Table2[[#This Row],[Rank Sharpe]])/3</f>
        <v>264</v>
      </c>
    </row>
    <row r="222" spans="1:48" x14ac:dyDescent="0.3">
      <c r="A222" t="s">
        <v>1300</v>
      </c>
      <c r="B222" t="s">
        <v>1301</v>
      </c>
      <c r="C222" t="s">
        <v>3148</v>
      </c>
      <c r="D222" t="s">
        <v>213</v>
      </c>
      <c r="E222">
        <v>8969.0025870000009</v>
      </c>
      <c r="F222">
        <v>449.25</v>
      </c>
      <c r="G222">
        <v>37.374406611010201</v>
      </c>
      <c r="H222">
        <f>(Table2[[#This Row],[1Y Return vs Nifty]]-AVERAGE(Table2[1Y Return vs Nifty]))/_xlfn.STDEV.P(Table2[1Y Return vs Nifty])</f>
        <v>0.44317916382437311</v>
      </c>
      <c r="I222">
        <v>2.3409092219097598</v>
      </c>
      <c r="J222">
        <f>(Table2[[#This Row],[1M Return vs Nifty]]-AVERAGE(Table2[1M Return vs Nifty]))/_xlfn.STDEV.P(Table2[1M Return vs Nifty])</f>
        <v>0.34571659200512439</v>
      </c>
      <c r="K222">
        <v>39.510296290245698</v>
      </c>
      <c r="L222">
        <f>(Table2[[#This Row],[6M Return vs Nifty]]-AVERAGE(Table2[6M Return vs Nifty]))/_xlfn.STDEV.P(Table2[6M Return vs Nifty])</f>
        <v>1.1393372925972629</v>
      </c>
      <c r="M222">
        <v>3.17416925291875</v>
      </c>
      <c r="N222">
        <f>(Table2[[#This Row],[1W Return vs Nifty]]-AVERAGE(Table2[1W Return vs Nifty]))/_xlfn.STDEV.P(Table2[1W Return vs Nifty])</f>
        <v>0.17003311605862378</v>
      </c>
      <c r="O222">
        <v>439.93</v>
      </c>
      <c r="P222">
        <v>432.43151169840201</v>
      </c>
      <c r="Q222">
        <v>374.25679986746297</v>
      </c>
      <c r="R222">
        <v>67.193363772503403</v>
      </c>
      <c r="S222" s="1">
        <f>(Table2[[#This Row],[Close Price]]-Table2[[#This Row],[20D EMA]])/Table2[[#This Row],[20D EMA]]</f>
        <v>2.118518855272428E-2</v>
      </c>
      <c r="T222" s="1">
        <f>(Table2[[#This Row],[Close Price]]-Table2[[#This Row],[50D EMA]])/Table2[[#This Row],[50D EMA]]</f>
        <v>3.8892837007974565E-2</v>
      </c>
      <c r="U222" s="1">
        <f>(Table2[[#This Row],[Close Price]]-Table2[[#This Row],[200D EMA]])/Table2[[#This Row],[200D EMA]]</f>
        <v>0.20037899153494249</v>
      </c>
      <c r="V222">
        <v>0.55890054187240001</v>
      </c>
      <c r="W222">
        <v>445.05</v>
      </c>
      <c r="X222">
        <v>453.9</v>
      </c>
      <c r="Y222">
        <v>445.05</v>
      </c>
      <c r="Z222">
        <v>453.9</v>
      </c>
      <c r="AA222">
        <v>445.05</v>
      </c>
      <c r="AB222">
        <v>453.9</v>
      </c>
      <c r="AC222" s="1">
        <f>(Table2[[#This Row],[Close Price]]/Table2[[#This Row],[Day Low]])-1</f>
        <v>9.4371418941692209E-3</v>
      </c>
      <c r="AD222" s="1">
        <f>(Table2[[#This Row],[Day High]]/Table2[[#This Row],[Close Price]])-1</f>
        <v>1.0350584307178501E-2</v>
      </c>
      <c r="AE222" s="1">
        <f>(Table2[[#This Row],[Close Price]]/Table2[[#This Row],[Current Week Low]])-1</f>
        <v>9.4371418941692209E-3</v>
      </c>
      <c r="AF222" s="1">
        <f>(Table2[[#This Row],[Current Week High]]/Table2[[#This Row],[Close Price]])-1</f>
        <v>1.0350584307178501E-2</v>
      </c>
      <c r="AG222" s="1">
        <f>(Table2[[#This Row],[Close Price]]/Table2[[#This Row],[Current Month Low]])-1</f>
        <v>9.4371418941692209E-3</v>
      </c>
      <c r="AH222" s="1">
        <f>(Table2[[#This Row],[Current Month High]]/Table2[[#This Row],[Close Price]])-1</f>
        <v>1.0350584307178501E-2</v>
      </c>
      <c r="AI222">
        <v>8.0244852531997797</v>
      </c>
      <c r="AJ222">
        <v>87.109537692627995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7.0000000000000007E-2</v>
      </c>
      <c r="AM222" t="s">
        <v>3189</v>
      </c>
      <c r="AN222">
        <v>6.08</v>
      </c>
      <c r="AO222" t="s">
        <v>3189</v>
      </c>
      <c r="AQ222">
        <f>(Table2[[#This Row],[Sharpe Ratio]]-AVERAGE(Table2[Sharpe Ratio]))/_xlfn.STDEV.P(Table2[Sharpe Ratio])</f>
        <v>-0.69705305481019519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1.401213109675189</v>
      </c>
      <c r="AS222">
        <f>_xlfn.RANK.AVG(Table2[[#This Row],[1Y Return vs Nifty Z-Score]],Table2[1Y Return vs Nifty Z-Score])</f>
        <v>176</v>
      </c>
      <c r="AT222">
        <f>_xlfn.RANK.AVG(Table2[[#This Row],[6M Return vs Nifty Z-Score]],Table2[6M Return vs Nifty Z-Score])</f>
        <v>80</v>
      </c>
      <c r="AU222">
        <f>_xlfn.RANK.AVG(Table2[[#This Row],[Sharpe Ratio Z-Score]],Table2[Sharpe Ratio Z-Score])</f>
        <v>537</v>
      </c>
      <c r="AV222">
        <f>(Table2[[#This Row],[Rank 1Y]]+Table2[[#This Row],[Rank 6M]]+Table2[[#This Row],[Rank Sharpe]])/3</f>
        <v>264.33333333333331</v>
      </c>
    </row>
    <row r="223" spans="1:48" x14ac:dyDescent="0.3">
      <c r="A223" t="s">
        <v>154</v>
      </c>
      <c r="B223" t="s">
        <v>155</v>
      </c>
      <c r="C223" t="s">
        <v>3154</v>
      </c>
      <c r="D223" t="s">
        <v>156</v>
      </c>
      <c r="E223">
        <v>169159.24927361001</v>
      </c>
      <c r="F223">
        <v>4409.25</v>
      </c>
      <c r="G223">
        <v>35.490524637881997</v>
      </c>
      <c r="H223">
        <f>(Table2[[#This Row],[1Y Return vs Nifty]]-AVERAGE(Table2[1Y Return vs Nifty]))/_xlfn.STDEV.P(Table2[1Y Return vs Nifty])</f>
        <v>0.40547846625978867</v>
      </c>
      <c r="I223">
        <v>8.2320886710864993</v>
      </c>
      <c r="J223">
        <f>(Table2[[#This Row],[1M Return vs Nifty]]-AVERAGE(Table2[1M Return vs Nifty]))/_xlfn.STDEV.P(Table2[1M Return vs Nifty])</f>
        <v>0.99497193667796702</v>
      </c>
      <c r="K223">
        <v>-5.8654557771637199</v>
      </c>
      <c r="L223">
        <f>(Table2[[#This Row],[6M Return vs Nifty]]-AVERAGE(Table2[6M Return vs Nifty]))/_xlfn.STDEV.P(Table2[6M Return vs Nifty])</f>
        <v>-0.29814370372903626</v>
      </c>
      <c r="M223">
        <v>3.9367654816186901</v>
      </c>
      <c r="N223">
        <f>(Table2[[#This Row],[1W Return vs Nifty]]-AVERAGE(Table2[1W Return vs Nifty]))/_xlfn.STDEV.P(Table2[1W Return vs Nifty])</f>
        <v>0.32933342897769452</v>
      </c>
      <c r="O223">
        <v>4207.1099999999997</v>
      </c>
      <c r="P223">
        <v>4313.1998622865203</v>
      </c>
      <c r="Q223">
        <v>4066.2211282602998</v>
      </c>
      <c r="R223">
        <v>77.063889615082999</v>
      </c>
      <c r="S223" s="1">
        <f>(Table2[[#This Row],[Close Price]]-Table2[[#This Row],[20D EMA]])/Table2[[#This Row],[20D EMA]]</f>
        <v>4.8047234324750325E-2</v>
      </c>
      <c r="T223" s="1">
        <f>(Table2[[#This Row],[Close Price]]-Table2[[#This Row],[50D EMA]])/Table2[[#This Row],[50D EMA]]</f>
        <v>2.2268881753733854E-2</v>
      </c>
      <c r="U223" s="1">
        <f>(Table2[[#This Row],[Close Price]]-Table2[[#This Row],[200D EMA]])/Table2[[#This Row],[200D EMA]]</f>
        <v>8.4360604334979286E-2</v>
      </c>
      <c r="V223">
        <v>0.81825870612867602</v>
      </c>
      <c r="W223">
        <v>4352.75</v>
      </c>
      <c r="X223">
        <v>4433.2</v>
      </c>
      <c r="Y223">
        <v>4352.75</v>
      </c>
      <c r="Z223">
        <v>4433.2</v>
      </c>
      <c r="AA223">
        <v>4352.75</v>
      </c>
      <c r="AB223">
        <v>4433.2</v>
      </c>
      <c r="AC223" s="1">
        <f>(Table2[[#This Row],[Close Price]]/Table2[[#This Row],[Day Low]])-1</f>
        <v>1.2980299810464668E-2</v>
      </c>
      <c r="AD223" s="1">
        <f>(Table2[[#This Row],[Day High]]/Table2[[#This Row],[Close Price]])-1</f>
        <v>5.4317627714464134E-3</v>
      </c>
      <c r="AE223" s="1">
        <f>(Table2[[#This Row],[Close Price]]/Table2[[#This Row],[Current Week Low]])-1</f>
        <v>1.2980299810464668E-2</v>
      </c>
      <c r="AF223" s="1">
        <f>(Table2[[#This Row],[Current Week High]]/Table2[[#This Row],[Close Price]])-1</f>
        <v>5.4317627714464134E-3</v>
      </c>
      <c r="AG223" s="1">
        <f>(Table2[[#This Row],[Close Price]]/Table2[[#This Row],[Current Month Low]])-1</f>
        <v>1.2980299810464668E-2</v>
      </c>
      <c r="AH223" s="1">
        <f>(Table2[[#This Row],[Current Month High]]/Table2[[#This Row],[Close Price]])-1</f>
        <v>5.4317627714464134E-3</v>
      </c>
      <c r="AI223">
        <v>14.191755967568101</v>
      </c>
      <c r="AJ223">
        <v>58.560486191024097</v>
      </c>
      <c r="AK223" t="str">
        <f>IF(AND(Table2[[#This Row],[20D EMA]]&gt;Table2[[#This Row],[50D EMA]],Table2[[#This Row],[50D EMA]]&gt;Table2[[#This Row],[200D EMA]]),"Uptrend","Downtrend/NoTrend")</f>
        <v>Downtrend/NoTrend</v>
      </c>
      <c r="AL223">
        <v>-7.0000000000000007E-2</v>
      </c>
      <c r="AM223" t="s">
        <v>3190</v>
      </c>
      <c r="AN223">
        <v>12.68</v>
      </c>
      <c r="AO223" t="s">
        <v>3189</v>
      </c>
      <c r="AP223">
        <v>0.111799714539279</v>
      </c>
      <c r="AQ223">
        <f>(Table2[[#This Row],[Sharpe Ratio]]-AVERAGE(Table2[Sharpe Ratio]))/_xlfn.STDEV.P(Table2[Sharpe Ratio])</f>
        <v>0.59949308752672581</v>
      </c>
      <c r="AR2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3">
        <f>_xlfn.RANK.AVG(Table2[[#This Row],[1Y Return vs Nifty Z-Score]],Table2[1Y Return vs Nifty Z-Score])</f>
        <v>186</v>
      </c>
      <c r="AT223">
        <f>_xlfn.RANK.AVG(Table2[[#This Row],[6M Return vs Nifty Z-Score]],Table2[6M Return vs Nifty Z-Score])</f>
        <v>412</v>
      </c>
      <c r="AU223">
        <f>_xlfn.RANK.AVG(Table2[[#This Row],[Sharpe Ratio Z-Score]],Table2[Sharpe Ratio Z-Score])</f>
        <v>197</v>
      </c>
      <c r="AV223">
        <f>(Table2[[#This Row],[Rank 1Y]]+Table2[[#This Row],[Rank 6M]]+Table2[[#This Row],[Rank Sharpe]])/3</f>
        <v>265</v>
      </c>
    </row>
    <row r="224" spans="1:48" x14ac:dyDescent="0.3">
      <c r="A224" t="s">
        <v>494</v>
      </c>
      <c r="B224" t="s">
        <v>495</v>
      </c>
      <c r="C224" t="s">
        <v>3143</v>
      </c>
      <c r="D224" t="s">
        <v>208</v>
      </c>
      <c r="E224">
        <v>43415.489561249997</v>
      </c>
      <c r="F224">
        <v>678.2</v>
      </c>
      <c r="G224">
        <v>35.507871634716302</v>
      </c>
      <c r="H224">
        <f>(Table2[[#This Row],[1Y Return vs Nifty]]-AVERAGE(Table2[1Y Return vs Nifty]))/_xlfn.STDEV.P(Table2[1Y Return vs Nifty])</f>
        <v>0.40582561851806842</v>
      </c>
      <c r="I224">
        <v>-2.1016613581582999</v>
      </c>
      <c r="J224">
        <f>(Table2[[#This Row],[1M Return vs Nifty]]-AVERAGE(Table2[1M Return vs Nifty]))/_xlfn.STDEV.P(Table2[1M Return vs Nifty])</f>
        <v>-0.14389040742155121</v>
      </c>
      <c r="K224">
        <v>2.1620685228562402</v>
      </c>
      <c r="L224">
        <f>(Table2[[#This Row],[6M Return vs Nifty]]-AVERAGE(Table2[6M Return vs Nifty]))/_xlfn.STDEV.P(Table2[6M Return vs Nifty])</f>
        <v>-4.3835772663044885E-2</v>
      </c>
      <c r="M224">
        <v>-2.2809947964908899</v>
      </c>
      <c r="N224">
        <f>(Table2[[#This Row],[1W Return vs Nifty]]-AVERAGE(Table2[1W Return vs Nifty]))/_xlfn.STDEV.P(Table2[1W Return vs Nifty])</f>
        <v>-0.96950745258186333</v>
      </c>
      <c r="O224">
        <v>689.65</v>
      </c>
      <c r="P224">
        <v>685.13949663189203</v>
      </c>
      <c r="Q224">
        <v>614.54896454351206</v>
      </c>
      <c r="R224">
        <v>45.693051912855999</v>
      </c>
      <c r="S224" s="1">
        <f>(Table2[[#This Row],[Close Price]]-Table2[[#This Row],[20D EMA]])/Table2[[#This Row],[20D EMA]]</f>
        <v>-1.6602624519683799E-2</v>
      </c>
      <c r="T224" s="1">
        <f>(Table2[[#This Row],[Close Price]]-Table2[[#This Row],[50D EMA]])/Table2[[#This Row],[50D EMA]]</f>
        <v>-1.0128589383630876E-2</v>
      </c>
      <c r="U224" s="1">
        <f>(Table2[[#This Row],[Close Price]]-Table2[[#This Row],[200D EMA]])/Table2[[#This Row],[200D EMA]]</f>
        <v>0.10357357855735398</v>
      </c>
      <c r="V224">
        <v>0.60673986797995705</v>
      </c>
      <c r="W224">
        <v>673</v>
      </c>
      <c r="X224">
        <v>694.8</v>
      </c>
      <c r="Y224">
        <v>673</v>
      </c>
      <c r="Z224">
        <v>694.8</v>
      </c>
      <c r="AA224">
        <v>673</v>
      </c>
      <c r="AB224">
        <v>694.8</v>
      </c>
      <c r="AC224" s="1">
        <f>(Table2[[#This Row],[Close Price]]/Table2[[#This Row],[Day Low]])-1</f>
        <v>7.7265973254085907E-3</v>
      </c>
      <c r="AD224" s="1">
        <f>(Table2[[#This Row],[Day High]]/Table2[[#This Row],[Close Price]])-1</f>
        <v>2.4476555588321958E-2</v>
      </c>
      <c r="AE224" s="1">
        <f>(Table2[[#This Row],[Close Price]]/Table2[[#This Row],[Current Week Low]])-1</f>
        <v>7.7265973254085907E-3</v>
      </c>
      <c r="AF224" s="1">
        <f>(Table2[[#This Row],[Current Week High]]/Table2[[#This Row],[Close Price]])-1</f>
        <v>2.4476555588321958E-2</v>
      </c>
      <c r="AG224" s="1">
        <f>(Table2[[#This Row],[Close Price]]/Table2[[#This Row],[Current Month Low]])-1</f>
        <v>7.7265973254085907E-3</v>
      </c>
      <c r="AH224" s="1">
        <f>(Table2[[#This Row],[Current Month High]]/Table2[[#This Row],[Close Price]])-1</f>
        <v>2.4476555588321958E-2</v>
      </c>
      <c r="AI224">
        <v>10.3804187555293</v>
      </c>
      <c r="AJ224">
        <v>57.720930232558104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-0.02</v>
      </c>
      <c r="AM224" t="s">
        <v>3190</v>
      </c>
      <c r="AN224">
        <v>-1.99</v>
      </c>
      <c r="AO224" t="s">
        <v>3190</v>
      </c>
      <c r="AP224">
        <v>7.2502559571464995E-2</v>
      </c>
      <c r="AQ224">
        <f>(Table2[[#This Row],[Sharpe Ratio]]-AVERAGE(Table2[Sharpe Ratio]))/_xlfn.STDEV.P(Table2[Sharpe Ratio])</f>
        <v>0.14376227561633603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-0.60764573853205506</v>
      </c>
      <c r="AS224">
        <f>_xlfn.RANK.AVG(Table2[[#This Row],[1Y Return vs Nifty Z-Score]],Table2[1Y Return vs Nifty Z-Score])</f>
        <v>185</v>
      </c>
      <c r="AT224">
        <f>_xlfn.RANK.AVG(Table2[[#This Row],[6M Return vs Nifty Z-Score]],Table2[6M Return vs Nifty Z-Score])</f>
        <v>304</v>
      </c>
      <c r="AU224">
        <f>_xlfn.RANK.AVG(Table2[[#This Row],[Sharpe Ratio Z-Score]],Table2[Sharpe Ratio Z-Score])</f>
        <v>307</v>
      </c>
      <c r="AV224">
        <f>(Table2[[#This Row],[Rank 1Y]]+Table2[[#This Row],[Rank 6M]]+Table2[[#This Row],[Rank Sharpe]])/3</f>
        <v>265.33333333333331</v>
      </c>
    </row>
    <row r="225" spans="1:48" x14ac:dyDescent="0.3">
      <c r="A225" t="s">
        <v>345</v>
      </c>
      <c r="B225" t="s">
        <v>346</v>
      </c>
      <c r="C225" t="s">
        <v>3149</v>
      </c>
      <c r="D225" t="s">
        <v>75</v>
      </c>
      <c r="E225">
        <v>72606.77755888</v>
      </c>
      <c r="F225">
        <v>1510.7</v>
      </c>
      <c r="G225">
        <v>36.401135034606902</v>
      </c>
      <c r="H225">
        <f>(Table2[[#This Row],[1Y Return vs Nifty]]-AVERAGE(Table2[1Y Return vs Nifty]))/_xlfn.STDEV.P(Table2[1Y Return vs Nifty])</f>
        <v>0.42370181976907756</v>
      </c>
      <c r="I225">
        <v>-17.241327991375002</v>
      </c>
      <c r="J225">
        <f>(Table2[[#This Row],[1M Return vs Nifty]]-AVERAGE(Table2[1M Return vs Nifty]))/_xlfn.STDEV.P(Table2[1M Return vs Nifty])</f>
        <v>-1.812403404348621</v>
      </c>
      <c r="K225">
        <v>-8.0468218675223309</v>
      </c>
      <c r="L225">
        <f>(Table2[[#This Row],[6M Return vs Nifty]]-AVERAGE(Table2[6M Return vs Nifty]))/_xlfn.STDEV.P(Table2[6M Return vs Nifty])</f>
        <v>-0.36724828399610937</v>
      </c>
      <c r="M225">
        <v>-2.12615542240591</v>
      </c>
      <c r="N225">
        <f>(Table2[[#This Row],[1W Return vs Nifty]]-AVERAGE(Table2[1W Return vs Nifty]))/_xlfn.STDEV.P(Table2[1W Return vs Nifty])</f>
        <v>-0.93716273356065816</v>
      </c>
      <c r="O225">
        <v>1630.18</v>
      </c>
      <c r="P225">
        <v>1716.7686000133299</v>
      </c>
      <c r="Q225">
        <v>1534.1098097408101</v>
      </c>
      <c r="R225">
        <v>30.661689619203401</v>
      </c>
      <c r="S225" s="1">
        <f>(Table2[[#This Row],[Close Price]]-Table2[[#This Row],[20D EMA]])/Table2[[#This Row],[20D EMA]]</f>
        <v>-7.329251984443437E-2</v>
      </c>
      <c r="T225" s="1">
        <f>(Table2[[#This Row],[Close Price]]-Table2[[#This Row],[50D EMA]])/Table2[[#This Row],[50D EMA]]</f>
        <v>-0.1200328337853627</v>
      </c>
      <c r="U225" s="1">
        <f>(Table2[[#This Row],[Close Price]]-Table2[[#This Row],[200D EMA]])/Table2[[#This Row],[200D EMA]]</f>
        <v>-1.5259539827051333E-2</v>
      </c>
      <c r="V225">
        <v>0.90838990178508905</v>
      </c>
      <c r="W225">
        <v>1506.8</v>
      </c>
      <c r="X225">
        <v>1619.8</v>
      </c>
      <c r="Y225">
        <v>1506.8</v>
      </c>
      <c r="Z225">
        <v>1619.8</v>
      </c>
      <c r="AA225">
        <v>1506.8</v>
      </c>
      <c r="AB225">
        <v>1619.8</v>
      </c>
      <c r="AC225" s="1">
        <f>(Table2[[#This Row],[Close Price]]/Table2[[#This Row],[Day Low]])-1</f>
        <v>2.588266525086258E-3</v>
      </c>
      <c r="AD225" s="1">
        <f>(Table2[[#This Row],[Day High]]/Table2[[#This Row],[Close Price]])-1</f>
        <v>7.2218177004037765E-2</v>
      </c>
      <c r="AE225" s="1">
        <f>(Table2[[#This Row],[Close Price]]/Table2[[#This Row],[Current Week Low]])-1</f>
        <v>2.588266525086258E-3</v>
      </c>
      <c r="AF225" s="1">
        <f>(Table2[[#This Row],[Current Week High]]/Table2[[#This Row],[Close Price]])-1</f>
        <v>7.2218177004037765E-2</v>
      </c>
      <c r="AG225" s="1">
        <f>(Table2[[#This Row],[Close Price]]/Table2[[#This Row],[Current Month Low]])-1</f>
        <v>2.588266525086258E-3</v>
      </c>
      <c r="AH225" s="1">
        <f>(Table2[[#This Row],[Current Month High]]/Table2[[#This Row],[Close Price]])-1</f>
        <v>7.2218177004037765E-2</v>
      </c>
      <c r="AI225">
        <v>34.8381544979148</v>
      </c>
      <c r="AJ225">
        <v>73.843498273877998</v>
      </c>
      <c r="AK225" t="str">
        <f>IF(AND(Table2[[#This Row],[20D EMA]]&gt;Table2[[#This Row],[50D EMA]],Table2[[#This Row],[50D EMA]]&gt;Table2[[#This Row],[200D EMA]]),"Uptrend","Downtrend/NoTrend")</f>
        <v>Downtrend/NoTrend</v>
      </c>
      <c r="AL225">
        <v>0.03</v>
      </c>
      <c r="AM225" t="s">
        <v>3189</v>
      </c>
      <c r="AN225">
        <v>-4.3600000000000003</v>
      </c>
      <c r="AO225" t="s">
        <v>3190</v>
      </c>
      <c r="AP225">
        <v>0.11592860643998699</v>
      </c>
      <c r="AQ225">
        <f>(Table2[[#This Row],[Sharpe Ratio]]-AVERAGE(Table2[Sharpe Ratio]))/_xlfn.STDEV.P(Table2[Sharpe Ratio])</f>
        <v>0.64737602611963529</v>
      </c>
      <c r="AR2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5">
        <f>_xlfn.RANK.AVG(Table2[[#This Row],[1Y Return vs Nifty Z-Score]],Table2[1Y Return vs Nifty Z-Score])</f>
        <v>180</v>
      </c>
      <c r="AT225">
        <f>_xlfn.RANK.AVG(Table2[[#This Row],[6M Return vs Nifty Z-Score]],Table2[6M Return vs Nifty Z-Score])</f>
        <v>437</v>
      </c>
      <c r="AU225">
        <f>_xlfn.RANK.AVG(Table2[[#This Row],[Sharpe Ratio Z-Score]],Table2[Sharpe Ratio Z-Score])</f>
        <v>180</v>
      </c>
      <c r="AV225">
        <f>(Table2[[#This Row],[Rank 1Y]]+Table2[[#This Row],[Rank 6M]]+Table2[[#This Row],[Rank Sharpe]])/3</f>
        <v>265.66666666666669</v>
      </c>
    </row>
    <row r="226" spans="1:48" x14ac:dyDescent="0.3">
      <c r="A226" t="s">
        <v>840</v>
      </c>
      <c r="B226" t="s">
        <v>841</v>
      </c>
      <c r="C226" t="s">
        <v>3146</v>
      </c>
      <c r="D226" t="s">
        <v>256</v>
      </c>
      <c r="E226">
        <v>18519.673558760001</v>
      </c>
      <c r="F226">
        <v>1132.8</v>
      </c>
      <c r="G226">
        <v>43.989140720410603</v>
      </c>
      <c r="H226">
        <f>(Table2[[#This Row],[1Y Return vs Nifty]]-AVERAGE(Table2[1Y Return vs Nifty]))/_xlfn.STDEV.P(Table2[1Y Return vs Nifty])</f>
        <v>0.5755548082043378</v>
      </c>
      <c r="I226">
        <v>-11.4390292949486</v>
      </c>
      <c r="J226">
        <f>(Table2[[#This Row],[1M Return vs Nifty]]-AVERAGE(Table2[1M Return vs Nifty]))/_xlfn.STDEV.P(Table2[1M Return vs Nifty])</f>
        <v>-1.1729434332948534</v>
      </c>
      <c r="K226">
        <v>-14.5214207708219</v>
      </c>
      <c r="L226">
        <f>(Table2[[#This Row],[6M Return vs Nifty]]-AVERAGE(Table2[6M Return vs Nifty]))/_xlfn.STDEV.P(Table2[6M Return vs Nifty])</f>
        <v>-0.57236031979227087</v>
      </c>
      <c r="M226">
        <v>1.23597119302465</v>
      </c>
      <c r="N226">
        <f>(Table2[[#This Row],[1W Return vs Nifty]]-AVERAGE(Table2[1W Return vs Nifty]))/_xlfn.STDEV.P(Table2[1W Return vs Nifty])</f>
        <v>-0.23484110941011044</v>
      </c>
      <c r="O226">
        <v>1183.3</v>
      </c>
      <c r="P226">
        <v>1234.00679306042</v>
      </c>
      <c r="Q226">
        <v>1162.7427772907099</v>
      </c>
      <c r="R226">
        <v>34.360704941520801</v>
      </c>
      <c r="S226" s="1">
        <f>(Table2[[#This Row],[Close Price]]-Table2[[#This Row],[20D EMA]])/Table2[[#This Row],[20D EMA]]</f>
        <v>-4.267725851432435E-2</v>
      </c>
      <c r="T226" s="1">
        <f>(Table2[[#This Row],[Close Price]]-Table2[[#This Row],[50D EMA]])/Table2[[#This Row],[50D EMA]]</f>
        <v>-8.2014777900387734E-2</v>
      </c>
      <c r="U226" s="1">
        <f>(Table2[[#This Row],[Close Price]]-Table2[[#This Row],[200D EMA]])/Table2[[#This Row],[200D EMA]]</f>
        <v>-2.5751849743138534E-2</v>
      </c>
      <c r="V226">
        <v>1.1136133473444201</v>
      </c>
      <c r="W226">
        <v>1120.05</v>
      </c>
      <c r="X226">
        <v>1154.9000000000001</v>
      </c>
      <c r="Y226">
        <v>1120.05</v>
      </c>
      <c r="Z226">
        <v>1154.9000000000001</v>
      </c>
      <c r="AA226">
        <v>1120.05</v>
      </c>
      <c r="AB226">
        <v>1154.9000000000001</v>
      </c>
      <c r="AC226" s="1">
        <f>(Table2[[#This Row],[Close Price]]/Table2[[#This Row],[Day Low]])-1</f>
        <v>1.1383420383018539E-2</v>
      </c>
      <c r="AD226" s="1">
        <f>(Table2[[#This Row],[Day High]]/Table2[[#This Row],[Close Price]])-1</f>
        <v>1.9509180790960645E-2</v>
      </c>
      <c r="AE226" s="1">
        <f>(Table2[[#This Row],[Close Price]]/Table2[[#This Row],[Current Week Low]])-1</f>
        <v>1.1383420383018539E-2</v>
      </c>
      <c r="AF226" s="1">
        <f>(Table2[[#This Row],[Current Week High]]/Table2[[#This Row],[Close Price]])-1</f>
        <v>1.9509180790960645E-2</v>
      </c>
      <c r="AG226" s="1">
        <f>(Table2[[#This Row],[Close Price]]/Table2[[#This Row],[Current Month Low]])-1</f>
        <v>1.1383420383018539E-2</v>
      </c>
      <c r="AH226" s="1">
        <f>(Table2[[#This Row],[Current Month High]]/Table2[[#This Row],[Close Price]])-1</f>
        <v>1.9509180790960645E-2</v>
      </c>
      <c r="AI226">
        <v>27.9131355932203</v>
      </c>
      <c r="AJ226">
        <v>80.684265092910096</v>
      </c>
      <c r="AK226" t="str">
        <f>IF(AND(Table2[[#This Row],[20D EMA]]&gt;Table2[[#This Row],[50D EMA]],Table2[[#This Row],[50D EMA]]&gt;Table2[[#This Row],[200D EMA]]),"Uptrend","Downtrend/NoTrend")</f>
        <v>Downtrend/NoTrend</v>
      </c>
      <c r="AL226">
        <v>-0.13</v>
      </c>
      <c r="AM226" t="s">
        <v>3190</v>
      </c>
      <c r="AN226">
        <v>-8.77</v>
      </c>
      <c r="AO226" t="s">
        <v>3190</v>
      </c>
      <c r="AP226">
        <v>0.14500055780516299</v>
      </c>
      <c r="AQ226">
        <f>(Table2[[#This Row],[Sharpe Ratio]]-AVERAGE(Table2[Sharpe Ratio]))/_xlfn.STDEV.P(Table2[Sharpe Ratio])</f>
        <v>0.98452470801079217</v>
      </c>
      <c r="AR2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6">
        <f>_xlfn.RANK.AVG(Table2[[#This Row],[1Y Return vs Nifty Z-Score]],Table2[1Y Return vs Nifty Z-Score])</f>
        <v>150</v>
      </c>
      <c r="AT226">
        <f>_xlfn.RANK.AVG(Table2[[#This Row],[6M Return vs Nifty Z-Score]],Table2[6M Return vs Nifty Z-Score])</f>
        <v>528</v>
      </c>
      <c r="AU226">
        <f>_xlfn.RANK.AVG(Table2[[#This Row],[Sharpe Ratio Z-Score]],Table2[Sharpe Ratio Z-Score])</f>
        <v>121</v>
      </c>
      <c r="AV226">
        <f>(Table2[[#This Row],[Rank 1Y]]+Table2[[#This Row],[Rank 6M]]+Table2[[#This Row],[Rank Sharpe]])/3</f>
        <v>266.33333333333331</v>
      </c>
    </row>
    <row r="227" spans="1:48" x14ac:dyDescent="0.3">
      <c r="A227" t="s">
        <v>1140</v>
      </c>
      <c r="B227" t="s">
        <v>1141</v>
      </c>
      <c r="C227" t="s">
        <v>3151</v>
      </c>
      <c r="D227" t="s">
        <v>269</v>
      </c>
      <c r="E227">
        <v>10907.2148724</v>
      </c>
      <c r="F227">
        <v>5380.4</v>
      </c>
      <c r="G227">
        <v>18.521773782262699</v>
      </c>
      <c r="H227">
        <f>(Table2[[#This Row],[1Y Return vs Nifty]]-AVERAGE(Table2[1Y Return vs Nifty]))/_xlfn.STDEV.P(Table2[1Y Return vs Nifty])</f>
        <v>6.5895757161403667E-2</v>
      </c>
      <c r="I227">
        <v>1.8013974878205901</v>
      </c>
      <c r="J227">
        <f>(Table2[[#This Row],[1M Return vs Nifty]]-AVERAGE(Table2[1M Return vs Nifty]))/_xlfn.STDEV.P(Table2[1M Return vs Nifty])</f>
        <v>0.28625806084120659</v>
      </c>
      <c r="K227">
        <v>-9.7491459555898299</v>
      </c>
      <c r="L227">
        <f>(Table2[[#This Row],[6M Return vs Nifty]]-AVERAGE(Table2[6M Return vs Nifty]))/_xlfn.STDEV.P(Table2[6M Return vs Nifty])</f>
        <v>-0.42117705464326516</v>
      </c>
      <c r="M227">
        <v>0.51689806364744995</v>
      </c>
      <c r="N227">
        <f>(Table2[[#This Row],[1W Return vs Nifty]]-AVERAGE(Table2[1W Return vs Nifty]))/_xlfn.STDEV.P(Table2[1W Return vs Nifty])</f>
        <v>-0.38504979155474117</v>
      </c>
      <c r="O227">
        <v>5348.96</v>
      </c>
      <c r="P227">
        <v>5359.1482433615301</v>
      </c>
      <c r="Q227">
        <v>4816.1018716955596</v>
      </c>
      <c r="R227">
        <v>54.361192802665698</v>
      </c>
      <c r="S227" s="1">
        <f>(Table2[[#This Row],[Close Price]]-Table2[[#This Row],[20D EMA]])/Table2[[#This Row],[20D EMA]]</f>
        <v>5.8777781101372233E-3</v>
      </c>
      <c r="T227" s="1">
        <f>(Table2[[#This Row],[Close Price]]-Table2[[#This Row],[50D EMA]])/Table2[[#This Row],[50D EMA]]</f>
        <v>3.9655101283668365E-3</v>
      </c>
      <c r="U227" s="1">
        <f>(Table2[[#This Row],[Close Price]]-Table2[[#This Row],[200D EMA]])/Table2[[#This Row],[200D EMA]]</f>
        <v>0.11716905982010986</v>
      </c>
      <c r="V227">
        <v>0.381394885269148</v>
      </c>
      <c r="W227">
        <v>5291.85</v>
      </c>
      <c r="X227">
        <v>5445.9</v>
      </c>
      <c r="Y227">
        <v>5291.85</v>
      </c>
      <c r="Z227">
        <v>5445.9</v>
      </c>
      <c r="AA227">
        <v>5291.85</v>
      </c>
      <c r="AB227">
        <v>5445.9</v>
      </c>
      <c r="AC227" s="1">
        <f>(Table2[[#This Row],[Close Price]]/Table2[[#This Row],[Day Low]])-1</f>
        <v>1.6733278532082174E-2</v>
      </c>
      <c r="AD227" s="1">
        <f>(Table2[[#This Row],[Day High]]/Table2[[#This Row],[Close Price]])-1</f>
        <v>1.2173816073154375E-2</v>
      </c>
      <c r="AE227" s="1">
        <f>(Table2[[#This Row],[Close Price]]/Table2[[#This Row],[Current Week Low]])-1</f>
        <v>1.6733278532082174E-2</v>
      </c>
      <c r="AF227" s="1">
        <f>(Table2[[#This Row],[Current Week High]]/Table2[[#This Row],[Close Price]])-1</f>
        <v>1.2173816073154375E-2</v>
      </c>
      <c r="AG227" s="1">
        <f>(Table2[[#This Row],[Close Price]]/Table2[[#This Row],[Current Month Low]])-1</f>
        <v>1.6733278532082174E-2</v>
      </c>
      <c r="AH227" s="1">
        <f>(Table2[[#This Row],[Current Month High]]/Table2[[#This Row],[Close Price]])-1</f>
        <v>1.2173816073154375E-2</v>
      </c>
      <c r="AI227">
        <v>11.497286447104299</v>
      </c>
      <c r="AJ227">
        <v>78.632138114209795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0.03</v>
      </c>
      <c r="AM227" t="s">
        <v>3189</v>
      </c>
      <c r="AN227">
        <v>-2.0499999999999998</v>
      </c>
      <c r="AO227" t="s">
        <v>3190</v>
      </c>
      <c r="AP227">
        <v>0.18426858122629999</v>
      </c>
      <c r="AQ227">
        <f>(Table2[[#This Row],[Sharpe Ratio]]-AVERAGE(Table2[Sharpe Ratio]))/_xlfn.STDEV.P(Table2[Sharpe Ratio])</f>
        <v>1.4399176801098725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285</v>
      </c>
      <c r="AT227">
        <f>_xlfn.RANK.AVG(Table2[[#This Row],[6M Return vs Nifty Z-Score]],Table2[6M Return vs Nifty Z-Score])</f>
        <v>464</v>
      </c>
      <c r="AU227">
        <f>_xlfn.RANK.AVG(Table2[[#This Row],[Sharpe Ratio Z-Score]],Table2[Sharpe Ratio Z-Score])</f>
        <v>50</v>
      </c>
      <c r="AV227">
        <f>(Table2[[#This Row],[Rank 1Y]]+Table2[[#This Row],[Rank 6M]]+Table2[[#This Row],[Rank Sharpe]])/3</f>
        <v>266.33333333333331</v>
      </c>
    </row>
    <row r="228" spans="1:48" x14ac:dyDescent="0.3">
      <c r="A228" t="s">
        <v>1085</v>
      </c>
      <c r="B228" t="s">
        <v>1086</v>
      </c>
      <c r="C228" t="s">
        <v>3145</v>
      </c>
      <c r="D228" t="s">
        <v>983</v>
      </c>
      <c r="E228">
        <v>11813.30772721</v>
      </c>
      <c r="F228">
        <v>591.85</v>
      </c>
      <c r="G228">
        <v>5.0987607119379197</v>
      </c>
      <c r="H228">
        <f>(Table2[[#This Row],[1Y Return vs Nifty]]-AVERAGE(Table2[1Y Return vs Nifty]))/_xlfn.STDEV.P(Table2[1Y Return vs Nifty])</f>
        <v>-0.20272879755497597</v>
      </c>
      <c r="I228">
        <v>-6.3872352344802703</v>
      </c>
      <c r="J228">
        <f>(Table2[[#This Row],[1M Return vs Nifty]]-AVERAGE(Table2[1M Return vs Nifty]))/_xlfn.STDEV.P(Table2[1M Return vs Nifty])</f>
        <v>-0.61619510772756236</v>
      </c>
      <c r="K228">
        <v>41.857140537028201</v>
      </c>
      <c r="L228">
        <f>(Table2[[#This Row],[6M Return vs Nifty]]-AVERAGE(Table2[6M Return vs Nifty]))/_xlfn.STDEV.P(Table2[6M Return vs Nifty])</f>
        <v>1.2136841376054928</v>
      </c>
      <c r="M228">
        <v>10.611827469867499</v>
      </c>
      <c r="N228">
        <f>(Table2[[#This Row],[1W Return vs Nifty]]-AVERAGE(Table2[1W Return vs Nifty]))/_xlfn.STDEV.P(Table2[1W Return vs Nifty])</f>
        <v>1.723701016259094</v>
      </c>
      <c r="O228">
        <v>571.29</v>
      </c>
      <c r="P228">
        <v>581.15762401315305</v>
      </c>
      <c r="Q228">
        <v>508.25608055511498</v>
      </c>
      <c r="R228">
        <v>63.1813230462867</v>
      </c>
      <c r="S228" s="1">
        <f>(Table2[[#This Row],[Close Price]]-Table2[[#This Row],[20D EMA]])/Table2[[#This Row],[20D EMA]]</f>
        <v>3.5988727266362201E-2</v>
      </c>
      <c r="T228" s="1">
        <f>(Table2[[#This Row],[Close Price]]-Table2[[#This Row],[50D EMA]])/Table2[[#This Row],[50D EMA]]</f>
        <v>1.8398409562299701E-2</v>
      </c>
      <c r="U228" s="1">
        <f>(Table2[[#This Row],[Close Price]]-Table2[[#This Row],[200D EMA]])/Table2[[#This Row],[200D EMA]]</f>
        <v>0.16447204990363154</v>
      </c>
      <c r="V228">
        <v>0.51309285525735704</v>
      </c>
      <c r="W228">
        <v>576</v>
      </c>
      <c r="X228">
        <v>594.54999999999995</v>
      </c>
      <c r="Y228">
        <v>576</v>
      </c>
      <c r="Z228">
        <v>594.54999999999995</v>
      </c>
      <c r="AA228">
        <v>576</v>
      </c>
      <c r="AB228">
        <v>594.54999999999995</v>
      </c>
      <c r="AC228" s="1">
        <f>(Table2[[#This Row],[Close Price]]/Table2[[#This Row],[Day Low]])-1</f>
        <v>2.7517361111111249E-2</v>
      </c>
      <c r="AD228" s="1">
        <f>(Table2[[#This Row],[Day High]]/Table2[[#This Row],[Close Price]])-1</f>
        <v>4.5619667145391229E-3</v>
      </c>
      <c r="AE228" s="1">
        <f>(Table2[[#This Row],[Close Price]]/Table2[[#This Row],[Current Week Low]])-1</f>
        <v>2.7517361111111249E-2</v>
      </c>
      <c r="AF228" s="1">
        <f>(Table2[[#This Row],[Current Week High]]/Table2[[#This Row],[Close Price]])-1</f>
        <v>4.5619667145391229E-3</v>
      </c>
      <c r="AG228" s="1">
        <f>(Table2[[#This Row],[Close Price]]/Table2[[#This Row],[Current Month Low]])-1</f>
        <v>2.7517361111111249E-2</v>
      </c>
      <c r="AH228" s="1">
        <f>(Table2[[#This Row],[Current Month High]]/Table2[[#This Row],[Close Price]])-1</f>
        <v>4.5619667145391229E-3</v>
      </c>
      <c r="AI228">
        <v>16.8877249303032</v>
      </c>
      <c r="AJ228">
        <v>72.299854439592394</v>
      </c>
      <c r="AK228" t="str">
        <f>IF(AND(Table2[[#This Row],[20D EMA]]&gt;Table2[[#This Row],[50D EMA]],Table2[[#This Row],[50D EMA]]&gt;Table2[[#This Row],[200D EMA]]),"Uptrend","Downtrend/NoTrend")</f>
        <v>Downtrend/NoTrend</v>
      </c>
      <c r="AL228">
        <v>0.2</v>
      </c>
      <c r="AM228" t="s">
        <v>3189</v>
      </c>
      <c r="AN228">
        <v>4.3899999999999997</v>
      </c>
      <c r="AO228" t="s">
        <v>3189</v>
      </c>
      <c r="AP228">
        <v>6.0756747151719998E-2</v>
      </c>
      <c r="AQ228">
        <f>(Table2[[#This Row],[Sharpe Ratio]]-AVERAGE(Table2[Sharpe Ratio]))/_xlfn.STDEV.P(Table2[Sharpe Ratio])</f>
        <v>7.5455791409347996E-3</v>
      </c>
      <c r="AR2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8">
        <f>_xlfn.RANK.AVG(Table2[[#This Row],[1Y Return vs Nifty Z-Score]],Table2[1Y Return vs Nifty Z-Score])</f>
        <v>373</v>
      </c>
      <c r="AT228">
        <f>_xlfn.RANK.AVG(Table2[[#This Row],[6M Return vs Nifty Z-Score]],Table2[6M Return vs Nifty Z-Score])</f>
        <v>76</v>
      </c>
      <c r="AU228">
        <f>_xlfn.RANK.AVG(Table2[[#This Row],[Sharpe Ratio Z-Score]],Table2[Sharpe Ratio Z-Score])</f>
        <v>351</v>
      </c>
      <c r="AV228">
        <f>(Table2[[#This Row],[Rank 1Y]]+Table2[[#This Row],[Rank 6M]]+Table2[[#This Row],[Rank Sharpe]])/3</f>
        <v>266.66666666666669</v>
      </c>
    </row>
    <row r="229" spans="1:48" x14ac:dyDescent="0.3">
      <c r="A229" t="s">
        <v>968</v>
      </c>
      <c r="B229" t="s">
        <v>969</v>
      </c>
      <c r="C229" t="s">
        <v>3142</v>
      </c>
      <c r="D229" t="s">
        <v>21</v>
      </c>
      <c r="E229">
        <v>15501.71660206</v>
      </c>
      <c r="F229">
        <v>2788.2</v>
      </c>
      <c r="G229">
        <v>186.698767257253</v>
      </c>
      <c r="H229">
        <f>(Table2[[#This Row],[1Y Return vs Nifty]]-AVERAGE(Table2[1Y Return vs Nifty]))/_xlfn.STDEV.P(Table2[1Y Return vs Nifty])</f>
        <v>3.4314940583083811</v>
      </c>
      <c r="I229">
        <v>2.1060562302494201</v>
      </c>
      <c r="J229">
        <f>(Table2[[#This Row],[1M Return vs Nifty]]-AVERAGE(Table2[1M Return vs Nifty]))/_xlfn.STDEV.P(Table2[1M Return vs Nifty])</f>
        <v>0.31983390393504862</v>
      </c>
      <c r="K229">
        <v>6.6381027934253103</v>
      </c>
      <c r="L229">
        <f>(Table2[[#This Row],[6M Return vs Nifty]]-AVERAGE(Table2[6M Return vs Nifty]))/_xlfn.STDEV.P(Table2[6M Return vs Nifty])</f>
        <v>9.7962741073757353E-2</v>
      </c>
      <c r="M229">
        <v>-3.9921252994067999</v>
      </c>
      <c r="N229">
        <f>(Table2[[#This Row],[1W Return vs Nifty]]-AVERAGE(Table2[1W Return vs Nifty]))/_xlfn.STDEV.P(Table2[1W Return vs Nifty])</f>
        <v>-1.3269490636223045</v>
      </c>
      <c r="O229">
        <v>2764.81</v>
      </c>
      <c r="P229">
        <v>2682.1386758378799</v>
      </c>
      <c r="Q229">
        <v>2226.3828626980599</v>
      </c>
      <c r="R229">
        <v>45.217434702584796</v>
      </c>
      <c r="S229" s="1">
        <f>(Table2[[#This Row],[Close Price]]-Table2[[#This Row],[20D EMA]])/Table2[[#This Row],[20D EMA]]</f>
        <v>8.4598941699429164E-3</v>
      </c>
      <c r="T229" s="1">
        <f>(Table2[[#This Row],[Close Price]]-Table2[[#This Row],[50D EMA]])/Table2[[#This Row],[50D EMA]]</f>
        <v>3.9543564662624014E-2</v>
      </c>
      <c r="U229" s="1">
        <f>(Table2[[#This Row],[Close Price]]-Table2[[#This Row],[200D EMA]])/Table2[[#This Row],[200D EMA]]</f>
        <v>0.25234524875074604</v>
      </c>
      <c r="V229">
        <v>1.3061269771559301</v>
      </c>
      <c r="W229">
        <v>2730</v>
      </c>
      <c r="X229">
        <v>2821</v>
      </c>
      <c r="Y229">
        <v>2730</v>
      </c>
      <c r="Z229">
        <v>2821</v>
      </c>
      <c r="AA229">
        <v>2730</v>
      </c>
      <c r="AB229">
        <v>2821</v>
      </c>
      <c r="AC229" s="1">
        <f>(Table2[[#This Row],[Close Price]]/Table2[[#This Row],[Day Low]])-1</f>
        <v>2.1318681318681199E-2</v>
      </c>
      <c r="AD229" s="1">
        <f>(Table2[[#This Row],[Day High]]/Table2[[#This Row],[Close Price]])-1</f>
        <v>1.1763861989814384E-2</v>
      </c>
      <c r="AE229" s="1">
        <f>(Table2[[#This Row],[Close Price]]/Table2[[#This Row],[Current Week Low]])-1</f>
        <v>2.1318681318681199E-2</v>
      </c>
      <c r="AF229" s="1">
        <f>(Table2[[#This Row],[Current Week High]]/Table2[[#This Row],[Close Price]])-1</f>
        <v>1.1763861989814384E-2</v>
      </c>
      <c r="AG229" s="1">
        <f>(Table2[[#This Row],[Close Price]]/Table2[[#This Row],[Current Month Low]])-1</f>
        <v>2.1318681318681199E-2</v>
      </c>
      <c r="AH229" s="1">
        <f>(Table2[[#This Row],[Current Month High]]/Table2[[#This Row],[Close Price]])-1</f>
        <v>1.1763861989814384E-2</v>
      </c>
      <c r="AI229">
        <v>9.7482246610716494</v>
      </c>
      <c r="AJ229">
        <v>218.23317925012799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0.1</v>
      </c>
      <c r="AM229" t="s">
        <v>3189</v>
      </c>
      <c r="AN229">
        <v>-0.94</v>
      </c>
      <c r="AO229" t="s">
        <v>3190</v>
      </c>
      <c r="AQ229">
        <f>(Table2[[#This Row],[Sharpe Ratio]]-AVERAGE(Table2[Sharpe Ratio]))/_xlfn.STDEV.P(Table2[Sharpe Ratio])</f>
        <v>-0.69705305481019519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1.8252885848846876</v>
      </c>
      <c r="AS229">
        <f>_xlfn.RANK.AVG(Table2[[#This Row],[1Y Return vs Nifty Z-Score]],Table2[1Y Return vs Nifty Z-Score])</f>
        <v>10</v>
      </c>
      <c r="AT229">
        <f>_xlfn.RANK.AVG(Table2[[#This Row],[6M Return vs Nifty Z-Score]],Table2[6M Return vs Nifty Z-Score])</f>
        <v>258</v>
      </c>
      <c r="AU229">
        <f>_xlfn.RANK.AVG(Table2[[#This Row],[Sharpe Ratio Z-Score]],Table2[Sharpe Ratio Z-Score])</f>
        <v>537</v>
      </c>
      <c r="AV229">
        <f>(Table2[[#This Row],[Rank 1Y]]+Table2[[#This Row],[Rank 6M]]+Table2[[#This Row],[Rank Sharpe]])/3</f>
        <v>268.33333333333331</v>
      </c>
    </row>
    <row r="230" spans="1:48" x14ac:dyDescent="0.3">
      <c r="A230" t="s">
        <v>1803</v>
      </c>
      <c r="B230" t="s">
        <v>1804</v>
      </c>
      <c r="C230" t="s">
        <v>3151</v>
      </c>
      <c r="D230" t="s">
        <v>166</v>
      </c>
      <c r="E230">
        <v>4380.5015000000003</v>
      </c>
      <c r="F230">
        <v>3896.1</v>
      </c>
      <c r="G230">
        <v>73.9620437666496</v>
      </c>
      <c r="H230">
        <f>(Table2[[#This Row],[1Y Return vs Nifty]]-AVERAGE(Table2[1Y Return vs Nifty]))/_xlfn.STDEV.P(Table2[1Y Return vs Nifty])</f>
        <v>1.1753797277042008</v>
      </c>
      <c r="I230">
        <v>-16.873923964554599</v>
      </c>
      <c r="J230">
        <f>(Table2[[#This Row],[1M Return vs Nifty]]-AVERAGE(Table2[1M Return vs Nifty]))/_xlfn.STDEV.P(Table2[1M Return vs Nifty])</f>
        <v>-1.7719125263970412</v>
      </c>
      <c r="K230">
        <v>-22.8127085125228</v>
      </c>
      <c r="L230">
        <f>(Table2[[#This Row],[6M Return vs Nifty]]-AVERAGE(Table2[6M Return vs Nifty]))/_xlfn.STDEV.P(Table2[6M Return vs Nifty])</f>
        <v>-0.83502414398767422</v>
      </c>
      <c r="M230">
        <v>2.5250272671761298</v>
      </c>
      <c r="N230">
        <f>(Table2[[#This Row],[1W Return vs Nifty]]-AVERAGE(Table2[1W Return vs Nifty]))/_xlfn.STDEV.P(Table2[1W Return vs Nifty])</f>
        <v>3.4432496010980376E-2</v>
      </c>
      <c r="O230">
        <v>3998.63</v>
      </c>
      <c r="P230">
        <v>4303.53341033161</v>
      </c>
      <c r="Q230">
        <v>4045.6475200110999</v>
      </c>
      <c r="R230">
        <v>46.758306361145898</v>
      </c>
      <c r="S230" s="1">
        <f>(Table2[[#This Row],[Close Price]]-Table2[[#This Row],[20D EMA]])/Table2[[#This Row],[20D EMA]]</f>
        <v>-2.5641282139132703E-2</v>
      </c>
      <c r="T230" s="1">
        <f>(Table2[[#This Row],[Close Price]]-Table2[[#This Row],[50D EMA]])/Table2[[#This Row],[50D EMA]]</f>
        <v>-9.4674159924836077E-2</v>
      </c>
      <c r="U230" s="1">
        <f>(Table2[[#This Row],[Close Price]]-Table2[[#This Row],[200D EMA]])/Table2[[#This Row],[200D EMA]]</f>
        <v>-3.6965039408744557E-2</v>
      </c>
      <c r="V230">
        <v>1.02971384562343</v>
      </c>
      <c r="W230">
        <v>3834.05</v>
      </c>
      <c r="X230">
        <v>3946.65</v>
      </c>
      <c r="Y230">
        <v>3834.05</v>
      </c>
      <c r="Z230">
        <v>3946.65</v>
      </c>
      <c r="AA230">
        <v>3834.05</v>
      </c>
      <c r="AB230">
        <v>3946.65</v>
      </c>
      <c r="AC230" s="1">
        <f>(Table2[[#This Row],[Close Price]]/Table2[[#This Row],[Day Low]])-1</f>
        <v>1.6183930830322879E-2</v>
      </c>
      <c r="AD230" s="1">
        <f>(Table2[[#This Row],[Day High]]/Table2[[#This Row],[Close Price]])-1</f>
        <v>1.297451297451313E-2</v>
      </c>
      <c r="AE230" s="1">
        <f>(Table2[[#This Row],[Close Price]]/Table2[[#This Row],[Current Week Low]])-1</f>
        <v>1.6183930830322879E-2</v>
      </c>
      <c r="AF230" s="1">
        <f>(Table2[[#This Row],[Current Week High]]/Table2[[#This Row],[Close Price]])-1</f>
        <v>1.297451297451313E-2</v>
      </c>
      <c r="AG230" s="1">
        <f>(Table2[[#This Row],[Close Price]]/Table2[[#This Row],[Current Month Low]])-1</f>
        <v>1.6183930830322879E-2</v>
      </c>
      <c r="AH230" s="1">
        <f>(Table2[[#This Row],[Current Month High]]/Table2[[#This Row],[Close Price]])-1</f>
        <v>1.297451297451313E-2</v>
      </c>
      <c r="AI230">
        <v>46.034496034496001</v>
      </c>
      <c r="AJ230">
        <v>105.460705857536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-0.18</v>
      </c>
      <c r="AM230" t="s">
        <v>3190</v>
      </c>
      <c r="AN230">
        <v>4.18</v>
      </c>
      <c r="AO230" t="s">
        <v>3189</v>
      </c>
      <c r="AP230">
        <v>0.15566002354679201</v>
      </c>
      <c r="AQ230">
        <f>(Table2[[#This Row],[Sharpe Ratio]]-AVERAGE(Table2[Sharpe Ratio]))/_xlfn.STDEV.P(Table2[Sharpe Ratio])</f>
        <v>1.1081429949056667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79</v>
      </c>
      <c r="AT230">
        <f>_xlfn.RANK.AVG(Table2[[#This Row],[6M Return vs Nifty Z-Score]],Table2[6M Return vs Nifty Z-Score])</f>
        <v>626</v>
      </c>
      <c r="AU230">
        <f>_xlfn.RANK.AVG(Table2[[#This Row],[Sharpe Ratio Z-Score]],Table2[Sharpe Ratio Z-Score])</f>
        <v>103</v>
      </c>
      <c r="AV230">
        <f>(Table2[[#This Row],[Rank 1Y]]+Table2[[#This Row],[Rank 6M]]+Table2[[#This Row],[Rank Sharpe]])/3</f>
        <v>269.33333333333331</v>
      </c>
    </row>
    <row r="231" spans="1:48" x14ac:dyDescent="0.3">
      <c r="A231" t="s">
        <v>28</v>
      </c>
      <c r="B231" t="s">
        <v>29</v>
      </c>
      <c r="C231" t="s">
        <v>3143</v>
      </c>
      <c r="D231" t="s">
        <v>24</v>
      </c>
      <c r="E231">
        <v>917425.70018956997</v>
      </c>
      <c r="F231">
        <v>1304.6500000000001</v>
      </c>
      <c r="G231">
        <v>11.388392902813299</v>
      </c>
      <c r="H231">
        <f>(Table2[[#This Row],[1Y Return vs Nifty]]-AVERAGE(Table2[1Y Return vs Nifty]))/_xlfn.STDEV.P(Table2[1Y Return vs Nifty])</f>
        <v>-7.685917068715184E-2</v>
      </c>
      <c r="I231">
        <v>1.2010724912621999</v>
      </c>
      <c r="J231">
        <f>(Table2[[#This Row],[1M Return vs Nifty]]-AVERAGE(Table2[1M Return vs Nifty]))/_xlfn.STDEV.P(Table2[1M Return vs Nifty])</f>
        <v>0.22009741917025763</v>
      </c>
      <c r="K231">
        <v>4.33104482114289</v>
      </c>
      <c r="L231">
        <f>(Table2[[#This Row],[6M Return vs Nifty]]-AVERAGE(Table2[6M Return vs Nifty]))/_xlfn.STDEV.P(Table2[6M Return vs Nifty])</f>
        <v>2.4876305224664406E-2</v>
      </c>
      <c r="M231">
        <v>0.45792575623113502</v>
      </c>
      <c r="N231">
        <f>(Table2[[#This Row],[1W Return vs Nifty]]-AVERAGE(Table2[1W Return vs Nifty]))/_xlfn.STDEV.P(Table2[1W Return vs Nifty])</f>
        <v>-0.39736863955244744</v>
      </c>
      <c r="O231">
        <v>1282.03</v>
      </c>
      <c r="P231">
        <v>1268.6316514610101</v>
      </c>
      <c r="Q231">
        <v>1182.7884573154399</v>
      </c>
      <c r="R231">
        <v>61.481959707894902</v>
      </c>
      <c r="S231" s="1">
        <f>(Table2[[#This Row],[Close Price]]-Table2[[#This Row],[20D EMA]])/Table2[[#This Row],[20D EMA]]</f>
        <v>1.7643892888622045E-2</v>
      </c>
      <c r="T231" s="1">
        <f>(Table2[[#This Row],[Close Price]]-Table2[[#This Row],[50D EMA]])/Table2[[#This Row],[50D EMA]]</f>
        <v>2.8391494487394968E-2</v>
      </c>
      <c r="U231" s="1">
        <f>(Table2[[#This Row],[Close Price]]-Table2[[#This Row],[200D EMA]])/Table2[[#This Row],[200D EMA]]</f>
        <v>0.10302902596897823</v>
      </c>
      <c r="V231">
        <v>0.96688631475280196</v>
      </c>
      <c r="W231">
        <v>1289.1500000000001</v>
      </c>
      <c r="X231">
        <v>1310.55</v>
      </c>
      <c r="Y231">
        <v>1289.1500000000001</v>
      </c>
      <c r="Z231">
        <v>1310.55</v>
      </c>
      <c r="AA231">
        <v>1289.1500000000001</v>
      </c>
      <c r="AB231">
        <v>1310.55</v>
      </c>
      <c r="AC231" s="1">
        <f>(Table2[[#This Row],[Close Price]]/Table2[[#This Row],[Day Low]])-1</f>
        <v>1.2023426288639838E-2</v>
      </c>
      <c r="AD231" s="1">
        <f>(Table2[[#This Row],[Day High]]/Table2[[#This Row],[Close Price]])-1</f>
        <v>4.5222856704862924E-3</v>
      </c>
      <c r="AE231" s="1">
        <f>(Table2[[#This Row],[Close Price]]/Table2[[#This Row],[Current Week Low]])-1</f>
        <v>1.2023426288639838E-2</v>
      </c>
      <c r="AF231" s="1">
        <f>(Table2[[#This Row],[Current Week High]]/Table2[[#This Row],[Close Price]])-1</f>
        <v>4.5222856704862924E-3</v>
      </c>
      <c r="AG231" s="1">
        <f>(Table2[[#This Row],[Close Price]]/Table2[[#This Row],[Current Month Low]])-1</f>
        <v>1.2023426288639838E-2</v>
      </c>
      <c r="AH231" s="1">
        <f>(Table2[[#This Row],[Current Month High]]/Table2[[#This Row],[Close Price]])-1</f>
        <v>4.5222856704862924E-3</v>
      </c>
      <c r="AI231">
        <v>4.42264208791629</v>
      </c>
      <c r="AJ231">
        <v>35.703141252340302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0.03</v>
      </c>
      <c r="AM231" t="s">
        <v>3189</v>
      </c>
      <c r="AN231">
        <v>2.68</v>
      </c>
      <c r="AO231" t="s">
        <v>3189</v>
      </c>
      <c r="AP231">
        <v>0.11035935679033</v>
      </c>
      <c r="AQ231">
        <f>(Table2[[#This Row],[Sharpe Ratio]]-AVERAGE(Table2[Sharpe Ratio]))/_xlfn.STDEV.P(Table2[Sharpe Ratio])</f>
        <v>0.5827891961913968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0.35353511034671953</v>
      </c>
      <c r="AS231">
        <f>_xlfn.RANK.AVG(Table2[[#This Row],[1Y Return vs Nifty Z-Score]],Table2[1Y Return vs Nifty Z-Score])</f>
        <v>331</v>
      </c>
      <c r="AT231">
        <f>_xlfn.RANK.AVG(Table2[[#This Row],[6M Return vs Nifty Z-Score]],Table2[6M Return vs Nifty Z-Score])</f>
        <v>282</v>
      </c>
      <c r="AU231">
        <f>_xlfn.RANK.AVG(Table2[[#This Row],[Sharpe Ratio Z-Score]],Table2[Sharpe Ratio Z-Score])</f>
        <v>201</v>
      </c>
      <c r="AV231">
        <f>(Table2[[#This Row],[Rank 1Y]]+Table2[[#This Row],[Rank 6M]]+Table2[[#This Row],[Rank Sharpe]])/3</f>
        <v>271.33333333333331</v>
      </c>
    </row>
    <row r="232" spans="1:48" x14ac:dyDescent="0.3">
      <c r="A232" t="s">
        <v>1162</v>
      </c>
      <c r="B232" t="s">
        <v>1163</v>
      </c>
      <c r="C232" t="s">
        <v>3145</v>
      </c>
      <c r="D232" t="s">
        <v>279</v>
      </c>
      <c r="E232">
        <v>10568.067228399999</v>
      </c>
      <c r="F232">
        <v>792.9</v>
      </c>
      <c r="G232">
        <v>-0.32973111617214801</v>
      </c>
      <c r="H232">
        <f>(Table2[[#This Row],[1Y Return vs Nifty]]-AVERAGE(Table2[1Y Return vs Nifty]))/_xlfn.STDEV.P(Table2[1Y Return vs Nifty])</f>
        <v>-0.31136507708981287</v>
      </c>
      <c r="I232">
        <v>17.056451881472299</v>
      </c>
      <c r="J232">
        <f>(Table2[[#This Row],[1M Return vs Nifty]]-AVERAGE(Table2[1M Return vs Nifty]))/_xlfn.STDEV.P(Table2[1M Return vs Nifty])</f>
        <v>1.9674877167698499</v>
      </c>
      <c r="K232">
        <v>29.064175986761398</v>
      </c>
      <c r="L232">
        <f>(Table2[[#This Row],[6M Return vs Nifty]]-AVERAGE(Table2[6M Return vs Nifty]))/_xlfn.STDEV.P(Table2[6M Return vs Nifty])</f>
        <v>0.80840945697066358</v>
      </c>
      <c r="M232">
        <v>3.1528787618006802</v>
      </c>
      <c r="N232">
        <f>(Table2[[#This Row],[1W Return vs Nifty]]-AVERAGE(Table2[1W Return vs Nifty]))/_xlfn.STDEV.P(Table2[1W Return vs Nifty])</f>
        <v>0.16558570107062795</v>
      </c>
      <c r="O232">
        <v>732.11</v>
      </c>
      <c r="P232">
        <v>704.81679029345105</v>
      </c>
      <c r="Q232">
        <v>659.12358411760397</v>
      </c>
      <c r="R232">
        <v>82.382863431096098</v>
      </c>
      <c r="S232" s="1">
        <f>(Table2[[#This Row],[Close Price]]-Table2[[#This Row],[20D EMA]])/Table2[[#This Row],[20D EMA]]</f>
        <v>8.3033970305008753E-2</v>
      </c>
      <c r="T232" s="1">
        <f>(Table2[[#This Row],[Close Price]]-Table2[[#This Row],[50D EMA]])/Table2[[#This Row],[50D EMA]]</f>
        <v>0.12497320001397159</v>
      </c>
      <c r="U232" s="1">
        <f>(Table2[[#This Row],[Close Price]]-Table2[[#This Row],[200D EMA]])/Table2[[#This Row],[200D EMA]]</f>
        <v>0.20296105177527221</v>
      </c>
      <c r="V232">
        <v>0.63161284113223004</v>
      </c>
      <c r="W232">
        <v>783.55</v>
      </c>
      <c r="X232">
        <v>799.95</v>
      </c>
      <c r="Y232">
        <v>783.55</v>
      </c>
      <c r="Z232">
        <v>799.95</v>
      </c>
      <c r="AA232">
        <v>783.55</v>
      </c>
      <c r="AB232">
        <v>799.95</v>
      </c>
      <c r="AC232" s="1">
        <f>(Table2[[#This Row],[Close Price]]/Table2[[#This Row],[Day Low]])-1</f>
        <v>1.1932869631803955E-2</v>
      </c>
      <c r="AD232" s="1">
        <f>(Table2[[#This Row],[Day High]]/Table2[[#This Row],[Close Price]])-1</f>
        <v>8.8914112750662078E-3</v>
      </c>
      <c r="AE232" s="1">
        <f>(Table2[[#This Row],[Close Price]]/Table2[[#This Row],[Current Week Low]])-1</f>
        <v>1.1932869631803955E-2</v>
      </c>
      <c r="AF232" s="1">
        <f>(Table2[[#This Row],[Current Week High]]/Table2[[#This Row],[Close Price]])-1</f>
        <v>8.8914112750662078E-3</v>
      </c>
      <c r="AG232" s="1">
        <f>(Table2[[#This Row],[Close Price]]/Table2[[#This Row],[Current Month Low]])-1</f>
        <v>1.1932869631803955E-2</v>
      </c>
      <c r="AH232" s="1">
        <f>(Table2[[#This Row],[Current Month High]]/Table2[[#This Row],[Close Price]])-1</f>
        <v>8.8914112750662078E-3</v>
      </c>
      <c r="AI232">
        <v>7.8320090805902502</v>
      </c>
      <c r="AJ232">
        <v>43.745467730239199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0.18</v>
      </c>
      <c r="AM232" t="s">
        <v>3189</v>
      </c>
      <c r="AN232">
        <v>14.71</v>
      </c>
      <c r="AO232" t="s">
        <v>3189</v>
      </c>
      <c r="AP232">
        <v>8.2508127002494006E-2</v>
      </c>
      <c r="AQ232">
        <f>(Table2[[#This Row],[Sharpe Ratio]]-AVERAGE(Table2[Sharpe Ratio]))/_xlfn.STDEV.P(Table2[Sharpe Ratio])</f>
        <v>0.2597972754198003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2.8899150731411289</v>
      </c>
      <c r="AS232">
        <f>_xlfn.RANK.AVG(Table2[[#This Row],[1Y Return vs Nifty Z-Score]],Table2[1Y Return vs Nifty Z-Score])</f>
        <v>418</v>
      </c>
      <c r="AT232">
        <f>_xlfn.RANK.AVG(Table2[[#This Row],[6M Return vs Nifty Z-Score]],Table2[6M Return vs Nifty Z-Score])</f>
        <v>120</v>
      </c>
      <c r="AU232">
        <f>_xlfn.RANK.AVG(Table2[[#This Row],[Sharpe Ratio Z-Score]],Table2[Sharpe Ratio Z-Score])</f>
        <v>279</v>
      </c>
      <c r="AV232">
        <f>(Table2[[#This Row],[Rank 1Y]]+Table2[[#This Row],[Rank 6M]]+Table2[[#This Row],[Rank Sharpe]])/3</f>
        <v>272.33333333333331</v>
      </c>
    </row>
    <row r="233" spans="1:48" x14ac:dyDescent="0.3">
      <c r="A233" t="s">
        <v>343</v>
      </c>
      <c r="B233" t="s">
        <v>344</v>
      </c>
      <c r="C233" t="s">
        <v>3156</v>
      </c>
      <c r="D233" t="s">
        <v>139</v>
      </c>
      <c r="E233">
        <v>72987.695044194901</v>
      </c>
      <c r="F233">
        <v>2069.65</v>
      </c>
      <c r="G233">
        <v>19.739716072982699</v>
      </c>
      <c r="H233">
        <f>(Table2[[#This Row],[1Y Return vs Nifty]]-AVERAGE(Table2[1Y Return vs Nifty]))/_xlfn.STDEV.P(Table2[1Y Return vs Nifty])</f>
        <v>9.0269510192919664E-2</v>
      </c>
      <c r="I233">
        <v>1.8600220069584801</v>
      </c>
      <c r="J233">
        <f>(Table2[[#This Row],[1M Return vs Nifty]]-AVERAGE(Table2[1M Return vs Nifty]))/_xlfn.STDEV.P(Table2[1M Return vs Nifty])</f>
        <v>0.29271895423403466</v>
      </c>
      <c r="K233">
        <v>-1.1964737087983199</v>
      </c>
      <c r="L233">
        <f>(Table2[[#This Row],[6M Return vs Nifty]]-AVERAGE(Table2[6M Return vs Nifty]))/_xlfn.STDEV.P(Table2[6M Return vs Nifty])</f>
        <v>-0.15023270083275531</v>
      </c>
      <c r="M233">
        <v>-0.33800580922458701</v>
      </c>
      <c r="N233">
        <f>(Table2[[#This Row],[1W Return vs Nifty]]-AVERAGE(Table2[1W Return vs Nifty]))/_xlfn.STDEV.P(Table2[1W Return vs Nifty])</f>
        <v>-0.5636324403260432</v>
      </c>
      <c r="O233">
        <v>1978.91</v>
      </c>
      <c r="P233">
        <v>1934.5856763644699</v>
      </c>
      <c r="Q233">
        <v>1727.8190015709199</v>
      </c>
      <c r="R233">
        <v>59.942439311466103</v>
      </c>
      <c r="S233" s="1">
        <f>(Table2[[#This Row],[Close Price]]-Table2[[#This Row],[20D EMA]])/Table2[[#This Row],[20D EMA]]</f>
        <v>4.5853525425613093E-2</v>
      </c>
      <c r="T233" s="1">
        <f>(Table2[[#This Row],[Close Price]]-Table2[[#This Row],[50D EMA]])/Table2[[#This Row],[50D EMA]]</f>
        <v>6.9815633024507343E-2</v>
      </c>
      <c r="U233" s="1">
        <f>(Table2[[#This Row],[Close Price]]-Table2[[#This Row],[200D EMA]])/Table2[[#This Row],[200D EMA]]</f>
        <v>0.19783958743264776</v>
      </c>
      <c r="V233">
        <v>2.0820420635337702</v>
      </c>
      <c r="W233">
        <v>1993.9</v>
      </c>
      <c r="X233">
        <v>2084.5</v>
      </c>
      <c r="Y233">
        <v>1993.9</v>
      </c>
      <c r="Z233">
        <v>2084.5</v>
      </c>
      <c r="AA233">
        <v>1993.9</v>
      </c>
      <c r="AB233">
        <v>2084.5</v>
      </c>
      <c r="AC233" s="1">
        <f>(Table2[[#This Row],[Close Price]]/Table2[[#This Row],[Day Low]])-1</f>
        <v>3.799087216008834E-2</v>
      </c>
      <c r="AD233" s="1">
        <f>(Table2[[#This Row],[Day High]]/Table2[[#This Row],[Close Price]])-1</f>
        <v>7.1751262290724593E-3</v>
      </c>
      <c r="AE233" s="1">
        <f>(Table2[[#This Row],[Close Price]]/Table2[[#This Row],[Current Week Low]])-1</f>
        <v>3.799087216008834E-2</v>
      </c>
      <c r="AF233" s="1">
        <f>(Table2[[#This Row],[Current Week High]]/Table2[[#This Row],[Close Price]])-1</f>
        <v>7.1751262290724593E-3</v>
      </c>
      <c r="AG233" s="1">
        <f>(Table2[[#This Row],[Close Price]]/Table2[[#This Row],[Current Month Low]])-1</f>
        <v>3.799087216008834E-2</v>
      </c>
      <c r="AH233" s="1">
        <f>(Table2[[#This Row],[Current Month High]]/Table2[[#This Row],[Close Price]])-1</f>
        <v>7.1751262290724593E-3</v>
      </c>
      <c r="AI233">
        <v>0.97842630396442998</v>
      </c>
      <c r="AJ233">
        <v>63.202302566730999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0.15</v>
      </c>
      <c r="AM233" t="s">
        <v>3189</v>
      </c>
      <c r="AN233">
        <v>4.0199999999999996</v>
      </c>
      <c r="AO233" t="s">
        <v>3189</v>
      </c>
      <c r="AP233">
        <v>0.112388659891184</v>
      </c>
      <c r="AQ233">
        <f>(Table2[[#This Row],[Sharpe Ratio]]-AVERAGE(Table2[Sharpe Ratio]))/_xlfn.STDEV.P(Table2[Sharpe Ratio])</f>
        <v>0.60632311233677494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0.27544643560493076</v>
      </c>
      <c r="AS233">
        <f>_xlfn.RANK.AVG(Table2[[#This Row],[1Y Return vs Nifty Z-Score]],Table2[1Y Return vs Nifty Z-Score])</f>
        <v>281</v>
      </c>
      <c r="AT233">
        <f>_xlfn.RANK.AVG(Table2[[#This Row],[6M Return vs Nifty Z-Score]],Table2[6M Return vs Nifty Z-Score])</f>
        <v>341</v>
      </c>
      <c r="AU233">
        <f>_xlfn.RANK.AVG(Table2[[#This Row],[Sharpe Ratio Z-Score]],Table2[Sharpe Ratio Z-Score])</f>
        <v>196</v>
      </c>
      <c r="AV233">
        <f>(Table2[[#This Row],[Rank 1Y]]+Table2[[#This Row],[Rank 6M]]+Table2[[#This Row],[Rank Sharpe]])/3</f>
        <v>272.66666666666669</v>
      </c>
    </row>
    <row r="234" spans="1:48" x14ac:dyDescent="0.3">
      <c r="A234" t="s">
        <v>1669</v>
      </c>
      <c r="B234" t="s">
        <v>1670</v>
      </c>
      <c r="C234" t="s">
        <v>3152</v>
      </c>
      <c r="D234" t="s">
        <v>1627</v>
      </c>
      <c r="E234">
        <v>5475.2436923300002</v>
      </c>
      <c r="F234">
        <v>473.65</v>
      </c>
      <c r="G234">
        <v>6.1307409502461896</v>
      </c>
      <c r="H234">
        <f>(Table2[[#This Row],[1Y Return vs Nifty]]-AVERAGE(Table2[1Y Return vs Nifty]))/_xlfn.STDEV.P(Table2[1Y Return vs Nifty])</f>
        <v>-0.18207656168667286</v>
      </c>
      <c r="I234">
        <v>1.6900216214249999</v>
      </c>
      <c r="J234">
        <f>(Table2[[#This Row],[1M Return vs Nifty]]-AVERAGE(Table2[1M Return vs Nifty]))/_xlfn.STDEV.P(Table2[1M Return vs Nifty])</f>
        <v>0.27398354482132697</v>
      </c>
      <c r="K234">
        <v>36.9873919791603</v>
      </c>
      <c r="L234">
        <f>(Table2[[#This Row],[6M Return vs Nifty]]-AVERAGE(Table2[6M Return vs Nifty]))/_xlfn.STDEV.P(Table2[6M Return vs Nifty])</f>
        <v>1.0594129533301737</v>
      </c>
      <c r="M234">
        <v>7.0062033278751601</v>
      </c>
      <c r="N234">
        <f>(Table2[[#This Row],[1W Return vs Nifty]]-AVERAGE(Table2[1W Return vs Nifty]))/_xlfn.STDEV.P(Table2[1W Return vs Nifty])</f>
        <v>0.9705146871487037</v>
      </c>
      <c r="O234">
        <v>446.57</v>
      </c>
      <c r="P234">
        <v>436.64295219562501</v>
      </c>
      <c r="Q234">
        <v>395.413500731336</v>
      </c>
      <c r="R234">
        <v>59.0487188378574</v>
      </c>
      <c r="S234" s="1">
        <f>(Table2[[#This Row],[Close Price]]-Table2[[#This Row],[20D EMA]])/Table2[[#This Row],[20D EMA]]</f>
        <v>6.0639989251405117E-2</v>
      </c>
      <c r="T234" s="1">
        <f>(Table2[[#This Row],[Close Price]]-Table2[[#This Row],[50D EMA]])/Table2[[#This Row],[50D EMA]]</f>
        <v>8.4753567229902391E-2</v>
      </c>
      <c r="U234" s="1">
        <f>(Table2[[#This Row],[Close Price]]-Table2[[#This Row],[200D EMA]])/Table2[[#This Row],[200D EMA]]</f>
        <v>0.19785995957133953</v>
      </c>
      <c r="V234">
        <v>0.73076594438474496</v>
      </c>
      <c r="W234">
        <v>450.05</v>
      </c>
      <c r="X234">
        <v>481.95</v>
      </c>
      <c r="Y234">
        <v>450.05</v>
      </c>
      <c r="Z234">
        <v>481.95</v>
      </c>
      <c r="AA234">
        <v>450.05</v>
      </c>
      <c r="AB234">
        <v>481.95</v>
      </c>
      <c r="AC234" s="1">
        <f>(Table2[[#This Row],[Close Price]]/Table2[[#This Row],[Day Low]])-1</f>
        <v>5.2438617931340969E-2</v>
      </c>
      <c r="AD234" s="1">
        <f>(Table2[[#This Row],[Day High]]/Table2[[#This Row],[Close Price]])-1</f>
        <v>1.7523487807452831E-2</v>
      </c>
      <c r="AE234" s="1">
        <f>(Table2[[#This Row],[Close Price]]/Table2[[#This Row],[Current Week Low]])-1</f>
        <v>5.2438617931340969E-2</v>
      </c>
      <c r="AF234" s="1">
        <f>(Table2[[#This Row],[Current Week High]]/Table2[[#This Row],[Close Price]])-1</f>
        <v>1.7523487807452831E-2</v>
      </c>
      <c r="AG234" s="1">
        <f>(Table2[[#This Row],[Close Price]]/Table2[[#This Row],[Current Month Low]])-1</f>
        <v>5.2438617931340969E-2</v>
      </c>
      <c r="AH234" s="1">
        <f>(Table2[[#This Row],[Current Month High]]/Table2[[#This Row],[Close Price]])-1</f>
        <v>1.7523487807452831E-2</v>
      </c>
      <c r="AI234">
        <v>8.9200886730708309</v>
      </c>
      <c r="AJ234">
        <v>66.047326906222594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0.21</v>
      </c>
      <c r="AM234" t="s">
        <v>3189</v>
      </c>
      <c r="AN234">
        <v>-0.69</v>
      </c>
      <c r="AO234" t="s">
        <v>3190</v>
      </c>
      <c r="AP234">
        <v>5.5122635961767003E-2</v>
      </c>
      <c r="AQ234">
        <f>(Table2[[#This Row],[Sharpe Ratio]]-AVERAGE(Table2[Sharpe Ratio]))/_xlfn.STDEV.P(Table2[Sharpe Ratio])</f>
        <v>-5.77934528855234E-2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2.0640411707280082</v>
      </c>
      <c r="AS234">
        <f>_xlfn.RANK.AVG(Table2[[#This Row],[1Y Return vs Nifty Z-Score]],Table2[1Y Return vs Nifty Z-Score])</f>
        <v>365</v>
      </c>
      <c r="AT234">
        <f>_xlfn.RANK.AVG(Table2[[#This Row],[6M Return vs Nifty Z-Score]],Table2[6M Return vs Nifty Z-Score])</f>
        <v>86</v>
      </c>
      <c r="AU234">
        <f>_xlfn.RANK.AVG(Table2[[#This Row],[Sharpe Ratio Z-Score]],Table2[Sharpe Ratio Z-Score])</f>
        <v>374</v>
      </c>
      <c r="AV234">
        <f>(Table2[[#This Row],[Rank 1Y]]+Table2[[#This Row],[Rank 6M]]+Table2[[#This Row],[Rank Sharpe]])/3</f>
        <v>275</v>
      </c>
    </row>
    <row r="235" spans="1:48" x14ac:dyDescent="0.3">
      <c r="A235" t="s">
        <v>101</v>
      </c>
      <c r="B235" t="s">
        <v>102</v>
      </c>
      <c r="C235" t="s">
        <v>3148</v>
      </c>
      <c r="D235" t="s">
        <v>103</v>
      </c>
      <c r="E235">
        <v>252271.54905092</v>
      </c>
      <c r="F235">
        <v>9130.35</v>
      </c>
      <c r="G235">
        <v>25.888239647430701</v>
      </c>
      <c r="H235">
        <f>(Table2[[#This Row],[1Y Return vs Nifty]]-AVERAGE(Table2[1Y Return vs Nifty]))/_xlfn.STDEV.P(Table2[1Y Return vs Nifty])</f>
        <v>0.21331523760867155</v>
      </c>
      <c r="I235">
        <v>-6.2575086259807096</v>
      </c>
      <c r="J235">
        <f>(Table2[[#This Row],[1M Return vs Nifty]]-AVERAGE(Table2[1M Return vs Nifty]))/_xlfn.STDEV.P(Table2[1M Return vs Nifty])</f>
        <v>-0.60189819237449305</v>
      </c>
      <c r="K235">
        <v>-10.9793796527895</v>
      </c>
      <c r="L235">
        <f>(Table2[[#This Row],[6M Return vs Nifty]]-AVERAGE(Table2[6M Return vs Nifty]))/_xlfn.STDEV.P(Table2[6M Return vs Nifty])</f>
        <v>-0.46015023922294124</v>
      </c>
      <c r="M235">
        <v>-5.82903758637522</v>
      </c>
      <c r="N235">
        <f>(Table2[[#This Row],[1W Return vs Nifty]]-AVERAGE(Table2[1W Return vs Nifty]))/_xlfn.STDEV.P(Table2[1W Return vs Nifty])</f>
        <v>-1.710665493243009</v>
      </c>
      <c r="O235">
        <v>9550.01</v>
      </c>
      <c r="P235">
        <v>10089.2709979022</v>
      </c>
      <c r="Q235">
        <v>9439.6817155962599</v>
      </c>
      <c r="R235">
        <v>22.349766184524501</v>
      </c>
      <c r="S235" s="1">
        <f>(Table2[[#This Row],[Close Price]]-Table2[[#This Row],[20D EMA]])/Table2[[#This Row],[20D EMA]]</f>
        <v>-4.3943409483340842E-2</v>
      </c>
      <c r="T235" s="1">
        <f>(Table2[[#This Row],[Close Price]]-Table2[[#This Row],[50D EMA]])/Table2[[#This Row],[50D EMA]]</f>
        <v>-9.5043635769282278E-2</v>
      </c>
      <c r="U235" s="1">
        <f>(Table2[[#This Row],[Close Price]]-Table2[[#This Row],[200D EMA]])/Table2[[#This Row],[200D EMA]]</f>
        <v>-3.2769295079640354E-2</v>
      </c>
      <c r="V235">
        <v>0.84480525371084703</v>
      </c>
      <c r="W235">
        <v>9056.9500000000007</v>
      </c>
      <c r="X235">
        <v>9175</v>
      </c>
      <c r="Y235">
        <v>9056.9500000000007</v>
      </c>
      <c r="Z235">
        <v>9175</v>
      </c>
      <c r="AA235">
        <v>9056.9500000000007</v>
      </c>
      <c r="AB235">
        <v>9175</v>
      </c>
      <c r="AC235" s="1">
        <f>(Table2[[#This Row],[Close Price]]/Table2[[#This Row],[Day Low]])-1</f>
        <v>8.1042735137104582E-3</v>
      </c>
      <c r="AD235" s="1">
        <f>(Table2[[#This Row],[Day High]]/Table2[[#This Row],[Close Price]])-1</f>
        <v>4.8902835050135263E-3</v>
      </c>
      <c r="AE235" s="1">
        <f>(Table2[[#This Row],[Close Price]]/Table2[[#This Row],[Current Week Low]])-1</f>
        <v>8.1042735137104582E-3</v>
      </c>
      <c r="AF235" s="1">
        <f>(Table2[[#This Row],[Current Week High]]/Table2[[#This Row],[Close Price]])-1</f>
        <v>4.8902835050135263E-3</v>
      </c>
      <c r="AG235" s="1">
        <f>(Table2[[#This Row],[Close Price]]/Table2[[#This Row],[Current Month Low]])-1</f>
        <v>8.1042735137104582E-3</v>
      </c>
      <c r="AH235" s="1">
        <f>(Table2[[#This Row],[Current Month High]]/Table2[[#This Row],[Close Price]])-1</f>
        <v>4.8902835050135263E-3</v>
      </c>
      <c r="AI235">
        <v>39.907013422267397</v>
      </c>
      <c r="AJ235">
        <v>52.481274581026497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-0.14000000000000001</v>
      </c>
      <c r="AM235" t="s">
        <v>3190</v>
      </c>
      <c r="AN235">
        <v>-5.67</v>
      </c>
      <c r="AO235" t="s">
        <v>3190</v>
      </c>
      <c r="AP235">
        <v>0.148952075709094</v>
      </c>
      <c r="AQ235">
        <f>(Table2[[#This Row],[Sharpe Ratio]]-AVERAGE(Table2[Sharpe Ratio]))/_xlfn.STDEV.P(Table2[Sharpe Ratio])</f>
        <v>1.0303506326639094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236</v>
      </c>
      <c r="AT235">
        <f>_xlfn.RANK.AVG(Table2[[#This Row],[6M Return vs Nifty Z-Score]],Table2[6M Return vs Nifty Z-Score])</f>
        <v>476</v>
      </c>
      <c r="AU235">
        <f>_xlfn.RANK.AVG(Table2[[#This Row],[Sharpe Ratio Z-Score]],Table2[Sharpe Ratio Z-Score])</f>
        <v>115</v>
      </c>
      <c r="AV235">
        <f>(Table2[[#This Row],[Rank 1Y]]+Table2[[#This Row],[Rank 6M]]+Table2[[#This Row],[Rank Sharpe]])/3</f>
        <v>275.66666666666669</v>
      </c>
    </row>
    <row r="236" spans="1:48" x14ac:dyDescent="0.3">
      <c r="A236" t="s">
        <v>389</v>
      </c>
      <c r="B236" t="s">
        <v>390</v>
      </c>
      <c r="C236" t="s">
        <v>3156</v>
      </c>
      <c r="D236" t="s">
        <v>139</v>
      </c>
      <c r="E236">
        <v>59210.968968749999</v>
      </c>
      <c r="F236">
        <v>1717.75</v>
      </c>
      <c r="G236">
        <v>19.900730369230899</v>
      </c>
      <c r="H236">
        <f>(Table2[[#This Row],[1Y Return vs Nifty]]-AVERAGE(Table2[1Y Return vs Nifty]))/_xlfn.STDEV.P(Table2[1Y Return vs Nifty])</f>
        <v>9.3491766880448732E-2</v>
      </c>
      <c r="I236">
        <v>8.7229974381904896</v>
      </c>
      <c r="J236">
        <f>(Table2[[#This Row],[1M Return vs Nifty]]-AVERAGE(Table2[1M Return vs Nifty]))/_xlfn.STDEV.P(Table2[1M Return vs Nifty])</f>
        <v>1.049074030076864</v>
      </c>
      <c r="K236">
        <v>-8.6559314363085598</v>
      </c>
      <c r="L236">
        <f>(Table2[[#This Row],[6M Return vs Nifty]]-AVERAGE(Table2[6M Return vs Nifty]))/_xlfn.STDEV.P(Table2[6M Return vs Nifty])</f>
        <v>-0.386544568683798</v>
      </c>
      <c r="M236">
        <v>-0.13593413776838201</v>
      </c>
      <c r="N236">
        <f>(Table2[[#This Row],[1W Return vs Nifty]]-AVERAGE(Table2[1W Return vs Nifty]))/_xlfn.STDEV.P(Table2[1W Return vs Nifty])</f>
        <v>-0.52142126843245784</v>
      </c>
      <c r="O236">
        <v>1594.42</v>
      </c>
      <c r="P236">
        <v>1613.87317521715</v>
      </c>
      <c r="Q236">
        <v>1561.9775541731301</v>
      </c>
      <c r="R236">
        <v>63.177796434627197</v>
      </c>
      <c r="S236" s="1">
        <f>(Table2[[#This Row],[Close Price]]-Table2[[#This Row],[20D EMA]])/Table2[[#This Row],[20D EMA]]</f>
        <v>7.7351011653140275E-2</v>
      </c>
      <c r="T236" s="1">
        <f>(Table2[[#This Row],[Close Price]]-Table2[[#This Row],[50D EMA]])/Table2[[#This Row],[50D EMA]]</f>
        <v>6.43649243187112E-2</v>
      </c>
      <c r="U236" s="1">
        <f>(Table2[[#This Row],[Close Price]]-Table2[[#This Row],[200D EMA]])/Table2[[#This Row],[200D EMA]]</f>
        <v>9.9727710818054455E-2</v>
      </c>
      <c r="V236">
        <v>1.20512159476231</v>
      </c>
      <c r="W236">
        <v>1651.1</v>
      </c>
      <c r="X236">
        <v>1724.6</v>
      </c>
      <c r="Y236">
        <v>1651.1</v>
      </c>
      <c r="Z236">
        <v>1724.6</v>
      </c>
      <c r="AA236">
        <v>1651.1</v>
      </c>
      <c r="AB236">
        <v>1724.6</v>
      </c>
      <c r="AC236" s="1">
        <f>(Table2[[#This Row],[Close Price]]/Table2[[#This Row],[Day Low]])-1</f>
        <v>4.0367028041911501E-2</v>
      </c>
      <c r="AD236" s="1">
        <f>(Table2[[#This Row],[Day High]]/Table2[[#This Row],[Close Price]])-1</f>
        <v>3.9877747052829982E-3</v>
      </c>
      <c r="AE236" s="1">
        <f>(Table2[[#This Row],[Close Price]]/Table2[[#This Row],[Current Week Low]])-1</f>
        <v>4.0367028041911501E-2</v>
      </c>
      <c r="AF236" s="1">
        <f>(Table2[[#This Row],[Current Week High]]/Table2[[#This Row],[Close Price]])-1</f>
        <v>3.9877747052829982E-3</v>
      </c>
      <c r="AG236" s="1">
        <f>(Table2[[#This Row],[Close Price]]/Table2[[#This Row],[Current Month Low]])-1</f>
        <v>4.0367028041911501E-2</v>
      </c>
      <c r="AH236" s="1">
        <f>(Table2[[#This Row],[Current Month High]]/Table2[[#This Row],[Close Price]])-1</f>
        <v>3.9877747052829982E-3</v>
      </c>
      <c r="AI236">
        <v>20.4191529617231</v>
      </c>
      <c r="AJ236">
        <v>60.387488328664801</v>
      </c>
      <c r="AK236" t="str">
        <f>IF(AND(Table2[[#This Row],[20D EMA]]&gt;Table2[[#This Row],[50D EMA]],Table2[[#This Row],[50D EMA]]&gt;Table2[[#This Row],[200D EMA]]),"Uptrend","Downtrend/NoTrend")</f>
        <v>Downtrend/NoTrend</v>
      </c>
      <c r="AL236">
        <v>-0.02</v>
      </c>
      <c r="AM236" t="s">
        <v>3190</v>
      </c>
      <c r="AN236">
        <v>15.05</v>
      </c>
      <c r="AO236" t="s">
        <v>3189</v>
      </c>
      <c r="AP236">
        <v>0.15640960068990001</v>
      </c>
      <c r="AQ236">
        <f>(Table2[[#This Row],[Sharpe Ratio]]-AVERAGE(Table2[Sharpe Ratio]))/_xlfn.STDEV.P(Table2[Sharpe Ratio])</f>
        <v>1.1168358735707473</v>
      </c>
      <c r="AR2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6">
        <f>_xlfn.RANK.AVG(Table2[[#This Row],[1Y Return vs Nifty Z-Score]],Table2[1Y Return vs Nifty Z-Score])</f>
        <v>280</v>
      </c>
      <c r="AT236">
        <f>_xlfn.RANK.AVG(Table2[[#This Row],[6M Return vs Nifty Z-Score]],Table2[6M Return vs Nifty Z-Score])</f>
        <v>448</v>
      </c>
      <c r="AU236">
        <f>_xlfn.RANK.AVG(Table2[[#This Row],[Sharpe Ratio Z-Score]],Table2[Sharpe Ratio Z-Score])</f>
        <v>99</v>
      </c>
      <c r="AV236">
        <f>(Table2[[#This Row],[Rank 1Y]]+Table2[[#This Row],[Rank 6M]]+Table2[[#This Row],[Rank Sharpe]])/3</f>
        <v>275.66666666666669</v>
      </c>
    </row>
    <row r="237" spans="1:48" x14ac:dyDescent="0.3">
      <c r="A237" t="s">
        <v>884</v>
      </c>
      <c r="B237" t="s">
        <v>885</v>
      </c>
      <c r="C237" t="s">
        <v>3142</v>
      </c>
      <c r="D237" t="s">
        <v>21</v>
      </c>
      <c r="E237">
        <v>17220.917170150002</v>
      </c>
      <c r="F237">
        <v>755.25</v>
      </c>
      <c r="G237">
        <v>21.1552914137778</v>
      </c>
      <c r="H237">
        <f>(Table2[[#This Row],[1Y Return vs Nifty]]-AVERAGE(Table2[1Y Return vs Nifty]))/_xlfn.STDEV.P(Table2[1Y Return vs Nifty])</f>
        <v>0.1185983431901277</v>
      </c>
      <c r="I237">
        <v>7.8513251022994099</v>
      </c>
      <c r="J237">
        <f>(Table2[[#This Row],[1M Return vs Nifty]]-AVERAGE(Table2[1M Return vs Nifty]))/_xlfn.STDEV.P(Table2[1M Return vs Nifty])</f>
        <v>0.95300872978121065</v>
      </c>
      <c r="K237">
        <v>17.866764227551901</v>
      </c>
      <c r="L237">
        <f>(Table2[[#This Row],[6M Return vs Nifty]]-AVERAGE(Table2[6M Return vs Nifty]))/_xlfn.STDEV.P(Table2[6M Return vs Nifty])</f>
        <v>0.45368108601182511</v>
      </c>
      <c r="M237">
        <v>2.9080227151959099</v>
      </c>
      <c r="N237">
        <f>(Table2[[#This Row],[1W Return vs Nifty]]-AVERAGE(Table2[1W Return vs Nifty]))/_xlfn.STDEV.P(Table2[1W Return vs Nifty])</f>
        <v>0.11443721203238215</v>
      </c>
      <c r="O237">
        <v>731.77</v>
      </c>
      <c r="P237">
        <v>719.70828612031596</v>
      </c>
      <c r="Q237">
        <v>673.45467352152502</v>
      </c>
      <c r="R237">
        <v>65.8066602564205</v>
      </c>
      <c r="S237" s="1">
        <f>(Table2[[#This Row],[Close Price]]-Table2[[#This Row],[20D EMA]])/Table2[[#This Row],[20D EMA]]</f>
        <v>3.2086584582587452E-2</v>
      </c>
      <c r="T237" s="1">
        <f>(Table2[[#This Row],[Close Price]]-Table2[[#This Row],[50D EMA]])/Table2[[#This Row],[50D EMA]]</f>
        <v>4.9383499627712241E-2</v>
      </c>
      <c r="U237" s="1">
        <f>(Table2[[#This Row],[Close Price]]-Table2[[#This Row],[200D EMA]])/Table2[[#This Row],[200D EMA]]</f>
        <v>0.12145632021642007</v>
      </c>
      <c r="V237">
        <v>0.66623544193635098</v>
      </c>
      <c r="W237">
        <v>751</v>
      </c>
      <c r="X237">
        <v>771</v>
      </c>
      <c r="Y237">
        <v>751</v>
      </c>
      <c r="Z237">
        <v>771</v>
      </c>
      <c r="AA237">
        <v>751</v>
      </c>
      <c r="AB237">
        <v>771</v>
      </c>
      <c r="AC237" s="1">
        <f>(Table2[[#This Row],[Close Price]]/Table2[[#This Row],[Day Low]])-1</f>
        <v>5.65912117177092E-3</v>
      </c>
      <c r="AD237" s="1">
        <f>(Table2[[#This Row],[Day High]]/Table2[[#This Row],[Close Price]])-1</f>
        <v>2.0854021847070525E-2</v>
      </c>
      <c r="AE237" s="1">
        <f>(Table2[[#This Row],[Close Price]]/Table2[[#This Row],[Current Week Low]])-1</f>
        <v>5.65912117177092E-3</v>
      </c>
      <c r="AF237" s="1">
        <f>(Table2[[#This Row],[Current Week High]]/Table2[[#This Row],[Close Price]])-1</f>
        <v>2.0854021847070525E-2</v>
      </c>
      <c r="AG237" s="1">
        <f>(Table2[[#This Row],[Close Price]]/Table2[[#This Row],[Current Month Low]])-1</f>
        <v>5.65912117177092E-3</v>
      </c>
      <c r="AH237" s="1">
        <f>(Table2[[#This Row],[Current Month High]]/Table2[[#This Row],[Close Price]])-1</f>
        <v>2.0854021847070525E-2</v>
      </c>
      <c r="AI237">
        <v>11.155246607083701</v>
      </c>
      <c r="AJ237">
        <v>46.935797665369599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-0.02</v>
      </c>
      <c r="AM237" t="s">
        <v>3190</v>
      </c>
      <c r="AN237">
        <v>5.86</v>
      </c>
      <c r="AO237" t="s">
        <v>3189</v>
      </c>
      <c r="AP237">
        <v>5.4852497573487001E-2</v>
      </c>
      <c r="AQ237">
        <f>(Table2[[#This Row],[Sharpe Ratio]]-AVERAGE(Table2[Sharpe Ratio]))/_xlfn.STDEV.P(Table2[Sharpe Ratio])</f>
        <v>-6.0926259500145796E-2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1.5787991115153999</v>
      </c>
      <c r="AS237">
        <f>_xlfn.RANK.AVG(Table2[[#This Row],[1Y Return vs Nifty Z-Score]],Table2[1Y Return vs Nifty Z-Score])</f>
        <v>271</v>
      </c>
      <c r="AT237">
        <f>_xlfn.RANK.AVG(Table2[[#This Row],[6M Return vs Nifty Z-Score]],Table2[6M Return vs Nifty Z-Score])</f>
        <v>181</v>
      </c>
      <c r="AU237">
        <f>_xlfn.RANK.AVG(Table2[[#This Row],[Sharpe Ratio Z-Score]],Table2[Sharpe Ratio Z-Score])</f>
        <v>375</v>
      </c>
      <c r="AV237">
        <f>(Table2[[#This Row],[Rank 1Y]]+Table2[[#This Row],[Rank 6M]]+Table2[[#This Row],[Rank Sharpe]])/3</f>
        <v>275.66666666666669</v>
      </c>
    </row>
    <row r="238" spans="1:48" x14ac:dyDescent="0.3">
      <c r="A238" t="s">
        <v>777</v>
      </c>
      <c r="B238" t="s">
        <v>778</v>
      </c>
      <c r="C238" t="s">
        <v>3157</v>
      </c>
      <c r="D238" t="s">
        <v>375</v>
      </c>
      <c r="E238">
        <v>20645.612864409999</v>
      </c>
      <c r="F238">
        <v>524.79999999999995</v>
      </c>
      <c r="G238">
        <v>38.802390350238397</v>
      </c>
      <c r="H238">
        <f>(Table2[[#This Row],[1Y Return vs Nifty]]-AVERAGE(Table2[1Y Return vs Nifty]))/_xlfn.STDEV.P(Table2[1Y Return vs Nifty])</f>
        <v>0.47175631666500012</v>
      </c>
      <c r="I238">
        <v>6.5394057777873202</v>
      </c>
      <c r="J238">
        <f>(Table2[[#This Row],[1M Return vs Nifty]]-AVERAGE(Table2[1M Return vs Nifty]))/_xlfn.STDEV.P(Table2[1M Return vs Nifty])</f>
        <v>0.80842467143308294</v>
      </c>
      <c r="K238">
        <v>18.831694919822301</v>
      </c>
      <c r="L238">
        <f>(Table2[[#This Row],[6M Return vs Nifty]]-AVERAGE(Table2[6M Return vs Nifty]))/_xlfn.STDEV.P(Table2[6M Return vs Nifty])</f>
        <v>0.48424960487295771</v>
      </c>
      <c r="M238">
        <v>9.6367980189933107</v>
      </c>
      <c r="N238">
        <f>(Table2[[#This Row],[1W Return vs Nifty]]-AVERAGE(Table2[1W Return vs Nifty]))/_xlfn.STDEV.P(Table2[1W Return vs Nifty])</f>
        <v>1.5200250855580482</v>
      </c>
      <c r="O238">
        <v>486.97</v>
      </c>
      <c r="P238">
        <v>488.492774033182</v>
      </c>
      <c r="Q238">
        <v>452.84879487827101</v>
      </c>
      <c r="R238">
        <v>74.238007303269299</v>
      </c>
      <c r="S238" s="1">
        <f>(Table2[[#This Row],[Close Price]]-Table2[[#This Row],[20D EMA]])/Table2[[#This Row],[20D EMA]]</f>
        <v>7.7684456948066458E-2</v>
      </c>
      <c r="T238" s="1">
        <f>(Table2[[#This Row],[Close Price]]-Table2[[#This Row],[50D EMA]])/Table2[[#This Row],[50D EMA]]</f>
        <v>7.4325001098893839E-2</v>
      </c>
      <c r="U238" s="1">
        <f>(Table2[[#This Row],[Close Price]]-Table2[[#This Row],[200D EMA]])/Table2[[#This Row],[200D EMA]]</f>
        <v>0.15888571623795519</v>
      </c>
      <c r="V238">
        <v>0.79759949513614004</v>
      </c>
      <c r="W238">
        <v>515.29999999999995</v>
      </c>
      <c r="X238">
        <v>535.85</v>
      </c>
      <c r="Y238">
        <v>515.29999999999995</v>
      </c>
      <c r="Z238">
        <v>535.85</v>
      </c>
      <c r="AA238">
        <v>515.29999999999995</v>
      </c>
      <c r="AB238">
        <v>535.85</v>
      </c>
      <c r="AC238" s="1">
        <f>(Table2[[#This Row],[Close Price]]/Table2[[#This Row],[Day Low]])-1</f>
        <v>1.8435862604308184E-2</v>
      </c>
      <c r="AD238" s="1">
        <f>(Table2[[#This Row],[Day High]]/Table2[[#This Row],[Close Price]])-1</f>
        <v>2.1055640243902607E-2</v>
      </c>
      <c r="AE238" s="1">
        <f>(Table2[[#This Row],[Close Price]]/Table2[[#This Row],[Current Week Low]])-1</f>
        <v>1.8435862604308184E-2</v>
      </c>
      <c r="AF238" s="1">
        <f>(Table2[[#This Row],[Current Week High]]/Table2[[#This Row],[Close Price]])-1</f>
        <v>2.1055640243902607E-2</v>
      </c>
      <c r="AG238" s="1">
        <f>(Table2[[#This Row],[Close Price]]/Table2[[#This Row],[Current Month Low]])-1</f>
        <v>1.8435862604308184E-2</v>
      </c>
      <c r="AH238" s="1">
        <f>(Table2[[#This Row],[Current Month High]]/Table2[[#This Row],[Close Price]])-1</f>
        <v>2.1055640243902607E-2</v>
      </c>
      <c r="AI238">
        <v>9.4416920731707297</v>
      </c>
      <c r="AJ238">
        <v>63.260227095971302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0.11</v>
      </c>
      <c r="AM238" t="s">
        <v>3189</v>
      </c>
      <c r="AN238">
        <v>8.44</v>
      </c>
      <c r="AO238" t="s">
        <v>3189</v>
      </c>
      <c r="AP238">
        <v>1.1521695025302E-2</v>
      </c>
      <c r="AQ238">
        <f>(Table2[[#This Row],[Sharpe Ratio]]-AVERAGE(Table2[Sharpe Ratio]))/_xlfn.STDEV.P(Table2[Sharpe Ratio])</f>
        <v>-0.56343545748628221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8">
        <f>_xlfn.RANK.AVG(Table2[[#This Row],[1Y Return vs Nifty Z-Score]],Table2[1Y Return vs Nifty Z-Score])</f>
        <v>165</v>
      </c>
      <c r="AT238">
        <f>_xlfn.RANK.AVG(Table2[[#This Row],[6M Return vs Nifty Z-Score]],Table2[6M Return vs Nifty Z-Score])</f>
        <v>173</v>
      </c>
      <c r="AU238">
        <f>_xlfn.RANK.AVG(Table2[[#This Row],[Sharpe Ratio Z-Score]],Table2[Sharpe Ratio Z-Score])</f>
        <v>491</v>
      </c>
      <c r="AV238">
        <f>(Table2[[#This Row],[Rank 1Y]]+Table2[[#This Row],[Rank 6M]]+Table2[[#This Row],[Rank Sharpe]])/3</f>
        <v>276.33333333333331</v>
      </c>
    </row>
    <row r="239" spans="1:48" x14ac:dyDescent="0.3">
      <c r="A239" t="s">
        <v>142</v>
      </c>
      <c r="B239" t="s">
        <v>143</v>
      </c>
      <c r="C239" t="s">
        <v>3143</v>
      </c>
      <c r="D239" t="s">
        <v>144</v>
      </c>
      <c r="E239">
        <v>195165.068604</v>
      </c>
      <c r="F239">
        <v>147.28</v>
      </c>
      <c r="G239">
        <v>75.695351732134398</v>
      </c>
      <c r="H239">
        <f>(Table2[[#This Row],[1Y Return vs Nifty]]-AVERAGE(Table2[1Y Return vs Nifty]))/_xlfn.STDEV.P(Table2[1Y Return vs Nifty])</f>
        <v>1.2100671021390854</v>
      </c>
      <c r="I239">
        <v>-5.8288931042447496</v>
      </c>
      <c r="J239">
        <f>(Table2[[#This Row],[1M Return vs Nifty]]-AVERAGE(Table2[1M Return vs Nifty]))/_xlfn.STDEV.P(Table2[1M Return vs Nifty])</f>
        <v>-0.55466131549821673</v>
      </c>
      <c r="K239">
        <v>-28.709759168235699</v>
      </c>
      <c r="L239">
        <f>(Table2[[#This Row],[6M Return vs Nifty]]-AVERAGE(Table2[6M Return vs Nifty]))/_xlfn.STDEV.P(Table2[6M Return vs Nifty])</f>
        <v>-1.0218397418728113</v>
      </c>
      <c r="M239">
        <v>-0.40402723978044502</v>
      </c>
      <c r="N239">
        <f>(Table2[[#This Row],[1W Return vs Nifty]]-AVERAGE(Table2[1W Return vs Nifty]))/_xlfn.STDEV.P(Table2[1W Return vs Nifty])</f>
        <v>-0.57742379432322</v>
      </c>
      <c r="O239">
        <v>147.36000000000001</v>
      </c>
      <c r="P239">
        <v>151.83154670562601</v>
      </c>
      <c r="Q239">
        <v>150.61620143714299</v>
      </c>
      <c r="R239">
        <v>55.370155280438503</v>
      </c>
      <c r="S239" s="1">
        <f>(Table2[[#This Row],[Close Price]]-Table2[[#This Row],[20D EMA]])/Table2[[#This Row],[20D EMA]]</f>
        <v>-5.4288816503808698E-4</v>
      </c>
      <c r="T239" s="1">
        <f>(Table2[[#This Row],[Close Price]]-Table2[[#This Row],[50D EMA]])/Table2[[#This Row],[50D EMA]]</f>
        <v>-2.9977608766975399E-2</v>
      </c>
      <c r="U239" s="1">
        <f>(Table2[[#This Row],[Close Price]]-Table2[[#This Row],[200D EMA]])/Table2[[#This Row],[200D EMA]]</f>
        <v>-2.2150349068093409E-2</v>
      </c>
      <c r="V239">
        <v>0.96530937819793605</v>
      </c>
      <c r="W239">
        <v>147.01</v>
      </c>
      <c r="X239">
        <v>150.21</v>
      </c>
      <c r="Y239">
        <v>147.01</v>
      </c>
      <c r="Z239">
        <v>150.21</v>
      </c>
      <c r="AA239">
        <v>147.01</v>
      </c>
      <c r="AB239">
        <v>150.21</v>
      </c>
      <c r="AC239" s="1">
        <f>(Table2[[#This Row],[Close Price]]/Table2[[#This Row],[Day Low]])-1</f>
        <v>1.8366097544384452E-3</v>
      </c>
      <c r="AD239" s="1">
        <f>(Table2[[#This Row],[Day High]]/Table2[[#This Row],[Close Price]])-1</f>
        <v>1.9894079304725754E-2</v>
      </c>
      <c r="AE239" s="1">
        <f>(Table2[[#This Row],[Close Price]]/Table2[[#This Row],[Current Week Low]])-1</f>
        <v>1.8366097544384452E-3</v>
      </c>
      <c r="AF239" s="1">
        <f>(Table2[[#This Row],[Current Week High]]/Table2[[#This Row],[Close Price]])-1</f>
        <v>1.9894079304725754E-2</v>
      </c>
      <c r="AG239" s="1">
        <f>(Table2[[#This Row],[Close Price]]/Table2[[#This Row],[Current Month Low]])-1</f>
        <v>1.8366097544384452E-3</v>
      </c>
      <c r="AH239" s="1">
        <f>(Table2[[#This Row],[Current Month High]]/Table2[[#This Row],[Close Price]])-1</f>
        <v>1.9894079304725754E-2</v>
      </c>
      <c r="AI239">
        <v>55.486148832156402</v>
      </c>
      <c r="AJ239">
        <v>97.426273458444996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-0.13</v>
      </c>
      <c r="AM239" t="s">
        <v>3190</v>
      </c>
      <c r="AN239">
        <v>1.35</v>
      </c>
      <c r="AO239" t="s">
        <v>3189</v>
      </c>
      <c r="AP239">
        <v>0.16136523923332799</v>
      </c>
      <c r="AQ239">
        <f>(Table2[[#This Row],[Sharpe Ratio]]-AVERAGE(Table2[Sharpe Ratio]))/_xlfn.STDEV.P(Table2[Sharpe Ratio])</f>
        <v>1.1743066288653892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9">
        <f>_xlfn.RANK.AVG(Table2[[#This Row],[1Y Return vs Nifty Z-Score]],Table2[1Y Return vs Nifty Z-Score])</f>
        <v>73</v>
      </c>
      <c r="AT239">
        <f>_xlfn.RANK.AVG(Table2[[#This Row],[6M Return vs Nifty Z-Score]],Table2[6M Return vs Nifty Z-Score])</f>
        <v>673</v>
      </c>
      <c r="AU239">
        <f>_xlfn.RANK.AVG(Table2[[#This Row],[Sharpe Ratio Z-Score]],Table2[Sharpe Ratio Z-Score])</f>
        <v>85</v>
      </c>
      <c r="AV239">
        <f>(Table2[[#This Row],[Rank 1Y]]+Table2[[#This Row],[Rank 6M]]+Table2[[#This Row],[Rank Sharpe]])/3</f>
        <v>277</v>
      </c>
    </row>
    <row r="240" spans="1:48" x14ac:dyDescent="0.3">
      <c r="A240" t="s">
        <v>1702</v>
      </c>
      <c r="B240" t="s">
        <v>1703</v>
      </c>
      <c r="C240" t="s">
        <v>3147</v>
      </c>
      <c r="D240" t="s">
        <v>261</v>
      </c>
      <c r="E240">
        <v>5105.0841053449903</v>
      </c>
      <c r="F240">
        <v>599.20000000000005</v>
      </c>
      <c r="G240">
        <v>33.354737883545397</v>
      </c>
      <c r="H240">
        <f>(Table2[[#This Row],[1Y Return vs Nifty]]-AVERAGE(Table2[1Y Return vs Nifty]))/_xlfn.STDEV.P(Table2[1Y Return vs Nifty])</f>
        <v>0.36273658983852636</v>
      </c>
      <c r="I240">
        <v>-13.136659865919199</v>
      </c>
      <c r="J240">
        <f>(Table2[[#This Row],[1M Return vs Nifty]]-AVERAGE(Table2[1M Return vs Nifty]))/_xlfn.STDEV.P(Table2[1M Return vs Nifty])</f>
        <v>-1.3600359724020599</v>
      </c>
      <c r="K240">
        <v>34.6150646964511</v>
      </c>
      <c r="L240">
        <f>(Table2[[#This Row],[6M Return vs Nifty]]-AVERAGE(Table2[6M Return vs Nifty]))/_xlfn.STDEV.P(Table2[6M Return vs Nifty])</f>
        <v>0.98425881856465447</v>
      </c>
      <c r="M240">
        <v>-4.8124067963829198</v>
      </c>
      <c r="N240">
        <f>(Table2[[#This Row],[1W Return vs Nifty]]-AVERAGE(Table2[1W Return vs Nifty]))/_xlfn.STDEV.P(Table2[1W Return vs Nifty])</f>
        <v>-1.4982993722552038</v>
      </c>
      <c r="O240">
        <v>613.04999999999995</v>
      </c>
      <c r="P240">
        <v>598.84005752051496</v>
      </c>
      <c r="Q240">
        <v>503.984584221624</v>
      </c>
      <c r="R240">
        <v>32.725792451327997</v>
      </c>
      <c r="S240" s="1">
        <f>(Table2[[#This Row],[Close Price]]-Table2[[#This Row],[20D EMA]])/Table2[[#This Row],[20D EMA]]</f>
        <v>-2.2591958241578843E-2</v>
      </c>
      <c r="T240" s="1">
        <f>(Table2[[#This Row],[Close Price]]-Table2[[#This Row],[50D EMA]])/Table2[[#This Row],[50D EMA]]</f>
        <v>6.0106613604877937E-4</v>
      </c>
      <c r="U240" s="1">
        <f>(Table2[[#This Row],[Close Price]]-Table2[[#This Row],[200D EMA]])/Table2[[#This Row],[200D EMA]]</f>
        <v>0.1889252543814032</v>
      </c>
      <c r="V240">
        <v>0.50915058151399195</v>
      </c>
      <c r="W240">
        <v>594.65</v>
      </c>
      <c r="X240">
        <v>615</v>
      </c>
      <c r="Y240">
        <v>594.65</v>
      </c>
      <c r="Z240">
        <v>615</v>
      </c>
      <c r="AA240">
        <v>594.65</v>
      </c>
      <c r="AB240">
        <v>615</v>
      </c>
      <c r="AC240" s="1">
        <f>(Table2[[#This Row],[Close Price]]/Table2[[#This Row],[Day Low]])-1</f>
        <v>7.6515597410242719E-3</v>
      </c>
      <c r="AD240" s="1">
        <f>(Table2[[#This Row],[Day High]]/Table2[[#This Row],[Close Price]])-1</f>
        <v>2.6368491321762333E-2</v>
      </c>
      <c r="AE240" s="1">
        <f>(Table2[[#This Row],[Close Price]]/Table2[[#This Row],[Current Week Low]])-1</f>
        <v>7.6515597410242719E-3</v>
      </c>
      <c r="AF240" s="1">
        <f>(Table2[[#This Row],[Current Week High]]/Table2[[#This Row],[Close Price]])-1</f>
        <v>2.6368491321762333E-2</v>
      </c>
      <c r="AG240" s="1">
        <f>(Table2[[#This Row],[Close Price]]/Table2[[#This Row],[Current Month Low]])-1</f>
        <v>7.6515597410242719E-3</v>
      </c>
      <c r="AH240" s="1">
        <f>(Table2[[#This Row],[Current Month High]]/Table2[[#This Row],[Close Price]])-1</f>
        <v>2.6368491321762333E-2</v>
      </c>
      <c r="AI240">
        <v>15.6542056074766</v>
      </c>
      <c r="AJ240">
        <v>66.4444444444444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0.2</v>
      </c>
      <c r="AM240" t="s">
        <v>3189</v>
      </c>
      <c r="AN240">
        <v>-0.48</v>
      </c>
      <c r="AO240" t="s">
        <v>3190</v>
      </c>
      <c r="AQ240">
        <f>(Table2[[#This Row],[Sharpe Ratio]]-AVERAGE(Table2[Sharpe Ratio]))/_xlfn.STDEV.P(Table2[Sharpe Ratio])</f>
        <v>-0.69705305481019519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-2.2083929910642781</v>
      </c>
      <c r="AS240">
        <f>_xlfn.RANK.AVG(Table2[[#This Row],[1Y Return vs Nifty Z-Score]],Table2[1Y Return vs Nifty Z-Score])</f>
        <v>200</v>
      </c>
      <c r="AT240">
        <f>_xlfn.RANK.AVG(Table2[[#This Row],[6M Return vs Nifty Z-Score]],Table2[6M Return vs Nifty Z-Score])</f>
        <v>98</v>
      </c>
      <c r="AU240">
        <f>_xlfn.RANK.AVG(Table2[[#This Row],[Sharpe Ratio Z-Score]],Table2[Sharpe Ratio Z-Score])</f>
        <v>537</v>
      </c>
      <c r="AV240">
        <f>(Table2[[#This Row],[Rank 1Y]]+Table2[[#This Row],[Rank 6M]]+Table2[[#This Row],[Rank Sharpe]])/3</f>
        <v>278.33333333333331</v>
      </c>
    </row>
    <row r="241" spans="1:48" x14ac:dyDescent="0.3">
      <c r="A241" t="s">
        <v>527</v>
      </c>
      <c r="B241" t="s">
        <v>528</v>
      </c>
      <c r="C241" t="s">
        <v>3143</v>
      </c>
      <c r="D241" t="s">
        <v>380</v>
      </c>
      <c r="E241">
        <v>39226.744259999999</v>
      </c>
      <c r="F241">
        <v>5281.05</v>
      </c>
      <c r="G241">
        <v>6.9323101099418798</v>
      </c>
      <c r="H241">
        <f>(Table2[[#This Row],[1Y Return vs Nifty]]-AVERAGE(Table2[1Y Return vs Nifty]))/_xlfn.STDEV.P(Table2[1Y Return vs Nifty])</f>
        <v>-0.16603536754720927</v>
      </c>
      <c r="I241">
        <v>-2.2542201745596402</v>
      </c>
      <c r="J241">
        <f>(Table2[[#This Row],[1M Return vs Nifty]]-AVERAGE(Table2[1M Return vs Nifty]))/_xlfn.STDEV.P(Table2[1M Return vs Nifty])</f>
        <v>-0.16070361567297781</v>
      </c>
      <c r="K241">
        <v>24.896048161594798</v>
      </c>
      <c r="L241">
        <f>(Table2[[#This Row],[6M Return vs Nifty]]-AVERAGE(Table2[6M Return vs Nifty]))/_xlfn.STDEV.P(Table2[6M Return vs Nifty])</f>
        <v>0.67636526451221501</v>
      </c>
      <c r="M241">
        <v>-3.8873511232567801</v>
      </c>
      <c r="N241">
        <f>(Table2[[#This Row],[1W Return vs Nifty]]-AVERAGE(Table2[1W Return vs Nifty]))/_xlfn.STDEV.P(Table2[1W Return vs Nifty])</f>
        <v>-1.30506256796655</v>
      </c>
      <c r="O241">
        <v>5302.29</v>
      </c>
      <c r="P241">
        <v>5087.4376751619602</v>
      </c>
      <c r="Q241">
        <v>4627.2722926139204</v>
      </c>
      <c r="R241">
        <v>52.059257125285697</v>
      </c>
      <c r="S241" s="1">
        <f>(Table2[[#This Row],[Close Price]]-Table2[[#This Row],[20D EMA]])/Table2[[#This Row],[20D EMA]]</f>
        <v>-4.0058163548202345E-3</v>
      </c>
      <c r="T241" s="1">
        <f>(Table2[[#This Row],[Close Price]]-Table2[[#This Row],[50D EMA]])/Table2[[#This Row],[50D EMA]]</f>
        <v>3.8056942846356592E-2</v>
      </c>
      <c r="U241" s="1">
        <f>(Table2[[#This Row],[Close Price]]-Table2[[#This Row],[200D EMA]])/Table2[[#This Row],[200D EMA]]</f>
        <v>0.14128792645931895</v>
      </c>
      <c r="V241">
        <v>0.93330337705659205</v>
      </c>
      <c r="W241">
        <v>5255.5</v>
      </c>
      <c r="X241">
        <v>5375.95</v>
      </c>
      <c r="Y241">
        <v>5255.5</v>
      </c>
      <c r="Z241">
        <v>5375.95</v>
      </c>
      <c r="AA241">
        <v>5255.5</v>
      </c>
      <c r="AB241">
        <v>5375.95</v>
      </c>
      <c r="AC241" s="1">
        <f>(Table2[[#This Row],[Close Price]]/Table2[[#This Row],[Day Low]])-1</f>
        <v>4.8615735895729539E-3</v>
      </c>
      <c r="AD241" s="1">
        <f>(Table2[[#This Row],[Day High]]/Table2[[#This Row],[Close Price]])-1</f>
        <v>1.7969911286581208E-2</v>
      </c>
      <c r="AE241" s="1">
        <f>(Table2[[#This Row],[Close Price]]/Table2[[#This Row],[Current Week Low]])-1</f>
        <v>4.8615735895729539E-3</v>
      </c>
      <c r="AF241" s="1">
        <f>(Table2[[#This Row],[Current Week High]]/Table2[[#This Row],[Close Price]])-1</f>
        <v>1.7969911286581208E-2</v>
      </c>
      <c r="AG241" s="1">
        <f>(Table2[[#This Row],[Close Price]]/Table2[[#This Row],[Current Month Low]])-1</f>
        <v>4.8615735895729539E-3</v>
      </c>
      <c r="AH241" s="1">
        <f>(Table2[[#This Row],[Current Month High]]/Table2[[#This Row],[Close Price]])-1</f>
        <v>1.7969911286581208E-2</v>
      </c>
      <c r="AI241">
        <v>7.6490470645042201</v>
      </c>
      <c r="AJ241">
        <v>44.263392247384402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0.11</v>
      </c>
      <c r="AM241" t="s">
        <v>3189</v>
      </c>
      <c r="AN241">
        <v>-3.29</v>
      </c>
      <c r="AO241" t="s">
        <v>3190</v>
      </c>
      <c r="AP241">
        <v>6.1622256217277002E-2</v>
      </c>
      <c r="AQ241">
        <f>(Table2[[#This Row],[Sharpe Ratio]]-AVERAGE(Table2[Sharpe Ratio]))/_xlfn.STDEV.P(Table2[Sharpe Ratio])</f>
        <v>1.7582925342845813E-2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-0.93785336133167618</v>
      </c>
      <c r="AS241">
        <f>_xlfn.RANK.AVG(Table2[[#This Row],[1Y Return vs Nifty Z-Score]],Table2[1Y Return vs Nifty Z-Score])</f>
        <v>354</v>
      </c>
      <c r="AT241">
        <f>_xlfn.RANK.AVG(Table2[[#This Row],[6M Return vs Nifty Z-Score]],Table2[6M Return vs Nifty Z-Score])</f>
        <v>136</v>
      </c>
      <c r="AU241">
        <f>_xlfn.RANK.AVG(Table2[[#This Row],[Sharpe Ratio Z-Score]],Table2[Sharpe Ratio Z-Score])</f>
        <v>345</v>
      </c>
      <c r="AV241">
        <f>(Table2[[#This Row],[Rank 1Y]]+Table2[[#This Row],[Rank 6M]]+Table2[[#This Row],[Rank Sharpe]])/3</f>
        <v>278.33333333333331</v>
      </c>
    </row>
    <row r="242" spans="1:48" x14ac:dyDescent="0.3">
      <c r="A242" t="s">
        <v>491</v>
      </c>
      <c r="B242" t="s">
        <v>492</v>
      </c>
      <c r="C242" t="s">
        <v>3157</v>
      </c>
      <c r="D242" t="s">
        <v>493</v>
      </c>
      <c r="E242">
        <v>43469.841999999997</v>
      </c>
      <c r="F242">
        <v>4054.4</v>
      </c>
      <c r="G242">
        <v>18.019258623811499</v>
      </c>
      <c r="H242">
        <f>(Table2[[#This Row],[1Y Return vs Nifty]]-AVERAGE(Table2[1Y Return vs Nifty]))/_xlfn.STDEV.P(Table2[1Y Return vs Nifty])</f>
        <v>5.5839303370442836E-2</v>
      </c>
      <c r="I242">
        <v>-7.0078925094155098</v>
      </c>
      <c r="J242">
        <f>(Table2[[#This Row],[1M Return vs Nifty]]-AVERAGE(Table2[1M Return vs Nifty]))/_xlfn.STDEV.P(Table2[1M Return vs Nifty])</f>
        <v>-0.68459652996196707</v>
      </c>
      <c r="K242">
        <v>20.744407554907099</v>
      </c>
      <c r="L242">
        <f>(Table2[[#This Row],[6M Return vs Nifty]]-AVERAGE(Table2[6M Return vs Nifty]))/_xlfn.STDEV.P(Table2[6M Return vs Nifty])</f>
        <v>0.54484337884023004</v>
      </c>
      <c r="M242">
        <v>-0.17425645859241001</v>
      </c>
      <c r="N242">
        <f>(Table2[[#This Row],[1W Return vs Nifty]]-AVERAGE(Table2[1W Return vs Nifty]))/_xlfn.STDEV.P(Table2[1W Return vs Nifty])</f>
        <v>-0.52942649776523332</v>
      </c>
      <c r="O242">
        <v>4041.24</v>
      </c>
      <c r="P242">
        <v>4075.5676640737802</v>
      </c>
      <c r="Q242">
        <v>3689.6645118448801</v>
      </c>
      <c r="R242">
        <v>45.449375768329098</v>
      </c>
      <c r="S242" s="1">
        <f>(Table2[[#This Row],[Close Price]]-Table2[[#This Row],[20D EMA]])/Table2[[#This Row],[20D EMA]]</f>
        <v>3.2564262454099014E-3</v>
      </c>
      <c r="T242" s="1">
        <f>(Table2[[#This Row],[Close Price]]-Table2[[#This Row],[50D EMA]])/Table2[[#This Row],[50D EMA]]</f>
        <v>-5.1937952743058395E-3</v>
      </c>
      <c r="U242" s="1">
        <f>(Table2[[#This Row],[Close Price]]-Table2[[#This Row],[200D EMA]])/Table2[[#This Row],[200D EMA]]</f>
        <v>9.8853293296508299E-2</v>
      </c>
      <c r="V242">
        <v>0.417917067169157</v>
      </c>
      <c r="W242">
        <v>3960.05</v>
      </c>
      <c r="X242">
        <v>4083.2</v>
      </c>
      <c r="Y242">
        <v>3960.05</v>
      </c>
      <c r="Z242">
        <v>4083.2</v>
      </c>
      <c r="AA242">
        <v>3960.05</v>
      </c>
      <c r="AB242">
        <v>4083.2</v>
      </c>
      <c r="AC242" s="1">
        <f>(Table2[[#This Row],[Close Price]]/Table2[[#This Row],[Day Low]])-1</f>
        <v>2.3825456749283491E-2</v>
      </c>
      <c r="AD242" s="1">
        <f>(Table2[[#This Row],[Day High]]/Table2[[#This Row],[Close Price]])-1</f>
        <v>7.1033938437252697E-3</v>
      </c>
      <c r="AE242" s="1">
        <f>(Table2[[#This Row],[Close Price]]/Table2[[#This Row],[Current Week Low]])-1</f>
        <v>2.3825456749283491E-2</v>
      </c>
      <c r="AF242" s="1">
        <f>(Table2[[#This Row],[Current Week High]]/Table2[[#This Row],[Close Price]])-1</f>
        <v>7.1033938437252697E-3</v>
      </c>
      <c r="AG242" s="1">
        <f>(Table2[[#This Row],[Close Price]]/Table2[[#This Row],[Current Month Low]])-1</f>
        <v>2.3825456749283491E-2</v>
      </c>
      <c r="AH242" s="1">
        <f>(Table2[[#This Row],[Current Month High]]/Table2[[#This Row],[Close Price]])-1</f>
        <v>7.1033938437252697E-3</v>
      </c>
      <c r="AI242">
        <v>20.3864936858721</v>
      </c>
      <c r="AJ242">
        <v>63.747980613893297</v>
      </c>
      <c r="AK242" t="str">
        <f>IF(AND(Table2[[#This Row],[20D EMA]]&gt;Table2[[#This Row],[50D EMA]],Table2[[#This Row],[50D EMA]]&gt;Table2[[#This Row],[200D EMA]]),"Uptrend","Downtrend/NoTrend")</f>
        <v>Downtrend/NoTrend</v>
      </c>
      <c r="AL242">
        <v>7.0000000000000007E-2</v>
      </c>
      <c r="AM242" t="s">
        <v>3189</v>
      </c>
      <c r="AN242">
        <v>-2.34</v>
      </c>
      <c r="AO242" t="s">
        <v>3190</v>
      </c>
      <c r="AP242">
        <v>4.5599124237735003E-2</v>
      </c>
      <c r="AQ242">
        <f>(Table2[[#This Row],[Sharpe Ratio]]-AVERAGE(Table2[Sharpe Ratio]))/_xlfn.STDEV.P(Table2[Sharpe Ratio])</f>
        <v>-0.16823803173063284</v>
      </c>
      <c r="AR2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2">
        <f>_xlfn.RANK.AVG(Table2[[#This Row],[1Y Return vs Nifty Z-Score]],Table2[1Y Return vs Nifty Z-Score])</f>
        <v>287</v>
      </c>
      <c r="AT242">
        <f>_xlfn.RANK.AVG(Table2[[#This Row],[6M Return vs Nifty Z-Score]],Table2[6M Return vs Nifty Z-Score])</f>
        <v>159</v>
      </c>
      <c r="AU242">
        <f>_xlfn.RANK.AVG(Table2[[#This Row],[Sharpe Ratio Z-Score]],Table2[Sharpe Ratio Z-Score])</f>
        <v>393</v>
      </c>
      <c r="AV242">
        <f>(Table2[[#This Row],[Rank 1Y]]+Table2[[#This Row],[Rank 6M]]+Table2[[#This Row],[Rank Sharpe]])/3</f>
        <v>279.66666666666669</v>
      </c>
    </row>
    <row r="243" spans="1:48" x14ac:dyDescent="0.3">
      <c r="A243" t="s">
        <v>349</v>
      </c>
      <c r="B243" t="s">
        <v>350</v>
      </c>
      <c r="C243" t="s">
        <v>3143</v>
      </c>
      <c r="D243" t="s">
        <v>37</v>
      </c>
      <c r="E243">
        <v>70105.823999999993</v>
      </c>
      <c r="F243">
        <v>403.1</v>
      </c>
      <c r="G243">
        <v>8.4449080121270406</v>
      </c>
      <c r="H243">
        <f>(Table2[[#This Row],[1Y Return vs Nifty]]-AVERAGE(Table2[1Y Return vs Nifty]))/_xlfn.STDEV.P(Table2[1Y Return vs Nifty])</f>
        <v>-0.13576489579763601</v>
      </c>
      <c r="I243">
        <v>8.8511339386923407</v>
      </c>
      <c r="J243">
        <f>(Table2[[#This Row],[1M Return vs Nifty]]-AVERAGE(Table2[1M Return vs Nifty]))/_xlfn.STDEV.P(Table2[1M Return vs Nifty])</f>
        <v>1.063195702742959</v>
      </c>
      <c r="K243">
        <v>0.151393000637597</v>
      </c>
      <c r="L243">
        <f>(Table2[[#This Row],[6M Return vs Nifty]]-AVERAGE(Table2[6M Return vs Nifty]))/_xlfn.STDEV.P(Table2[6M Return vs Nifty])</f>
        <v>-0.10753296160823232</v>
      </c>
      <c r="M243">
        <v>3.9882036179539102</v>
      </c>
      <c r="N243">
        <f>(Table2[[#This Row],[1W Return vs Nifty]]-AVERAGE(Table2[1W Return vs Nifty]))/_xlfn.STDEV.P(Table2[1W Return vs Nifty])</f>
        <v>0.34007844830219808</v>
      </c>
      <c r="O243">
        <v>382.29</v>
      </c>
      <c r="P243">
        <v>381.34244732495199</v>
      </c>
      <c r="Q243">
        <v>363.46292723641699</v>
      </c>
      <c r="R243">
        <v>71.030730716587399</v>
      </c>
      <c r="S243" s="1">
        <f>(Table2[[#This Row],[Close Price]]-Table2[[#This Row],[20D EMA]])/Table2[[#This Row],[20D EMA]]</f>
        <v>5.443511470349735E-2</v>
      </c>
      <c r="T243" s="1">
        <f>(Table2[[#This Row],[Close Price]]-Table2[[#This Row],[50D EMA]])/Table2[[#This Row],[50D EMA]]</f>
        <v>5.7055155615833783E-2</v>
      </c>
      <c r="U243" s="1">
        <f>(Table2[[#This Row],[Close Price]]-Table2[[#This Row],[200D EMA]])/Table2[[#This Row],[200D EMA]]</f>
        <v>0.1090539633985857</v>
      </c>
      <c r="V243">
        <v>0.80583574325876395</v>
      </c>
      <c r="W243">
        <v>397.05</v>
      </c>
      <c r="X243">
        <v>407.3</v>
      </c>
      <c r="Y243">
        <v>397.05</v>
      </c>
      <c r="Z243">
        <v>407.3</v>
      </c>
      <c r="AA243">
        <v>397.05</v>
      </c>
      <c r="AB243">
        <v>407.3</v>
      </c>
      <c r="AC243" s="1">
        <f>(Table2[[#This Row],[Close Price]]/Table2[[#This Row],[Day Low]])-1</f>
        <v>1.5237375645384743E-2</v>
      </c>
      <c r="AD243" s="1">
        <f>(Table2[[#This Row],[Day High]]/Table2[[#This Row],[Close Price]])-1</f>
        <v>1.0419250806251501E-2</v>
      </c>
      <c r="AE243" s="1">
        <f>(Table2[[#This Row],[Close Price]]/Table2[[#This Row],[Current Week Low]])-1</f>
        <v>1.5237375645384743E-2</v>
      </c>
      <c r="AF243" s="1">
        <f>(Table2[[#This Row],[Current Week High]]/Table2[[#This Row],[Close Price]])-1</f>
        <v>1.0419250806251501E-2</v>
      </c>
      <c r="AG243" s="1">
        <f>(Table2[[#This Row],[Close Price]]/Table2[[#This Row],[Current Month Low]])-1</f>
        <v>1.5237375645384743E-2</v>
      </c>
      <c r="AH243" s="1">
        <f>(Table2[[#This Row],[Current Month High]]/Table2[[#This Row],[Close Price]])-1</f>
        <v>1.0419250806251501E-2</v>
      </c>
      <c r="AI243">
        <v>16.050607789630298</v>
      </c>
      <c r="AJ243">
        <v>37.741329232871998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0.03</v>
      </c>
      <c r="AM243" t="s">
        <v>3189</v>
      </c>
      <c r="AN243">
        <v>10.050000000000001</v>
      </c>
      <c r="AO243" t="s">
        <v>3189</v>
      </c>
      <c r="AP243">
        <v>0.118783584834803</v>
      </c>
      <c r="AQ243">
        <f>(Table2[[#This Row],[Sharpe Ratio]]-AVERAGE(Table2[Sharpe Ratio]))/_xlfn.STDEV.P(Table2[Sharpe Ratio])</f>
        <v>0.68048533448869597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1.8404616281279849</v>
      </c>
      <c r="AS243">
        <f>_xlfn.RANK.AVG(Table2[[#This Row],[1Y Return vs Nifty Z-Score]],Table2[1Y Return vs Nifty Z-Score])</f>
        <v>345</v>
      </c>
      <c r="AT243">
        <f>_xlfn.RANK.AVG(Table2[[#This Row],[6M Return vs Nifty Z-Score]],Table2[6M Return vs Nifty Z-Score])</f>
        <v>321</v>
      </c>
      <c r="AU243">
        <f>_xlfn.RANK.AVG(Table2[[#This Row],[Sharpe Ratio Z-Score]],Table2[Sharpe Ratio Z-Score])</f>
        <v>174</v>
      </c>
      <c r="AV243">
        <f>(Table2[[#This Row],[Rank 1Y]]+Table2[[#This Row],[Rank 6M]]+Table2[[#This Row],[Rank Sharpe]])/3</f>
        <v>280</v>
      </c>
    </row>
    <row r="244" spans="1:48" x14ac:dyDescent="0.3">
      <c r="A244" t="s">
        <v>1185</v>
      </c>
      <c r="B244" t="s">
        <v>1186</v>
      </c>
      <c r="C244" t="s">
        <v>3151</v>
      </c>
      <c r="D244" t="s">
        <v>166</v>
      </c>
      <c r="E244">
        <v>10280.1573888</v>
      </c>
      <c r="F244">
        <v>10037.25</v>
      </c>
      <c r="G244">
        <v>47.559059101927602</v>
      </c>
      <c r="H244">
        <f>(Table2[[#This Row],[1Y Return vs Nifty]]-AVERAGE(Table2[1Y Return vs Nifty]))/_xlfn.STDEV.P(Table2[1Y Return vs Nifty])</f>
        <v>0.64699687047341814</v>
      </c>
      <c r="I244">
        <v>-15.2073099388586</v>
      </c>
      <c r="J244">
        <f>(Table2[[#This Row],[1M Return vs Nifty]]-AVERAGE(Table2[1M Return vs Nifty]))/_xlfn.STDEV.P(Table2[1M Return vs Nifty])</f>
        <v>-1.5882382599747102</v>
      </c>
      <c r="K244">
        <v>-22.4363999565022</v>
      </c>
      <c r="L244">
        <f>(Table2[[#This Row],[6M Return vs Nifty]]-AVERAGE(Table2[6M Return vs Nifty]))/_xlfn.STDEV.P(Table2[6M Return vs Nifty])</f>
        <v>-0.82310287825898731</v>
      </c>
      <c r="M244">
        <v>3.4727563812242401</v>
      </c>
      <c r="N244">
        <f>(Table2[[#This Row],[1W Return vs Nifty]]-AVERAGE(Table2[1W Return vs Nifty]))/_xlfn.STDEV.P(Table2[1W Return vs Nifty])</f>
        <v>0.23240560254961953</v>
      </c>
      <c r="O244">
        <v>10377.35</v>
      </c>
      <c r="P244">
        <v>11445.775511280201</v>
      </c>
      <c r="Q244">
        <v>10872.4573409891</v>
      </c>
      <c r="R244">
        <v>50.217435354005602</v>
      </c>
      <c r="S244" s="1">
        <f>(Table2[[#This Row],[Close Price]]-Table2[[#This Row],[20D EMA]])/Table2[[#This Row],[20D EMA]]</f>
        <v>-3.277329954179057E-2</v>
      </c>
      <c r="T244" s="1">
        <f>(Table2[[#This Row],[Close Price]]-Table2[[#This Row],[50D EMA]])/Table2[[#This Row],[50D EMA]]</f>
        <v>-0.1230607318736988</v>
      </c>
      <c r="U244" s="1">
        <f>(Table2[[#This Row],[Close Price]]-Table2[[#This Row],[200D EMA]])/Table2[[#This Row],[200D EMA]]</f>
        <v>-7.6818635823970832E-2</v>
      </c>
      <c r="V244">
        <v>1.35570290985668</v>
      </c>
      <c r="W244">
        <v>10129.5</v>
      </c>
      <c r="X244">
        <v>10360</v>
      </c>
      <c r="Y244">
        <v>10129.5</v>
      </c>
      <c r="Z244">
        <v>10360</v>
      </c>
      <c r="AA244">
        <v>10129.5</v>
      </c>
      <c r="AB244">
        <v>10360</v>
      </c>
      <c r="AC244" s="1">
        <f>(Table2[[#This Row],[Close Price]]/Table2[[#This Row],[Day Low]])-1</f>
        <v>-9.1070635273211575E-3</v>
      </c>
      <c r="AD244" s="1">
        <f>(Table2[[#This Row],[Day High]]/Table2[[#This Row],[Close Price]])-1</f>
        <v>3.2155221798799483E-2</v>
      </c>
      <c r="AE244" s="1">
        <f>(Table2[[#This Row],[Close Price]]/Table2[[#This Row],[Current Week Low]])-1</f>
        <v>-9.1070635273211575E-3</v>
      </c>
      <c r="AF244" s="1">
        <f>(Table2[[#This Row],[Current Week High]]/Table2[[#This Row],[Close Price]])-1</f>
        <v>3.2155221798799483E-2</v>
      </c>
      <c r="AG244" s="1">
        <f>(Table2[[#This Row],[Close Price]]/Table2[[#This Row],[Current Month Low]])-1</f>
        <v>-9.1070635273211575E-3</v>
      </c>
      <c r="AH244" s="1">
        <f>(Table2[[#This Row],[Current Month High]]/Table2[[#This Row],[Close Price]])-1</f>
        <v>3.2155221798799483E-2</v>
      </c>
      <c r="AI244">
        <v>47.450745971257</v>
      </c>
      <c r="AJ244">
        <v>78.44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-0.22</v>
      </c>
      <c r="AM244" t="s">
        <v>3190</v>
      </c>
      <c r="AN244">
        <v>1.85</v>
      </c>
      <c r="AO244" t="s">
        <v>3189</v>
      </c>
      <c r="AP244">
        <v>0.159338068664375</v>
      </c>
      <c r="AQ244">
        <f>(Table2[[#This Row],[Sharpe Ratio]]-AVERAGE(Table2[Sharpe Ratio]))/_xlfn.STDEV.P(Table2[Sharpe Ratio])</f>
        <v>1.1507974437850326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4">
        <f>_xlfn.RANK.AVG(Table2[[#This Row],[1Y Return vs Nifty Z-Score]],Table2[1Y Return vs Nifty Z-Score])</f>
        <v>139</v>
      </c>
      <c r="AT244">
        <f>_xlfn.RANK.AVG(Table2[[#This Row],[6M Return vs Nifty Z-Score]],Table2[6M Return vs Nifty Z-Score])</f>
        <v>614</v>
      </c>
      <c r="AU244">
        <f>_xlfn.RANK.AVG(Table2[[#This Row],[Sharpe Ratio Z-Score]],Table2[Sharpe Ratio Z-Score])</f>
        <v>91</v>
      </c>
      <c r="AV244">
        <f>(Table2[[#This Row],[Rank 1Y]]+Table2[[#This Row],[Rank 6M]]+Table2[[#This Row],[Rank Sharpe]])/3</f>
        <v>281.33333333333331</v>
      </c>
    </row>
    <row r="245" spans="1:48" x14ac:dyDescent="0.3">
      <c r="A245" t="s">
        <v>1189</v>
      </c>
      <c r="B245" t="s">
        <v>1190</v>
      </c>
      <c r="C245" t="s">
        <v>3151</v>
      </c>
      <c r="D245" t="s">
        <v>318</v>
      </c>
      <c r="E245">
        <v>10224.478834244999</v>
      </c>
      <c r="F245">
        <v>1788.3</v>
      </c>
      <c r="G245">
        <v>135.523040532582</v>
      </c>
      <c r="H245">
        <f>(Table2[[#This Row],[1Y Return vs Nifty]]-AVERAGE(Table2[1Y Return vs Nifty]))/_xlfn.STDEV.P(Table2[1Y Return vs Nifty])</f>
        <v>2.4073531495810045</v>
      </c>
      <c r="I245">
        <v>9.9389741098412703</v>
      </c>
      <c r="J245">
        <f>(Table2[[#This Row],[1M Return vs Nifty]]-AVERAGE(Table2[1M Return vs Nifty]))/_xlfn.STDEV.P(Table2[1M Return vs Nifty])</f>
        <v>1.183084436630867</v>
      </c>
      <c r="K245">
        <v>4.1759382311740003</v>
      </c>
      <c r="L245">
        <f>(Table2[[#This Row],[6M Return vs Nifty]]-AVERAGE(Table2[6M Return vs Nifty]))/_xlfn.STDEV.P(Table2[6M Return vs Nifty])</f>
        <v>1.996260649072332E-2</v>
      </c>
      <c r="M245">
        <v>7.4220730481526598</v>
      </c>
      <c r="N245">
        <f>(Table2[[#This Row],[1W Return vs Nifty]]-AVERAGE(Table2[1W Return vs Nifty]))/_xlfn.STDEV.P(Table2[1W Return vs Nifty])</f>
        <v>1.0573865783023104</v>
      </c>
      <c r="O245">
        <v>1644.55</v>
      </c>
      <c r="P245">
        <v>1586.7975948163601</v>
      </c>
      <c r="Q245">
        <v>1424.2081191396501</v>
      </c>
      <c r="R245">
        <v>68.488987241916803</v>
      </c>
      <c r="S245" s="1">
        <f>(Table2[[#This Row],[Close Price]]-Table2[[#This Row],[20D EMA]])/Table2[[#This Row],[20D EMA]]</f>
        <v>8.7409929768021644E-2</v>
      </c>
      <c r="T245" s="1">
        <f>(Table2[[#This Row],[Close Price]]-Table2[[#This Row],[50D EMA]])/Table2[[#This Row],[50D EMA]]</f>
        <v>0.12698683552451423</v>
      </c>
      <c r="U245" s="1">
        <f>(Table2[[#This Row],[Close Price]]-Table2[[#This Row],[200D EMA]])/Table2[[#This Row],[200D EMA]]</f>
        <v>0.25564513779088283</v>
      </c>
      <c r="V245">
        <v>1.46783124250631</v>
      </c>
      <c r="W245">
        <v>1736</v>
      </c>
      <c r="X245">
        <v>1845</v>
      </c>
      <c r="Y245">
        <v>1736</v>
      </c>
      <c r="Z245">
        <v>1845</v>
      </c>
      <c r="AA245">
        <v>1736</v>
      </c>
      <c r="AB245">
        <v>1845</v>
      </c>
      <c r="AC245" s="1">
        <f>(Table2[[#This Row],[Close Price]]/Table2[[#This Row],[Day Low]])-1</f>
        <v>3.0126728110599021E-2</v>
      </c>
      <c r="AD245" s="1">
        <f>(Table2[[#This Row],[Day High]]/Table2[[#This Row],[Close Price]])-1</f>
        <v>3.1706089582284935E-2</v>
      </c>
      <c r="AE245" s="1">
        <f>(Table2[[#This Row],[Close Price]]/Table2[[#This Row],[Current Week Low]])-1</f>
        <v>3.0126728110599021E-2</v>
      </c>
      <c r="AF245" s="1">
        <f>(Table2[[#This Row],[Current Week High]]/Table2[[#This Row],[Close Price]])-1</f>
        <v>3.1706089582284935E-2</v>
      </c>
      <c r="AG245" s="1">
        <f>(Table2[[#This Row],[Close Price]]/Table2[[#This Row],[Current Month Low]])-1</f>
        <v>3.0126728110599021E-2</v>
      </c>
      <c r="AH245" s="1">
        <f>(Table2[[#This Row],[Current Month High]]/Table2[[#This Row],[Close Price]])-1</f>
        <v>3.1706089582284935E-2</v>
      </c>
      <c r="AI245">
        <v>16.3115808309567</v>
      </c>
      <c r="AJ245">
        <v>178.377957658779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0.18</v>
      </c>
      <c r="AM245" t="s">
        <v>3189</v>
      </c>
      <c r="AN245">
        <v>9.92</v>
      </c>
      <c r="AO245" t="s">
        <v>3189</v>
      </c>
      <c r="AQ245">
        <f>(Table2[[#This Row],[Sharpe Ratio]]-AVERAGE(Table2[Sharpe Ratio]))/_xlfn.STDEV.P(Table2[Sharpe Ratio])</f>
        <v>-0.69705305481019519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3.9707337161947107</v>
      </c>
      <c r="AS245">
        <f>_xlfn.RANK.AVG(Table2[[#This Row],[1Y Return vs Nifty Z-Score]],Table2[1Y Return vs Nifty Z-Score])</f>
        <v>23</v>
      </c>
      <c r="AT245">
        <f>_xlfn.RANK.AVG(Table2[[#This Row],[6M Return vs Nifty Z-Score]],Table2[6M Return vs Nifty Z-Score])</f>
        <v>284</v>
      </c>
      <c r="AU245">
        <f>_xlfn.RANK.AVG(Table2[[#This Row],[Sharpe Ratio Z-Score]],Table2[Sharpe Ratio Z-Score])</f>
        <v>537</v>
      </c>
      <c r="AV245">
        <f>(Table2[[#This Row],[Rank 1Y]]+Table2[[#This Row],[Rank 6M]]+Table2[[#This Row],[Rank Sharpe]])/3</f>
        <v>281.33333333333331</v>
      </c>
    </row>
    <row r="246" spans="1:48" x14ac:dyDescent="0.3">
      <c r="A246" t="s">
        <v>1564</v>
      </c>
      <c r="B246" t="s">
        <v>1565</v>
      </c>
      <c r="C246" t="s">
        <v>3148</v>
      </c>
      <c r="D246" t="s">
        <v>213</v>
      </c>
      <c r="E246">
        <v>6366.2994208</v>
      </c>
      <c r="F246">
        <v>448.15</v>
      </c>
      <c r="G246">
        <v>-13.5310963734034</v>
      </c>
      <c r="H246">
        <f>(Table2[[#This Row],[1Y Return vs Nifty]]-AVERAGE(Table2[1Y Return vs Nifty]))/_xlfn.STDEV.P(Table2[1Y Return vs Nifty])</f>
        <v>-0.57555396264725101</v>
      </c>
      <c r="I246">
        <v>-3.9528240081227501</v>
      </c>
      <c r="J246">
        <f>(Table2[[#This Row],[1M Return vs Nifty]]-AVERAGE(Table2[1M Return vs Nifty]))/_xlfn.STDEV.P(Table2[1M Return vs Nifty])</f>
        <v>-0.34790341614361925</v>
      </c>
      <c r="K246">
        <v>16.035053363583</v>
      </c>
      <c r="L246">
        <f>(Table2[[#This Row],[6M Return vs Nifty]]-AVERAGE(Table2[6M Return vs Nifty]))/_xlfn.STDEV.P(Table2[6M Return vs Nifty])</f>
        <v>0.39565340740039162</v>
      </c>
      <c r="M246">
        <v>0.50371470746421299</v>
      </c>
      <c r="N246">
        <f>(Table2[[#This Row],[1W Return vs Nifty]]-AVERAGE(Table2[1W Return vs Nifty]))/_xlfn.STDEV.P(Table2[1W Return vs Nifty])</f>
        <v>-0.38780369025798211</v>
      </c>
      <c r="O246">
        <v>440.71</v>
      </c>
      <c r="P246">
        <v>454.99941852038899</v>
      </c>
      <c r="Q246">
        <v>433.44243879819697</v>
      </c>
      <c r="R246">
        <v>56.639010619980098</v>
      </c>
      <c r="S246" s="1">
        <f>(Table2[[#This Row],[Close Price]]-Table2[[#This Row],[20D EMA]])/Table2[[#This Row],[20D EMA]]</f>
        <v>1.6881849742461024E-2</v>
      </c>
      <c r="T246" s="1">
        <f>(Table2[[#This Row],[Close Price]]-Table2[[#This Row],[50D EMA]])/Table2[[#This Row],[50D EMA]]</f>
        <v>-1.5053686316045433E-2</v>
      </c>
      <c r="U246" s="1">
        <f>(Table2[[#This Row],[Close Price]]-Table2[[#This Row],[200D EMA]])/Table2[[#This Row],[200D EMA]]</f>
        <v>3.3931982393285168E-2</v>
      </c>
      <c r="V246">
        <v>0.46334970233913297</v>
      </c>
      <c r="W246">
        <v>440.1</v>
      </c>
      <c r="X246">
        <v>449.9</v>
      </c>
      <c r="Y246">
        <v>440.1</v>
      </c>
      <c r="Z246">
        <v>449.9</v>
      </c>
      <c r="AA246">
        <v>440.1</v>
      </c>
      <c r="AB246">
        <v>449.9</v>
      </c>
      <c r="AC246" s="1">
        <f>(Table2[[#This Row],[Close Price]]/Table2[[#This Row],[Day Low]])-1</f>
        <v>1.8291297432401654E-2</v>
      </c>
      <c r="AD246" s="1">
        <f>(Table2[[#This Row],[Day High]]/Table2[[#This Row],[Close Price]])-1</f>
        <v>3.9049425415598193E-3</v>
      </c>
      <c r="AE246" s="1">
        <f>(Table2[[#This Row],[Close Price]]/Table2[[#This Row],[Current Week Low]])-1</f>
        <v>1.8291297432401654E-2</v>
      </c>
      <c r="AF246" s="1">
        <f>(Table2[[#This Row],[Current Week High]]/Table2[[#This Row],[Close Price]])-1</f>
        <v>3.9049425415598193E-3</v>
      </c>
      <c r="AG246" s="1">
        <f>(Table2[[#This Row],[Close Price]]/Table2[[#This Row],[Current Month Low]])-1</f>
        <v>1.8291297432401654E-2</v>
      </c>
      <c r="AH246" s="1">
        <f>(Table2[[#This Row],[Current Month High]]/Table2[[#This Row],[Close Price]])-1</f>
        <v>3.9049425415598193E-3</v>
      </c>
      <c r="AI246">
        <v>24.857748521700302</v>
      </c>
      <c r="AJ246">
        <v>65.034063708340994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-0.06</v>
      </c>
      <c r="AM246" t="s">
        <v>3190</v>
      </c>
      <c r="AN246">
        <v>3.17</v>
      </c>
      <c r="AO246" t="s">
        <v>3189</v>
      </c>
      <c r="AP246">
        <v>0.13484675616482</v>
      </c>
      <c r="AQ246">
        <f>(Table2[[#This Row],[Sharpe Ratio]]-AVERAGE(Table2[Sharpe Ratio]))/_xlfn.STDEV.P(Table2[Sharpe Ratio])</f>
        <v>0.86677062964759788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516</v>
      </c>
      <c r="AT246">
        <f>_xlfn.RANK.AVG(Table2[[#This Row],[6M Return vs Nifty Z-Score]],Table2[6M Return vs Nifty Z-Score])</f>
        <v>192</v>
      </c>
      <c r="AU246">
        <f>_xlfn.RANK.AVG(Table2[[#This Row],[Sharpe Ratio Z-Score]],Table2[Sharpe Ratio Z-Score])</f>
        <v>137</v>
      </c>
      <c r="AV246">
        <f>(Table2[[#This Row],[Rank 1Y]]+Table2[[#This Row],[Rank 6M]]+Table2[[#This Row],[Rank Sharpe]])/3</f>
        <v>281.66666666666669</v>
      </c>
    </row>
    <row r="247" spans="1:48" x14ac:dyDescent="0.3">
      <c r="A247" t="s">
        <v>1267</v>
      </c>
      <c r="B247" t="s">
        <v>1268</v>
      </c>
      <c r="C247" t="s">
        <v>3152</v>
      </c>
      <c r="D247" t="s">
        <v>276</v>
      </c>
      <c r="E247">
        <v>9231.8396589999993</v>
      </c>
      <c r="F247">
        <v>1372.25</v>
      </c>
      <c r="G247">
        <v>33.321744628267197</v>
      </c>
      <c r="H247">
        <f>(Table2[[#This Row],[1Y Return vs Nifty]]-AVERAGE(Table2[1Y Return vs Nifty]))/_xlfn.STDEV.P(Table2[1Y Return vs Nifty])</f>
        <v>0.36207632090625924</v>
      </c>
      <c r="I247">
        <v>-11.764131517254</v>
      </c>
      <c r="J247">
        <f>(Table2[[#This Row],[1M Return vs Nifty]]-AVERAGE(Table2[1M Return vs Nifty]))/_xlfn.STDEV.P(Table2[1M Return vs Nifty])</f>
        <v>-1.2087723122515615</v>
      </c>
      <c r="K247">
        <v>18.270518981700398</v>
      </c>
      <c r="L247">
        <f>(Table2[[#This Row],[6M Return vs Nifty]]-AVERAGE(Table2[6M Return vs Nifty]))/_xlfn.STDEV.P(Table2[6M Return vs Nifty])</f>
        <v>0.46647183348864152</v>
      </c>
      <c r="M247">
        <v>-2.52370336864572</v>
      </c>
      <c r="N247">
        <f>(Table2[[#This Row],[1W Return vs Nifty]]-AVERAGE(Table2[1W Return vs Nifty]))/_xlfn.STDEV.P(Table2[1W Return vs Nifty])</f>
        <v>-1.0202073512140899</v>
      </c>
      <c r="O247">
        <v>1437.52</v>
      </c>
      <c r="P247">
        <v>1501.98684291256</v>
      </c>
      <c r="Q247">
        <v>1317.51993508328</v>
      </c>
      <c r="R247">
        <v>31.0051843103622</v>
      </c>
      <c r="S247" s="1">
        <f>(Table2[[#This Row],[Close Price]]-Table2[[#This Row],[20D EMA]])/Table2[[#This Row],[20D EMA]]</f>
        <v>-4.540458567532972E-2</v>
      </c>
      <c r="T247" s="1">
        <f>(Table2[[#This Row],[Close Price]]-Table2[[#This Row],[50D EMA]])/Table2[[#This Row],[50D EMA]]</f>
        <v>-8.6376817163712497E-2</v>
      </c>
      <c r="U247" s="1">
        <f>(Table2[[#This Row],[Close Price]]-Table2[[#This Row],[200D EMA]])/Table2[[#This Row],[200D EMA]]</f>
        <v>4.1540217691856458E-2</v>
      </c>
      <c r="V247">
        <v>0.51907738322061903</v>
      </c>
      <c r="W247">
        <v>1325</v>
      </c>
      <c r="X247">
        <v>1378.95</v>
      </c>
      <c r="Y247">
        <v>1325</v>
      </c>
      <c r="Z247">
        <v>1378.95</v>
      </c>
      <c r="AA247">
        <v>1325</v>
      </c>
      <c r="AB247">
        <v>1378.95</v>
      </c>
      <c r="AC247" s="1">
        <f>(Table2[[#This Row],[Close Price]]/Table2[[#This Row],[Day Low]])-1</f>
        <v>3.566037735849048E-2</v>
      </c>
      <c r="AD247" s="1">
        <f>(Table2[[#This Row],[Day High]]/Table2[[#This Row],[Close Price]])-1</f>
        <v>4.8824922572416884E-3</v>
      </c>
      <c r="AE247" s="1">
        <f>(Table2[[#This Row],[Close Price]]/Table2[[#This Row],[Current Week Low]])-1</f>
        <v>3.566037735849048E-2</v>
      </c>
      <c r="AF247" s="1">
        <f>(Table2[[#This Row],[Current Week High]]/Table2[[#This Row],[Close Price]])-1</f>
        <v>4.8824922572416884E-3</v>
      </c>
      <c r="AG247" s="1">
        <f>(Table2[[#This Row],[Close Price]]/Table2[[#This Row],[Current Month Low]])-1</f>
        <v>3.566037735849048E-2</v>
      </c>
      <c r="AH247" s="1">
        <f>(Table2[[#This Row],[Current Month High]]/Table2[[#This Row],[Close Price]])-1</f>
        <v>4.8824922572416884E-3</v>
      </c>
      <c r="AI247">
        <v>37.0705046456549</v>
      </c>
      <c r="AJ247">
        <v>67.347560975609696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-0.01</v>
      </c>
      <c r="AM247" t="s">
        <v>3190</v>
      </c>
      <c r="AN247">
        <v>-6.81</v>
      </c>
      <c r="AO247" t="s">
        <v>3190</v>
      </c>
      <c r="AP247">
        <v>1.6822135151050001E-2</v>
      </c>
      <c r="AQ247">
        <f>(Table2[[#This Row],[Sharpe Ratio]]-AVERAGE(Table2[Sharpe Ratio]))/_xlfn.STDEV.P(Table2[Sharpe Ratio])</f>
        <v>-0.50196602327487438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202</v>
      </c>
      <c r="AT247">
        <f>_xlfn.RANK.AVG(Table2[[#This Row],[6M Return vs Nifty Z-Score]],Table2[6M Return vs Nifty Z-Score])</f>
        <v>178</v>
      </c>
      <c r="AU247">
        <f>_xlfn.RANK.AVG(Table2[[#This Row],[Sharpe Ratio Z-Score]],Table2[Sharpe Ratio Z-Score])</f>
        <v>466</v>
      </c>
      <c r="AV247">
        <f>(Table2[[#This Row],[Rank 1Y]]+Table2[[#This Row],[Rank 6M]]+Table2[[#This Row],[Rank Sharpe]])/3</f>
        <v>282</v>
      </c>
    </row>
    <row r="248" spans="1:48" x14ac:dyDescent="0.3">
      <c r="A248" t="s">
        <v>1811</v>
      </c>
      <c r="B248" t="s">
        <v>1812</v>
      </c>
      <c r="C248" t="s">
        <v>3151</v>
      </c>
      <c r="D248" t="s">
        <v>269</v>
      </c>
      <c r="E248">
        <v>4346.9406950279999</v>
      </c>
      <c r="F248">
        <v>189.39</v>
      </c>
      <c r="G248">
        <v>14.3561418047718</v>
      </c>
      <c r="H248">
        <f>(Table2[[#This Row],[1Y Return vs Nifty]]-AVERAGE(Table2[1Y Return vs Nifty]))/_xlfn.STDEV.P(Table2[1Y Return vs Nifty])</f>
        <v>-1.7467868367624418E-2</v>
      </c>
      <c r="I248">
        <v>0.42759885942456799</v>
      </c>
      <c r="J248">
        <f>(Table2[[#This Row],[1M Return vs Nifty]]-AVERAGE(Table2[1M Return vs Nifty]))/_xlfn.STDEV.P(Table2[1M Return vs Nifty])</f>
        <v>0.13485440565039714</v>
      </c>
      <c r="K248">
        <v>43.776959424619101</v>
      </c>
      <c r="L248">
        <f>(Table2[[#This Row],[6M Return vs Nifty]]-AVERAGE(Table2[6M Return vs Nifty]))/_xlfn.STDEV.P(Table2[6M Return vs Nifty])</f>
        <v>1.2745030340769044</v>
      </c>
      <c r="M248">
        <v>6.6526923374364104</v>
      </c>
      <c r="N248">
        <f>(Table2[[#This Row],[1W Return vs Nifty]]-AVERAGE(Table2[1W Return vs Nifty]))/_xlfn.STDEV.P(Table2[1W Return vs Nifty])</f>
        <v>0.89666904081863041</v>
      </c>
      <c r="O248">
        <v>179.69</v>
      </c>
      <c r="P248">
        <v>177.760914799798</v>
      </c>
      <c r="Q248">
        <v>162.135606664146</v>
      </c>
      <c r="R248">
        <v>63.173824933377198</v>
      </c>
      <c r="S248" s="1">
        <f>(Table2[[#This Row],[Close Price]]-Table2[[#This Row],[20D EMA]])/Table2[[#This Row],[20D EMA]]</f>
        <v>5.3981857643719676E-2</v>
      </c>
      <c r="T248" s="1">
        <f>(Table2[[#This Row],[Close Price]]-Table2[[#This Row],[50D EMA]])/Table2[[#This Row],[50D EMA]]</f>
        <v>6.541980959818508E-2</v>
      </c>
      <c r="U248" s="1">
        <f>(Table2[[#This Row],[Close Price]]-Table2[[#This Row],[200D EMA]])/Table2[[#This Row],[200D EMA]]</f>
        <v>0.16809628616809508</v>
      </c>
      <c r="V248">
        <v>0.83430377601057304</v>
      </c>
      <c r="W248">
        <v>188.5</v>
      </c>
      <c r="X248">
        <v>196.7</v>
      </c>
      <c r="Y248">
        <v>188.5</v>
      </c>
      <c r="Z248">
        <v>196.7</v>
      </c>
      <c r="AA248">
        <v>188.5</v>
      </c>
      <c r="AB248">
        <v>196.7</v>
      </c>
      <c r="AC248" s="1">
        <f>(Table2[[#This Row],[Close Price]]/Table2[[#This Row],[Day Low]])-1</f>
        <v>4.7214854111405913E-3</v>
      </c>
      <c r="AD248" s="1">
        <f>(Table2[[#This Row],[Day High]]/Table2[[#This Row],[Close Price]])-1</f>
        <v>3.8597602830138911E-2</v>
      </c>
      <c r="AE248" s="1">
        <f>(Table2[[#This Row],[Close Price]]/Table2[[#This Row],[Current Week Low]])-1</f>
        <v>4.7214854111405913E-3</v>
      </c>
      <c r="AF248" s="1">
        <f>(Table2[[#This Row],[Current Week High]]/Table2[[#This Row],[Close Price]])-1</f>
        <v>3.8597602830138911E-2</v>
      </c>
      <c r="AG248" s="1">
        <f>(Table2[[#This Row],[Close Price]]/Table2[[#This Row],[Current Month Low]])-1</f>
        <v>4.7214854111405913E-3</v>
      </c>
      <c r="AH248" s="1">
        <f>(Table2[[#This Row],[Current Month High]]/Table2[[#This Row],[Close Price]])-1</f>
        <v>3.8597602830138911E-2</v>
      </c>
      <c r="AI248">
        <v>5.3065103754158001</v>
      </c>
      <c r="AJ248">
        <v>69.022757697456498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0.16</v>
      </c>
      <c r="AM248" t="s">
        <v>3189</v>
      </c>
      <c r="AN248">
        <v>5.69</v>
      </c>
      <c r="AO248" t="s">
        <v>3189</v>
      </c>
      <c r="AP248">
        <v>1.7796723750289001E-2</v>
      </c>
      <c r="AQ248">
        <f>(Table2[[#This Row],[Sharpe Ratio]]-AVERAGE(Table2[Sharpe Ratio]))/_xlfn.STDEV.P(Table2[Sharpe Ratio])</f>
        <v>-0.49066367698610164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1.7978949351922058</v>
      </c>
      <c r="AS248">
        <f>_xlfn.RANK.AVG(Table2[[#This Row],[1Y Return vs Nifty Z-Score]],Table2[1Y Return vs Nifty Z-Score])</f>
        <v>313</v>
      </c>
      <c r="AT248">
        <f>_xlfn.RANK.AVG(Table2[[#This Row],[6M Return vs Nifty Z-Score]],Table2[6M Return vs Nifty Z-Score])</f>
        <v>72</v>
      </c>
      <c r="AU248">
        <f>_xlfn.RANK.AVG(Table2[[#This Row],[Sharpe Ratio Z-Score]],Table2[Sharpe Ratio Z-Score])</f>
        <v>462</v>
      </c>
      <c r="AV248">
        <f>(Table2[[#This Row],[Rank 1Y]]+Table2[[#This Row],[Rank 6M]]+Table2[[#This Row],[Rank Sharpe]])/3</f>
        <v>282.33333333333331</v>
      </c>
    </row>
    <row r="249" spans="1:48" x14ac:dyDescent="0.3">
      <c r="A249" t="s">
        <v>331</v>
      </c>
      <c r="B249" t="s">
        <v>332</v>
      </c>
      <c r="C249" t="s">
        <v>3143</v>
      </c>
      <c r="D249" t="s">
        <v>34</v>
      </c>
      <c r="E249">
        <v>77356.14142883</v>
      </c>
      <c r="F249">
        <v>582.65</v>
      </c>
      <c r="G249">
        <v>20.468347787852998</v>
      </c>
      <c r="H249">
        <f>(Table2[[#This Row],[1Y Return vs Nifty]]-AVERAGE(Table2[1Y Return vs Nifty]))/_xlfn.STDEV.P(Table2[1Y Return vs Nifty])</f>
        <v>0.10485106270529687</v>
      </c>
      <c r="I249">
        <v>-1.85505434869056</v>
      </c>
      <c r="J249">
        <f>(Table2[[#This Row],[1M Return vs Nifty]]-AVERAGE(Table2[1M Return vs Nifty]))/_xlfn.STDEV.P(Table2[1M Return vs Nifty])</f>
        <v>-0.11671233207823586</v>
      </c>
      <c r="K249">
        <v>-13.0322674515572</v>
      </c>
      <c r="L249">
        <f>(Table2[[#This Row],[6M Return vs Nifty]]-AVERAGE(Table2[6M Return vs Nifty]))/_xlfn.STDEV.P(Table2[6M Return vs Nifty])</f>
        <v>-0.52518469185162187</v>
      </c>
      <c r="M249">
        <v>6.2860858971054103</v>
      </c>
      <c r="N249">
        <f>(Table2[[#This Row],[1W Return vs Nifty]]-AVERAGE(Table2[1W Return vs Nifty]))/_xlfn.STDEV.P(Table2[1W Return vs Nifty])</f>
        <v>0.82008785871334378</v>
      </c>
      <c r="O249">
        <v>556.22</v>
      </c>
      <c r="P249">
        <v>547.88984334612303</v>
      </c>
      <c r="Q249">
        <v>522.80502518871901</v>
      </c>
      <c r="R249">
        <v>67.021603454709094</v>
      </c>
      <c r="S249" s="1">
        <f>(Table2[[#This Row],[Close Price]]-Table2[[#This Row],[20D EMA]])/Table2[[#This Row],[20D EMA]]</f>
        <v>4.7517169465319385E-2</v>
      </c>
      <c r="T249" s="1">
        <f>(Table2[[#This Row],[Close Price]]-Table2[[#This Row],[50D EMA]])/Table2[[#This Row],[50D EMA]]</f>
        <v>6.344369598382503E-2</v>
      </c>
      <c r="U249" s="1">
        <f>(Table2[[#This Row],[Close Price]]-Table2[[#This Row],[200D EMA]])/Table2[[#This Row],[200D EMA]]</f>
        <v>0.11446901220905152</v>
      </c>
      <c r="V249">
        <v>1.16974814702024</v>
      </c>
      <c r="W249">
        <v>563.35</v>
      </c>
      <c r="X249">
        <v>586</v>
      </c>
      <c r="Y249">
        <v>563.35</v>
      </c>
      <c r="Z249">
        <v>586</v>
      </c>
      <c r="AA249">
        <v>563.35</v>
      </c>
      <c r="AB249">
        <v>586</v>
      </c>
      <c r="AC249" s="1">
        <f>(Table2[[#This Row],[Close Price]]/Table2[[#This Row],[Day Low]])-1</f>
        <v>3.4259341439602187E-2</v>
      </c>
      <c r="AD249" s="1">
        <f>(Table2[[#This Row],[Day High]]/Table2[[#This Row],[Close Price]])-1</f>
        <v>5.7495923796446746E-3</v>
      </c>
      <c r="AE249" s="1">
        <f>(Table2[[#This Row],[Close Price]]/Table2[[#This Row],[Current Week Low]])-1</f>
        <v>3.4259341439602187E-2</v>
      </c>
      <c r="AF249" s="1">
        <f>(Table2[[#This Row],[Current Week High]]/Table2[[#This Row],[Close Price]])-1</f>
        <v>5.7495923796446746E-3</v>
      </c>
      <c r="AG249" s="1">
        <f>(Table2[[#This Row],[Close Price]]/Table2[[#This Row],[Current Month Low]])-1</f>
        <v>3.4259341439602187E-2</v>
      </c>
      <c r="AH249" s="1">
        <f>(Table2[[#This Row],[Current Month High]]/Table2[[#This Row],[Close Price]])-1</f>
        <v>5.7495923796446746E-3</v>
      </c>
      <c r="AI249">
        <v>8.5900626448124999</v>
      </c>
      <c r="AJ249">
        <v>49.015345268542099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0.12</v>
      </c>
      <c r="AM249" t="s">
        <v>3189</v>
      </c>
      <c r="AN249">
        <v>3.31</v>
      </c>
      <c r="AO249" t="s">
        <v>3189</v>
      </c>
      <c r="AP249">
        <v>0.17235027354950899</v>
      </c>
      <c r="AQ249">
        <f>(Table2[[#This Row],[Sharpe Ratio]]-AVERAGE(Table2[Sharpe Ratio]))/_xlfn.STDEV.P(Table2[Sharpe Ratio])</f>
        <v>1.301700548651108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1.5847424461398909</v>
      </c>
      <c r="AS249">
        <f>_xlfn.RANK.AVG(Table2[[#This Row],[1Y Return vs Nifty Z-Score]],Table2[1Y Return vs Nifty Z-Score])</f>
        <v>278</v>
      </c>
      <c r="AT249">
        <f>_xlfn.RANK.AVG(Table2[[#This Row],[6M Return vs Nifty Z-Score]],Table2[6M Return vs Nifty Z-Score])</f>
        <v>503</v>
      </c>
      <c r="AU249">
        <f>_xlfn.RANK.AVG(Table2[[#This Row],[Sharpe Ratio Z-Score]],Table2[Sharpe Ratio Z-Score])</f>
        <v>66</v>
      </c>
      <c r="AV249">
        <f>(Table2[[#This Row],[Rank 1Y]]+Table2[[#This Row],[Rank 6M]]+Table2[[#This Row],[Rank Sharpe]])/3</f>
        <v>282.33333333333331</v>
      </c>
    </row>
    <row r="250" spans="1:48" x14ac:dyDescent="0.3">
      <c r="A250" t="s">
        <v>952</v>
      </c>
      <c r="B250" t="s">
        <v>953</v>
      </c>
      <c r="C250" t="s">
        <v>3154</v>
      </c>
      <c r="D250" t="s">
        <v>454</v>
      </c>
      <c r="E250">
        <v>15716.522918684999</v>
      </c>
      <c r="F250">
        <v>1076.6500000000001</v>
      </c>
      <c r="G250">
        <v>3.7001163620028401</v>
      </c>
      <c r="H250">
        <f>(Table2[[#This Row],[1Y Return vs Nifty]]-AVERAGE(Table2[1Y Return vs Nifty]))/_xlfn.STDEV.P(Table2[1Y Return vs Nifty])</f>
        <v>-0.2307188035051676</v>
      </c>
      <c r="I250">
        <v>-14.030567152740501</v>
      </c>
      <c r="J250">
        <f>(Table2[[#This Row],[1M Return vs Nifty]]-AVERAGE(Table2[1M Return vs Nifty]))/_xlfn.STDEV.P(Table2[1M Return vs Nifty])</f>
        <v>-1.4585517430754238</v>
      </c>
      <c r="K250">
        <v>-4.3851968479385297</v>
      </c>
      <c r="L250">
        <f>(Table2[[#This Row],[6M Return vs Nifty]]-AVERAGE(Table2[6M Return vs Nifty]))/_xlfn.STDEV.P(Table2[6M Return vs Nifty])</f>
        <v>-0.25124984558994823</v>
      </c>
      <c r="M250">
        <v>-0.37321788375409698</v>
      </c>
      <c r="N250">
        <f>(Table2[[#This Row],[1W Return vs Nifty]]-AVERAGE(Table2[1W Return vs Nifty]))/_xlfn.STDEV.P(Table2[1W Return vs Nifty])</f>
        <v>-0.57098796383898165</v>
      </c>
      <c r="O250">
        <v>1137.6400000000001</v>
      </c>
      <c r="P250">
        <v>1193.8487246529501</v>
      </c>
      <c r="Q250">
        <v>1150.4008926162501</v>
      </c>
      <c r="R250">
        <v>38.199682198665798</v>
      </c>
      <c r="S250" s="1">
        <f>(Table2[[#This Row],[Close Price]]-Table2[[#This Row],[20D EMA]])/Table2[[#This Row],[20D EMA]]</f>
        <v>-5.3610984142611021E-2</v>
      </c>
      <c r="T250" s="1">
        <f>(Table2[[#This Row],[Close Price]]-Table2[[#This Row],[50D EMA]])/Table2[[#This Row],[50D EMA]]</f>
        <v>-9.8168823430304752E-2</v>
      </c>
      <c r="U250" s="1">
        <f>(Table2[[#This Row],[Close Price]]-Table2[[#This Row],[200D EMA]])/Table2[[#This Row],[200D EMA]]</f>
        <v>-6.4108862475345585E-2</v>
      </c>
      <c r="V250">
        <v>0.71124185143849705</v>
      </c>
      <c r="W250">
        <v>1068</v>
      </c>
      <c r="X250">
        <v>1100.7</v>
      </c>
      <c r="Y250">
        <v>1068</v>
      </c>
      <c r="Z250">
        <v>1100.7</v>
      </c>
      <c r="AA250">
        <v>1068</v>
      </c>
      <c r="AB250">
        <v>1100.7</v>
      </c>
      <c r="AC250" s="1">
        <f>(Table2[[#This Row],[Close Price]]/Table2[[#This Row],[Day Low]])-1</f>
        <v>8.0992509363295717E-3</v>
      </c>
      <c r="AD250" s="1">
        <f>(Table2[[#This Row],[Day High]]/Table2[[#This Row],[Close Price]])-1</f>
        <v>2.2337807086797001E-2</v>
      </c>
      <c r="AE250" s="1">
        <f>(Table2[[#This Row],[Close Price]]/Table2[[#This Row],[Current Week Low]])-1</f>
        <v>8.0992509363295717E-3</v>
      </c>
      <c r="AF250" s="1">
        <f>(Table2[[#This Row],[Current Week High]]/Table2[[#This Row],[Close Price]])-1</f>
        <v>2.2337807086797001E-2</v>
      </c>
      <c r="AG250" s="1">
        <f>(Table2[[#This Row],[Close Price]]/Table2[[#This Row],[Current Month Low]])-1</f>
        <v>8.0992509363295717E-3</v>
      </c>
      <c r="AH250" s="1">
        <f>(Table2[[#This Row],[Current Month High]]/Table2[[#This Row],[Close Price]])-1</f>
        <v>2.2337807086797001E-2</v>
      </c>
      <c r="AI250">
        <v>43.379928481865001</v>
      </c>
      <c r="AJ250">
        <v>26.248827392119999</v>
      </c>
      <c r="AK250" t="str">
        <f>IF(AND(Table2[[#This Row],[20D EMA]]&gt;Table2[[#This Row],[50D EMA]],Table2[[#This Row],[50D EMA]]&gt;Table2[[#This Row],[200D EMA]]),"Uptrend","Downtrend/NoTrend")</f>
        <v>Downtrend/NoTrend</v>
      </c>
      <c r="AL250">
        <v>-0.13</v>
      </c>
      <c r="AM250" t="s">
        <v>3190</v>
      </c>
      <c r="AN250">
        <v>-4.29</v>
      </c>
      <c r="AO250" t="s">
        <v>3190</v>
      </c>
      <c r="AP250">
        <v>0.16547266586050599</v>
      </c>
      <c r="AQ250">
        <f>(Table2[[#This Row],[Sharpe Ratio]]-AVERAGE(Table2[Sharpe Ratio]))/_xlfn.STDEV.P(Table2[Sharpe Ratio])</f>
        <v>1.2219406337494407</v>
      </c>
      <c r="AR2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0">
        <f>_xlfn.RANK.AVG(Table2[[#This Row],[1Y Return vs Nifty Z-Score]],Table2[1Y Return vs Nifty Z-Score])</f>
        <v>384</v>
      </c>
      <c r="AT250">
        <f>_xlfn.RANK.AVG(Table2[[#This Row],[6M Return vs Nifty Z-Score]],Table2[6M Return vs Nifty Z-Score])</f>
        <v>384</v>
      </c>
      <c r="AU250">
        <f>_xlfn.RANK.AVG(Table2[[#This Row],[Sharpe Ratio Z-Score]],Table2[Sharpe Ratio Z-Score])</f>
        <v>80</v>
      </c>
      <c r="AV250">
        <f>(Table2[[#This Row],[Rank 1Y]]+Table2[[#This Row],[Rank 6M]]+Table2[[#This Row],[Rank Sharpe]])/3</f>
        <v>282.66666666666669</v>
      </c>
    </row>
    <row r="251" spans="1:48" x14ac:dyDescent="0.3">
      <c r="A251" t="s">
        <v>1045</v>
      </c>
      <c r="B251" t="s">
        <v>1046</v>
      </c>
      <c r="C251" t="s">
        <v>3151</v>
      </c>
      <c r="D251" t="s">
        <v>166</v>
      </c>
      <c r="E251">
        <v>13121.785906749999</v>
      </c>
      <c r="F251">
        <v>588.25</v>
      </c>
      <c r="G251">
        <v>2.8646676778809601</v>
      </c>
      <c r="H251">
        <f>(Table2[[#This Row],[1Y Return vs Nifty]]-AVERAGE(Table2[1Y Return vs Nifty]))/_xlfn.STDEV.P(Table2[1Y Return vs Nifty])</f>
        <v>-0.24743800280750392</v>
      </c>
      <c r="I251">
        <v>4.8081520596159798E-2</v>
      </c>
      <c r="J251">
        <f>(Table2[[#This Row],[1M Return vs Nifty]]-AVERAGE(Table2[1M Return vs Nifty]))/_xlfn.STDEV.P(Table2[1M Return vs Nifty])</f>
        <v>9.3028543315683887E-2</v>
      </c>
      <c r="K251">
        <v>-6.0906675972361199</v>
      </c>
      <c r="L251">
        <f>(Table2[[#This Row],[6M Return vs Nifty]]-AVERAGE(Table2[6M Return vs Nifty]))/_xlfn.STDEV.P(Table2[6M Return vs Nifty])</f>
        <v>-0.30527830088174446</v>
      </c>
      <c r="M251">
        <v>3.0891628282480199</v>
      </c>
      <c r="N251">
        <f>(Table2[[#This Row],[1W Return vs Nifty]]-AVERAGE(Table2[1W Return vs Nifty]))/_xlfn.STDEV.P(Table2[1W Return vs Nifty])</f>
        <v>0.15227594713941198</v>
      </c>
      <c r="O251">
        <v>581.05999999999995</v>
      </c>
      <c r="P251">
        <v>600.03492970189097</v>
      </c>
      <c r="Q251">
        <v>572.60446731829302</v>
      </c>
      <c r="R251">
        <v>54.628008951786398</v>
      </c>
      <c r="S251" s="1">
        <f>(Table2[[#This Row],[Close Price]]-Table2[[#This Row],[20D EMA]])/Table2[[#This Row],[20D EMA]]</f>
        <v>1.2373937287027252E-2</v>
      </c>
      <c r="T251" s="1">
        <f>(Table2[[#This Row],[Close Price]]-Table2[[#This Row],[50D EMA]])/Table2[[#This Row],[50D EMA]]</f>
        <v>-1.9640406113933993E-2</v>
      </c>
      <c r="U251" s="1">
        <f>(Table2[[#This Row],[Close Price]]-Table2[[#This Row],[200D EMA]])/Table2[[#This Row],[200D EMA]]</f>
        <v>2.7323455499710794E-2</v>
      </c>
      <c r="V251">
        <v>0.57242764647134703</v>
      </c>
      <c r="W251">
        <v>578.35</v>
      </c>
      <c r="X251">
        <v>591.20000000000005</v>
      </c>
      <c r="Y251">
        <v>578.35</v>
      </c>
      <c r="Z251">
        <v>591.20000000000005</v>
      </c>
      <c r="AA251">
        <v>578.35</v>
      </c>
      <c r="AB251">
        <v>591.20000000000005</v>
      </c>
      <c r="AC251" s="1">
        <f>(Table2[[#This Row],[Close Price]]/Table2[[#This Row],[Day Low]])-1</f>
        <v>1.711766231520695E-2</v>
      </c>
      <c r="AD251" s="1">
        <f>(Table2[[#This Row],[Day High]]/Table2[[#This Row],[Close Price]])-1</f>
        <v>5.0148746281344359E-3</v>
      </c>
      <c r="AE251" s="1">
        <f>(Table2[[#This Row],[Close Price]]/Table2[[#This Row],[Current Week Low]])-1</f>
        <v>1.711766231520695E-2</v>
      </c>
      <c r="AF251" s="1">
        <f>(Table2[[#This Row],[Current Week High]]/Table2[[#This Row],[Close Price]])-1</f>
        <v>5.0148746281344359E-3</v>
      </c>
      <c r="AG251" s="1">
        <f>(Table2[[#This Row],[Close Price]]/Table2[[#This Row],[Current Month Low]])-1</f>
        <v>1.711766231520695E-2</v>
      </c>
      <c r="AH251" s="1">
        <f>(Table2[[#This Row],[Current Month High]]/Table2[[#This Row],[Close Price]])-1</f>
        <v>5.0148746281344359E-3</v>
      </c>
      <c r="AI251">
        <v>25.643858903527398</v>
      </c>
      <c r="AJ251">
        <v>48.867518663798499</v>
      </c>
      <c r="AK251" t="str">
        <f>IF(AND(Table2[[#This Row],[20D EMA]]&gt;Table2[[#This Row],[50D EMA]],Table2[[#This Row],[50D EMA]]&gt;Table2[[#This Row],[200D EMA]]),"Uptrend","Downtrend/NoTrend")</f>
        <v>Downtrend/NoTrend</v>
      </c>
      <c r="AL251">
        <v>-0.01</v>
      </c>
      <c r="AM251" t="s">
        <v>3190</v>
      </c>
      <c r="AN251">
        <v>5.52</v>
      </c>
      <c r="AO251" t="s">
        <v>3189</v>
      </c>
      <c r="AP251">
        <v>0.18126378305768101</v>
      </c>
      <c r="AQ251">
        <f>(Table2[[#This Row],[Sharpe Ratio]]-AVERAGE(Table2[Sharpe Ratio]))/_xlfn.STDEV.P(Table2[Sharpe Ratio])</f>
        <v>1.4050709053208794</v>
      </c>
      <c r="AR2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1">
        <f>_xlfn.RANK.AVG(Table2[[#This Row],[1Y Return vs Nifty Z-Score]],Table2[1Y Return vs Nifty Z-Score])</f>
        <v>389</v>
      </c>
      <c r="AT251">
        <f>_xlfn.RANK.AVG(Table2[[#This Row],[6M Return vs Nifty Z-Score]],Table2[6M Return vs Nifty Z-Score])</f>
        <v>415</v>
      </c>
      <c r="AU251">
        <f>_xlfn.RANK.AVG(Table2[[#This Row],[Sharpe Ratio Z-Score]],Table2[Sharpe Ratio Z-Score])</f>
        <v>53</v>
      </c>
      <c r="AV251">
        <f>(Table2[[#This Row],[Rank 1Y]]+Table2[[#This Row],[Rank 6M]]+Table2[[#This Row],[Rank Sharpe]])/3</f>
        <v>285.66666666666669</v>
      </c>
    </row>
    <row r="252" spans="1:48" x14ac:dyDescent="0.3">
      <c r="A252" t="s">
        <v>1294</v>
      </c>
      <c r="B252" t="s">
        <v>1295</v>
      </c>
      <c r="C252" t="s">
        <v>3156</v>
      </c>
      <c r="D252" t="s">
        <v>139</v>
      </c>
      <c r="E252">
        <v>8991.5303446899998</v>
      </c>
      <c r="F252">
        <v>391.15</v>
      </c>
      <c r="G252">
        <v>105.537507372451</v>
      </c>
      <c r="H252">
        <f>(Table2[[#This Row],[1Y Return vs Nifty]]-AVERAGE(Table2[1Y Return vs Nifty]))/_xlfn.STDEV.P(Table2[1Y Return vs Nifty])</f>
        <v>1.8072754732148193</v>
      </c>
      <c r="I252">
        <v>-10.5772355954362</v>
      </c>
      <c r="J252">
        <f>(Table2[[#This Row],[1M Return vs Nifty]]-AVERAGE(Table2[1M Return vs Nifty]))/_xlfn.STDEV.P(Table2[1M Return vs Nifty])</f>
        <v>-1.077966838159562</v>
      </c>
      <c r="K252">
        <v>-19.546445646165299</v>
      </c>
      <c r="L252">
        <f>(Table2[[#This Row],[6M Return vs Nifty]]-AVERAGE(Table2[6M Return vs Nifty]))/_xlfn.STDEV.P(Table2[6M Return vs Nifty])</f>
        <v>-0.73155057968354809</v>
      </c>
      <c r="M252">
        <v>13.0908472402034</v>
      </c>
      <c r="N252">
        <f>(Table2[[#This Row],[1W Return vs Nifty]]-AVERAGE(Table2[1W Return vs Nifty]))/_xlfn.STDEV.P(Table2[1W Return vs Nifty])</f>
        <v>2.2415486140898686</v>
      </c>
      <c r="O252">
        <v>374.48</v>
      </c>
      <c r="P252">
        <v>395.04258163300398</v>
      </c>
      <c r="Q252">
        <v>369.57693823128898</v>
      </c>
      <c r="R252">
        <v>58.384594933749597</v>
      </c>
      <c r="S252" s="1">
        <f>(Table2[[#This Row],[Close Price]]-Table2[[#This Row],[20D EMA]])/Table2[[#This Row],[20D EMA]]</f>
        <v>4.4515060884426291E-2</v>
      </c>
      <c r="T252" s="1">
        <f>(Table2[[#This Row],[Close Price]]-Table2[[#This Row],[50D EMA]])/Table2[[#This Row],[50D EMA]]</f>
        <v>-9.8535748144239852E-3</v>
      </c>
      <c r="U252" s="1">
        <f>(Table2[[#This Row],[Close Price]]-Table2[[#This Row],[200D EMA]])/Table2[[#This Row],[200D EMA]]</f>
        <v>5.8372315848371811E-2</v>
      </c>
      <c r="V252">
        <v>0.82256830790917401</v>
      </c>
      <c r="W252">
        <v>380.6</v>
      </c>
      <c r="X252">
        <v>393.55</v>
      </c>
      <c r="Y252">
        <v>380.6</v>
      </c>
      <c r="Z252">
        <v>393.55</v>
      </c>
      <c r="AA252">
        <v>380.6</v>
      </c>
      <c r="AB252">
        <v>393.55</v>
      </c>
      <c r="AC252" s="1">
        <f>(Table2[[#This Row],[Close Price]]/Table2[[#This Row],[Day Low]])-1</f>
        <v>2.7719390436153235E-2</v>
      </c>
      <c r="AD252" s="1">
        <f>(Table2[[#This Row],[Day High]]/Table2[[#This Row],[Close Price]])-1</f>
        <v>6.1357535472326141E-3</v>
      </c>
      <c r="AE252" s="1">
        <f>(Table2[[#This Row],[Close Price]]/Table2[[#This Row],[Current Week Low]])-1</f>
        <v>2.7719390436153235E-2</v>
      </c>
      <c r="AF252" s="1">
        <f>(Table2[[#This Row],[Current Week High]]/Table2[[#This Row],[Close Price]])-1</f>
        <v>6.1357535472326141E-3</v>
      </c>
      <c r="AG252" s="1">
        <f>(Table2[[#This Row],[Close Price]]/Table2[[#This Row],[Current Month Low]])-1</f>
        <v>2.7719390436153235E-2</v>
      </c>
      <c r="AH252" s="1">
        <f>(Table2[[#This Row],[Current Month High]]/Table2[[#This Row],[Close Price]])-1</f>
        <v>6.1357535472326141E-3</v>
      </c>
      <c r="AI252">
        <v>45.621884187651801</v>
      </c>
      <c r="AJ252">
        <v>147.17219589257499</v>
      </c>
      <c r="AK252" t="str">
        <f>IF(AND(Table2[[#This Row],[20D EMA]]&gt;Table2[[#This Row],[50D EMA]],Table2[[#This Row],[50D EMA]]&gt;Table2[[#This Row],[200D EMA]]),"Uptrend","Downtrend/NoTrend")</f>
        <v>Downtrend/NoTrend</v>
      </c>
      <c r="AL252">
        <v>-0.12</v>
      </c>
      <c r="AM252" t="s">
        <v>3190</v>
      </c>
      <c r="AN252">
        <v>2.81</v>
      </c>
      <c r="AO252" t="s">
        <v>3189</v>
      </c>
      <c r="AP252">
        <v>0.100917993092507</v>
      </c>
      <c r="AQ252">
        <f>(Table2[[#This Row],[Sharpe Ratio]]-AVERAGE(Table2[Sharpe Ratio]))/_xlfn.STDEV.P(Table2[Sharpe Ratio])</f>
        <v>0.47329729157198447</v>
      </c>
      <c r="AR2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2">
        <f>_xlfn.RANK.AVG(Table2[[#This Row],[1Y Return vs Nifty Z-Score]],Table2[1Y Return vs Nifty Z-Score])</f>
        <v>45</v>
      </c>
      <c r="AT252">
        <f>_xlfn.RANK.AVG(Table2[[#This Row],[6M Return vs Nifty Z-Score]],Table2[6M Return vs Nifty Z-Score])</f>
        <v>585</v>
      </c>
      <c r="AU252">
        <f>_xlfn.RANK.AVG(Table2[[#This Row],[Sharpe Ratio Z-Score]],Table2[Sharpe Ratio Z-Score])</f>
        <v>228</v>
      </c>
      <c r="AV252">
        <f>(Table2[[#This Row],[Rank 1Y]]+Table2[[#This Row],[Rank 6M]]+Table2[[#This Row],[Rank Sharpe]])/3</f>
        <v>286</v>
      </c>
    </row>
    <row r="253" spans="1:48" x14ac:dyDescent="0.3">
      <c r="A253" t="s">
        <v>529</v>
      </c>
      <c r="B253" t="s">
        <v>530</v>
      </c>
      <c r="C253" t="s">
        <v>3147</v>
      </c>
      <c r="D253" t="s">
        <v>51</v>
      </c>
      <c r="E253">
        <v>39135.144147589999</v>
      </c>
      <c r="F253">
        <v>1533</v>
      </c>
      <c r="G253">
        <v>15.233556322262</v>
      </c>
      <c r="H253">
        <f>(Table2[[#This Row],[1Y Return vs Nifty]]-AVERAGE(Table2[1Y Return vs Nifty]))/_xlfn.STDEV.P(Table2[1Y Return vs Nifty])</f>
        <v>9.1161250216015134E-5</v>
      </c>
      <c r="I253">
        <v>-3.95383357069948</v>
      </c>
      <c r="J253">
        <f>(Table2[[#This Row],[1M Return vs Nifty]]-AVERAGE(Table2[1M Return vs Nifty]))/_xlfn.STDEV.P(Table2[1M Return vs Nifty])</f>
        <v>-0.34801467805719327</v>
      </c>
      <c r="K253">
        <v>29.089260973866601</v>
      </c>
      <c r="L253">
        <f>(Table2[[#This Row],[6M Return vs Nifty]]-AVERAGE(Table2[6M Return vs Nifty]))/_xlfn.STDEV.P(Table2[6M Return vs Nifty])</f>
        <v>0.809204136741552</v>
      </c>
      <c r="M253">
        <v>-4.3355739332790204</v>
      </c>
      <c r="N253">
        <f>(Table2[[#This Row],[1W Return vs Nifty]]-AVERAGE(Table2[1W Return vs Nifty]))/_xlfn.STDEV.P(Table2[1W Return vs Nifty])</f>
        <v>-1.3986927633528201</v>
      </c>
      <c r="O253">
        <v>1557.52</v>
      </c>
      <c r="P253">
        <v>1535.74643778054</v>
      </c>
      <c r="Q253">
        <v>1355.15740351302</v>
      </c>
      <c r="R253">
        <v>45.366171903648201</v>
      </c>
      <c r="S253" s="1">
        <f>(Table2[[#This Row],[Close Price]]-Table2[[#This Row],[20D EMA]])/Table2[[#This Row],[20D EMA]]</f>
        <v>-1.5742976013149099E-2</v>
      </c>
      <c r="T253" s="1">
        <f>(Table2[[#This Row],[Close Price]]-Table2[[#This Row],[50D EMA]])/Table2[[#This Row],[50D EMA]]</f>
        <v>-1.7883406485442442E-3</v>
      </c>
      <c r="U253" s="1">
        <f>(Table2[[#This Row],[Close Price]]-Table2[[#This Row],[200D EMA]])/Table2[[#This Row],[200D EMA]]</f>
        <v>0.13123390391843243</v>
      </c>
      <c r="V253">
        <v>0.80942329889773901</v>
      </c>
      <c r="W253">
        <v>1530.7</v>
      </c>
      <c r="X253">
        <v>1559.75</v>
      </c>
      <c r="Y253">
        <v>1530.7</v>
      </c>
      <c r="Z253">
        <v>1559.75</v>
      </c>
      <c r="AA253">
        <v>1530.7</v>
      </c>
      <c r="AB253">
        <v>1559.75</v>
      </c>
      <c r="AC253" s="1">
        <f>(Table2[[#This Row],[Close Price]]/Table2[[#This Row],[Day Low]])-1</f>
        <v>1.5025805187169894E-3</v>
      </c>
      <c r="AD253" s="1">
        <f>(Table2[[#This Row],[Day High]]/Table2[[#This Row],[Close Price]])-1</f>
        <v>1.7449445531637409E-2</v>
      </c>
      <c r="AE253" s="1">
        <f>(Table2[[#This Row],[Close Price]]/Table2[[#This Row],[Current Week Low]])-1</f>
        <v>1.5025805187169894E-3</v>
      </c>
      <c r="AF253" s="1">
        <f>(Table2[[#This Row],[Current Week High]]/Table2[[#This Row],[Close Price]])-1</f>
        <v>1.7449445531637409E-2</v>
      </c>
      <c r="AG253" s="1">
        <f>(Table2[[#This Row],[Close Price]]/Table2[[#This Row],[Current Month Low]])-1</f>
        <v>1.5025805187169894E-3</v>
      </c>
      <c r="AH253" s="1">
        <f>(Table2[[#This Row],[Current Month High]]/Table2[[#This Row],[Close Price]])-1</f>
        <v>1.7449445531637409E-2</v>
      </c>
      <c r="AI253">
        <v>11.457925636007801</v>
      </c>
      <c r="AJ253">
        <v>47.262247838616702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0.1</v>
      </c>
      <c r="AM253" t="s">
        <v>3189</v>
      </c>
      <c r="AN253">
        <v>-1.7</v>
      </c>
      <c r="AO253" t="s">
        <v>3190</v>
      </c>
      <c r="AP253">
        <v>3.0099371393231E-2</v>
      </c>
      <c r="AQ253">
        <f>(Table2[[#This Row],[Sharpe Ratio]]-AVERAGE(Table2[Sharpe Ratio]))/_xlfn.STDEV.P(Table2[Sharpe Ratio])</f>
        <v>-0.34798933825706346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-1.2854014816753088</v>
      </c>
      <c r="AS253">
        <f>_xlfn.RANK.AVG(Table2[[#This Row],[1Y Return vs Nifty Z-Score]],Table2[1Y Return vs Nifty Z-Score])</f>
        <v>307</v>
      </c>
      <c r="AT253">
        <f>_xlfn.RANK.AVG(Table2[[#This Row],[6M Return vs Nifty Z-Score]],Table2[6M Return vs Nifty Z-Score])</f>
        <v>119</v>
      </c>
      <c r="AU253">
        <f>_xlfn.RANK.AVG(Table2[[#This Row],[Sharpe Ratio Z-Score]],Table2[Sharpe Ratio Z-Score])</f>
        <v>434</v>
      </c>
      <c r="AV253">
        <f>(Table2[[#This Row],[Rank 1Y]]+Table2[[#This Row],[Rank 6M]]+Table2[[#This Row],[Rank Sharpe]])/3</f>
        <v>286.66666666666669</v>
      </c>
    </row>
    <row r="254" spans="1:48" x14ac:dyDescent="0.3">
      <c r="A254" t="s">
        <v>547</v>
      </c>
      <c r="B254" t="s">
        <v>548</v>
      </c>
      <c r="C254" t="s">
        <v>3147</v>
      </c>
      <c r="D254" t="s">
        <v>161</v>
      </c>
      <c r="E254">
        <v>37743.611337599999</v>
      </c>
      <c r="F254">
        <v>947.8</v>
      </c>
      <c r="G254">
        <v>6.4467275396278101</v>
      </c>
      <c r="H254">
        <f>(Table2[[#This Row],[1Y Return vs Nifty]]-AVERAGE(Table2[1Y Return vs Nifty]))/_xlfn.STDEV.P(Table2[1Y Return vs Nifty])</f>
        <v>-0.17575296232606138</v>
      </c>
      <c r="I254">
        <v>8.9297641416409501</v>
      </c>
      <c r="J254">
        <f>(Table2[[#This Row],[1M Return vs Nifty]]-AVERAGE(Table2[1M Return vs Nifty]))/_xlfn.STDEV.P(Table2[1M Return vs Nifty])</f>
        <v>1.0718613833519972</v>
      </c>
      <c r="K254">
        <v>33.535933460319299</v>
      </c>
      <c r="L254">
        <f>(Table2[[#This Row],[6M Return vs Nifty]]-AVERAGE(Table2[6M Return vs Nifty]))/_xlfn.STDEV.P(Table2[6M Return vs Nifty])</f>
        <v>0.95007248392986776</v>
      </c>
      <c r="M254">
        <v>7.2289004348771098</v>
      </c>
      <c r="N254">
        <f>(Table2[[#This Row],[1W Return vs Nifty]]-AVERAGE(Table2[1W Return vs Nifty]))/_xlfn.STDEV.P(Table2[1W Return vs Nifty])</f>
        <v>1.0170343491880252</v>
      </c>
      <c r="O254">
        <v>893.95</v>
      </c>
      <c r="P254">
        <v>878.50280660973203</v>
      </c>
      <c r="Q254">
        <v>807.093396506516</v>
      </c>
      <c r="R254">
        <v>78.059870804640596</v>
      </c>
      <c r="S254" s="1">
        <f>(Table2[[#This Row],[Close Price]]-Table2[[#This Row],[20D EMA]])/Table2[[#This Row],[20D EMA]]</f>
        <v>6.0238268359527836E-2</v>
      </c>
      <c r="T254" s="1">
        <f>(Table2[[#This Row],[Close Price]]-Table2[[#This Row],[50D EMA]])/Table2[[#This Row],[50D EMA]]</f>
        <v>7.8881015369428015E-2</v>
      </c>
      <c r="U254" s="1">
        <f>(Table2[[#This Row],[Close Price]]-Table2[[#This Row],[200D EMA]])/Table2[[#This Row],[200D EMA]]</f>
        <v>0.17433744855617583</v>
      </c>
      <c r="V254">
        <v>0.83290890002637696</v>
      </c>
      <c r="W254">
        <v>936.55</v>
      </c>
      <c r="X254">
        <v>960.6</v>
      </c>
      <c r="Y254">
        <v>936.55</v>
      </c>
      <c r="Z254">
        <v>960.6</v>
      </c>
      <c r="AA254">
        <v>936.55</v>
      </c>
      <c r="AB254">
        <v>960.6</v>
      </c>
      <c r="AC254" s="1">
        <f>(Table2[[#This Row],[Close Price]]/Table2[[#This Row],[Day Low]])-1</f>
        <v>1.2012172334632476E-2</v>
      </c>
      <c r="AD254" s="1">
        <f>(Table2[[#This Row],[Day High]]/Table2[[#This Row],[Close Price]])-1</f>
        <v>1.3504958852078586E-2</v>
      </c>
      <c r="AE254" s="1">
        <f>(Table2[[#This Row],[Close Price]]/Table2[[#This Row],[Current Week Low]])-1</f>
        <v>1.2012172334632476E-2</v>
      </c>
      <c r="AF254" s="1">
        <f>(Table2[[#This Row],[Current Week High]]/Table2[[#This Row],[Close Price]])-1</f>
        <v>1.3504958852078586E-2</v>
      </c>
      <c r="AG254" s="1">
        <f>(Table2[[#This Row],[Close Price]]/Table2[[#This Row],[Current Month Low]])-1</f>
        <v>1.2012172334632476E-2</v>
      </c>
      <c r="AH254" s="1">
        <f>(Table2[[#This Row],[Current Month High]]/Table2[[#This Row],[Close Price]])-1</f>
        <v>1.3504958852078586E-2</v>
      </c>
      <c r="AI254">
        <v>1.3504958852078499</v>
      </c>
      <c r="AJ254">
        <v>55.977947831811001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0.08</v>
      </c>
      <c r="AM254" t="s">
        <v>3189</v>
      </c>
      <c r="AN254">
        <v>6.58</v>
      </c>
      <c r="AO254" t="s">
        <v>3189</v>
      </c>
      <c r="AP254">
        <v>4.3096564666376999E-2</v>
      </c>
      <c r="AQ254">
        <f>(Table2[[#This Row],[Sharpe Ratio]]-AVERAGE(Table2[Sharpe Ratio]))/_xlfn.STDEV.P(Table2[Sharpe Ratio])</f>
        <v>-0.1972603237068131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2.6659549304370156</v>
      </c>
      <c r="AS254">
        <f>_xlfn.RANK.AVG(Table2[[#This Row],[1Y Return vs Nifty Z-Score]],Table2[1Y Return vs Nifty Z-Score])</f>
        <v>360</v>
      </c>
      <c r="AT254">
        <f>_xlfn.RANK.AVG(Table2[[#This Row],[6M Return vs Nifty Z-Score]],Table2[6M Return vs Nifty Z-Score])</f>
        <v>101</v>
      </c>
      <c r="AU254">
        <f>_xlfn.RANK.AVG(Table2[[#This Row],[Sharpe Ratio Z-Score]],Table2[Sharpe Ratio Z-Score])</f>
        <v>405</v>
      </c>
      <c r="AV254">
        <f>(Table2[[#This Row],[Rank 1Y]]+Table2[[#This Row],[Rank 6M]]+Table2[[#This Row],[Rank Sharpe]])/3</f>
        <v>288.66666666666669</v>
      </c>
    </row>
    <row r="255" spans="1:48" x14ac:dyDescent="0.3">
      <c r="A255" t="s">
        <v>1549</v>
      </c>
      <c r="B255" t="s">
        <v>1550</v>
      </c>
      <c r="C255" t="s">
        <v>3151</v>
      </c>
      <c r="D255" t="s">
        <v>573</v>
      </c>
      <c r="E255">
        <v>6416.4626171999998</v>
      </c>
      <c r="F255">
        <v>374.05</v>
      </c>
      <c r="G255">
        <v>-5.93496813437927</v>
      </c>
      <c r="H255">
        <f>(Table2[[#This Row],[1Y Return vs Nifty]]-AVERAGE(Table2[1Y Return vs Nifty]))/_xlfn.STDEV.P(Table2[1Y Return vs Nifty])</f>
        <v>-0.4235384237301752</v>
      </c>
      <c r="I255">
        <v>9.6431027334001502</v>
      </c>
      <c r="J255">
        <f>(Table2[[#This Row],[1M Return vs Nifty]]-AVERAGE(Table2[1M Return vs Nifty]))/_xlfn.STDEV.P(Table2[1M Return vs Nifty])</f>
        <v>1.1504770319256934</v>
      </c>
      <c r="K255">
        <v>13.393286314710201</v>
      </c>
      <c r="L255">
        <f>(Table2[[#This Row],[6M Return vs Nifty]]-AVERAGE(Table2[6M Return vs Nifty]))/_xlfn.STDEV.P(Table2[6M Return vs Nifty])</f>
        <v>0.31196355640168694</v>
      </c>
      <c r="M255">
        <v>17.711925851159201</v>
      </c>
      <c r="N255">
        <f>(Table2[[#This Row],[1W Return vs Nifty]]-AVERAGE(Table2[1W Return vs Nifty]))/_xlfn.STDEV.P(Table2[1W Return vs Nifty])</f>
        <v>3.2068553400408222</v>
      </c>
      <c r="O255">
        <v>336.77</v>
      </c>
      <c r="P255">
        <v>340.348989643229</v>
      </c>
      <c r="Q255">
        <v>334.599848852219</v>
      </c>
      <c r="R255">
        <v>73.302318087138005</v>
      </c>
      <c r="S255" s="1">
        <f>(Table2[[#This Row],[Close Price]]-Table2[[#This Row],[20D EMA]])/Table2[[#This Row],[20D EMA]]</f>
        <v>0.11069869643970671</v>
      </c>
      <c r="T255" s="1">
        <f>(Table2[[#This Row],[Close Price]]-Table2[[#This Row],[50D EMA]])/Table2[[#This Row],[50D EMA]]</f>
        <v>9.9018981640280779E-2</v>
      </c>
      <c r="U255" s="1">
        <f>(Table2[[#This Row],[Close Price]]-Table2[[#This Row],[200D EMA]])/Table2[[#This Row],[200D EMA]]</f>
        <v>0.11790247749097089</v>
      </c>
      <c r="V255">
        <v>1.75313756255405</v>
      </c>
      <c r="W255">
        <v>362.05</v>
      </c>
      <c r="X255">
        <v>382.4</v>
      </c>
      <c r="Y255">
        <v>362.05</v>
      </c>
      <c r="Z255">
        <v>382.4</v>
      </c>
      <c r="AA255">
        <v>362.05</v>
      </c>
      <c r="AB255">
        <v>382.4</v>
      </c>
      <c r="AC255" s="1">
        <f>(Table2[[#This Row],[Close Price]]/Table2[[#This Row],[Day Low]])-1</f>
        <v>3.3144593288219948E-2</v>
      </c>
      <c r="AD255" s="1">
        <f>(Table2[[#This Row],[Day High]]/Table2[[#This Row],[Close Price]])-1</f>
        <v>2.232321882101318E-2</v>
      </c>
      <c r="AE255" s="1">
        <f>(Table2[[#This Row],[Close Price]]/Table2[[#This Row],[Current Week Low]])-1</f>
        <v>3.3144593288219948E-2</v>
      </c>
      <c r="AF255" s="1">
        <f>(Table2[[#This Row],[Current Week High]]/Table2[[#This Row],[Close Price]])-1</f>
        <v>2.232321882101318E-2</v>
      </c>
      <c r="AG255" s="1">
        <f>(Table2[[#This Row],[Close Price]]/Table2[[#This Row],[Current Month Low]])-1</f>
        <v>3.3144593288219948E-2</v>
      </c>
      <c r="AH255" s="1">
        <f>(Table2[[#This Row],[Current Month High]]/Table2[[#This Row],[Close Price]])-1</f>
        <v>2.232321882101318E-2</v>
      </c>
      <c r="AI255">
        <v>17.176848014971199</v>
      </c>
      <c r="AJ255">
        <v>50.1907247540654</v>
      </c>
      <c r="AK255" t="str">
        <f>IF(AND(Table2[[#This Row],[20D EMA]]&gt;Table2[[#This Row],[50D EMA]],Table2[[#This Row],[50D EMA]]&gt;Table2[[#This Row],[200D EMA]]),"Uptrend","Downtrend/NoTrend")</f>
        <v>Downtrend/NoTrend</v>
      </c>
      <c r="AL255">
        <v>0.15</v>
      </c>
      <c r="AM255" t="s">
        <v>3189</v>
      </c>
      <c r="AN255">
        <v>17.39</v>
      </c>
      <c r="AO255" t="s">
        <v>3189</v>
      </c>
      <c r="AP255">
        <v>0.10896498933522999</v>
      </c>
      <c r="AQ255">
        <f>(Table2[[#This Row],[Sharpe Ratio]]-AVERAGE(Table2[Sharpe Ratio]))/_xlfn.STDEV.P(Table2[Sharpe Ratio])</f>
        <v>0.56661865629010832</v>
      </c>
      <c r="AR2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5">
        <f>_xlfn.RANK.AVG(Table2[[#This Row],[1Y Return vs Nifty Z-Score]],Table2[1Y Return vs Nifty Z-Score])</f>
        <v>454</v>
      </c>
      <c r="AT255">
        <f>_xlfn.RANK.AVG(Table2[[#This Row],[6M Return vs Nifty Z-Score]],Table2[6M Return vs Nifty Z-Score])</f>
        <v>207</v>
      </c>
      <c r="AU255">
        <f>_xlfn.RANK.AVG(Table2[[#This Row],[Sharpe Ratio Z-Score]],Table2[Sharpe Ratio Z-Score])</f>
        <v>207</v>
      </c>
      <c r="AV255">
        <f>(Table2[[#This Row],[Rank 1Y]]+Table2[[#This Row],[Rank 6M]]+Table2[[#This Row],[Rank Sharpe]])/3</f>
        <v>289.33333333333331</v>
      </c>
    </row>
    <row r="256" spans="1:48" x14ac:dyDescent="0.3">
      <c r="A256" t="s">
        <v>1089</v>
      </c>
      <c r="B256" t="s">
        <v>1090</v>
      </c>
      <c r="C256" t="s">
        <v>3154</v>
      </c>
      <c r="D256" t="s">
        <v>88</v>
      </c>
      <c r="E256">
        <v>11793</v>
      </c>
      <c r="F256">
        <v>81.459999999999994</v>
      </c>
      <c r="G256">
        <v>32.293780038817097</v>
      </c>
      <c r="H256">
        <f>(Table2[[#This Row],[1Y Return vs Nifty]]-AVERAGE(Table2[1Y Return vs Nifty]))/_xlfn.STDEV.P(Table2[1Y Return vs Nifty])</f>
        <v>0.34150444716535427</v>
      </c>
      <c r="I256">
        <v>-0.51551140498608605</v>
      </c>
      <c r="J256">
        <f>(Table2[[#This Row],[1M Return vs Nifty]]-AVERAGE(Table2[1M Return vs Nifty]))/_xlfn.STDEV.P(Table2[1M Return vs Nifty])</f>
        <v>3.0916071218910199E-2</v>
      </c>
      <c r="K256">
        <v>-0.41548336527583102</v>
      </c>
      <c r="L256">
        <f>(Table2[[#This Row],[6M Return vs Nifty]]-AVERAGE(Table2[6M Return vs Nifty]))/_xlfn.STDEV.P(Table2[6M Return vs Nifty])</f>
        <v>-0.1254913196770199</v>
      </c>
      <c r="M256">
        <v>2.5476838102568502</v>
      </c>
      <c r="N256">
        <f>(Table2[[#This Row],[1W Return vs Nifty]]-AVERAGE(Table2[1W Return vs Nifty]))/_xlfn.STDEV.P(Table2[1W Return vs Nifty])</f>
        <v>3.9165268435748399E-2</v>
      </c>
      <c r="O256">
        <v>78.150000000000006</v>
      </c>
      <c r="P256">
        <v>81.454764492241097</v>
      </c>
      <c r="Q256">
        <v>80.216673728431303</v>
      </c>
      <c r="R256">
        <v>57.986838687374799</v>
      </c>
      <c r="S256" s="1">
        <f>(Table2[[#This Row],[Close Price]]-Table2[[#This Row],[20D EMA]])/Table2[[#This Row],[20D EMA]]</f>
        <v>4.2354446577095174E-2</v>
      </c>
      <c r="T256" s="1">
        <f>(Table2[[#This Row],[Close Price]]-Table2[[#This Row],[50D EMA]])/Table2[[#This Row],[50D EMA]]</f>
        <v>6.4275034020824315E-5</v>
      </c>
      <c r="U256" s="1">
        <f>(Table2[[#This Row],[Close Price]]-Table2[[#This Row],[200D EMA]])/Table2[[#This Row],[200D EMA]]</f>
        <v>1.5499598945948528E-2</v>
      </c>
      <c r="V256">
        <v>1.0344547767544301</v>
      </c>
      <c r="W256">
        <v>77.39</v>
      </c>
      <c r="X256">
        <v>82.44</v>
      </c>
      <c r="Y256">
        <v>77.39</v>
      </c>
      <c r="Z256">
        <v>82.44</v>
      </c>
      <c r="AA256">
        <v>77.39</v>
      </c>
      <c r="AB256">
        <v>82.44</v>
      </c>
      <c r="AC256" s="1">
        <f>(Table2[[#This Row],[Close Price]]/Table2[[#This Row],[Day Low]])-1</f>
        <v>5.2590774001809004E-2</v>
      </c>
      <c r="AD256" s="1">
        <f>(Table2[[#This Row],[Day High]]/Table2[[#This Row],[Close Price]])-1</f>
        <v>1.2030444389884654E-2</v>
      </c>
      <c r="AE256" s="1">
        <f>(Table2[[#This Row],[Close Price]]/Table2[[#This Row],[Current Week Low]])-1</f>
        <v>5.2590774001809004E-2</v>
      </c>
      <c r="AF256" s="1">
        <f>(Table2[[#This Row],[Current Week High]]/Table2[[#This Row],[Close Price]])-1</f>
        <v>1.2030444389884654E-2</v>
      </c>
      <c r="AG256" s="1">
        <f>(Table2[[#This Row],[Close Price]]/Table2[[#This Row],[Current Month Low]])-1</f>
        <v>5.2590774001809004E-2</v>
      </c>
      <c r="AH256" s="1">
        <f>(Table2[[#This Row],[Current Month High]]/Table2[[#This Row],[Close Price]])-1</f>
        <v>1.2030444389884654E-2</v>
      </c>
      <c r="AI256">
        <v>61.7972010802848</v>
      </c>
      <c r="AJ256">
        <v>61.306930693069297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-0.13</v>
      </c>
      <c r="AM256" t="s">
        <v>3190</v>
      </c>
      <c r="AN256">
        <v>2.57</v>
      </c>
      <c r="AO256" t="s">
        <v>3189</v>
      </c>
      <c r="AP256">
        <v>6.6949402645987005E-2</v>
      </c>
      <c r="AQ256">
        <f>(Table2[[#This Row],[Sharpe Ratio]]-AVERAGE(Table2[Sharpe Ratio]))/_xlfn.STDEV.P(Table2[Sharpe Ratio])</f>
        <v>7.9362073708928949E-2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209</v>
      </c>
      <c r="AT256">
        <f>_xlfn.RANK.AVG(Table2[[#This Row],[6M Return vs Nifty Z-Score]],Table2[6M Return vs Nifty Z-Score])</f>
        <v>329</v>
      </c>
      <c r="AU256">
        <f>_xlfn.RANK.AVG(Table2[[#This Row],[Sharpe Ratio Z-Score]],Table2[Sharpe Ratio Z-Score])</f>
        <v>331</v>
      </c>
      <c r="AV256">
        <f>(Table2[[#This Row],[Rank 1Y]]+Table2[[#This Row],[Rank 6M]]+Table2[[#This Row],[Rank Sharpe]])/3</f>
        <v>289.66666666666669</v>
      </c>
    </row>
    <row r="257" spans="1:48" x14ac:dyDescent="0.3">
      <c r="A257" t="s">
        <v>1211</v>
      </c>
      <c r="B257" t="s">
        <v>1212</v>
      </c>
      <c r="C257" t="s">
        <v>3157</v>
      </c>
      <c r="D257" t="s">
        <v>375</v>
      </c>
      <c r="E257">
        <v>9877.4237424000003</v>
      </c>
      <c r="F257">
        <v>179.04</v>
      </c>
      <c r="G257">
        <v>12.846369765874901</v>
      </c>
      <c r="H257">
        <f>(Table2[[#This Row],[1Y Return vs Nifty]]-AVERAGE(Table2[1Y Return vs Nifty]))/_xlfn.STDEV.P(Table2[1Y Return vs Nifty])</f>
        <v>-4.7681788263785808E-2</v>
      </c>
      <c r="I257">
        <v>10.328813098999101</v>
      </c>
      <c r="J257">
        <f>(Table2[[#This Row],[1M Return vs Nifty]]-AVERAGE(Table2[1M Return vs Nifty]))/_xlfn.STDEV.P(Table2[1M Return vs Nifty])</f>
        <v>1.2260478278254689</v>
      </c>
      <c r="K257">
        <v>2.8402405784217502</v>
      </c>
      <c r="L257">
        <f>(Table2[[#This Row],[6M Return vs Nifty]]-AVERAGE(Table2[6M Return vs Nifty]))/_xlfn.STDEV.P(Table2[6M Return vs Nifty])</f>
        <v>-2.2351623140482051E-2</v>
      </c>
      <c r="M257">
        <v>13.4237696430072</v>
      </c>
      <c r="N257">
        <f>(Table2[[#This Row],[1W Return vs Nifty]]-AVERAGE(Table2[1W Return vs Nifty]))/_xlfn.STDEV.P(Table2[1W Return vs Nifty])</f>
        <v>2.3110934675109598</v>
      </c>
      <c r="O257">
        <v>164.29</v>
      </c>
      <c r="P257">
        <v>168.75822640198501</v>
      </c>
      <c r="Q257">
        <v>169.31312915581901</v>
      </c>
      <c r="R257">
        <v>78.368350463758006</v>
      </c>
      <c r="S257" s="1">
        <f>(Table2[[#This Row],[Close Price]]-Table2[[#This Row],[20D EMA]])/Table2[[#This Row],[20D EMA]]</f>
        <v>8.9780266601740835E-2</v>
      </c>
      <c r="T257" s="1">
        <f>(Table2[[#This Row],[Close Price]]-Table2[[#This Row],[50D EMA]])/Table2[[#This Row],[50D EMA]]</f>
        <v>6.0926058641571738E-2</v>
      </c>
      <c r="U257" s="1">
        <f>(Table2[[#This Row],[Close Price]]-Table2[[#This Row],[200D EMA]])/Table2[[#This Row],[200D EMA]]</f>
        <v>5.7449005240635134E-2</v>
      </c>
      <c r="V257">
        <v>1.37095028540797</v>
      </c>
      <c r="W257">
        <v>175.36</v>
      </c>
      <c r="X257">
        <v>178.59</v>
      </c>
      <c r="Y257">
        <v>175.36</v>
      </c>
      <c r="Z257">
        <v>178.59</v>
      </c>
      <c r="AA257">
        <v>175.36</v>
      </c>
      <c r="AB257">
        <v>178.59</v>
      </c>
      <c r="AC257" s="1">
        <f>(Table2[[#This Row],[Close Price]]/Table2[[#This Row],[Day Low]])-1</f>
        <v>2.0985401459853836E-2</v>
      </c>
      <c r="AD257" s="1">
        <f>(Table2[[#This Row],[Day High]]/Table2[[#This Row],[Close Price]])-1</f>
        <v>-2.5134048257372532E-3</v>
      </c>
      <c r="AE257" s="1">
        <f>(Table2[[#This Row],[Close Price]]/Table2[[#This Row],[Current Week Low]])-1</f>
        <v>2.0985401459853836E-2</v>
      </c>
      <c r="AF257" s="1">
        <f>(Table2[[#This Row],[Current Week High]]/Table2[[#This Row],[Close Price]])-1</f>
        <v>-2.5134048257372532E-3</v>
      </c>
      <c r="AG257" s="1">
        <f>(Table2[[#This Row],[Close Price]]/Table2[[#This Row],[Current Month Low]])-1</f>
        <v>2.0985401459853836E-2</v>
      </c>
      <c r="AH257" s="1">
        <f>(Table2[[#This Row],[Current Month High]]/Table2[[#This Row],[Close Price]])-1</f>
        <v>-2.5134048257372532E-3</v>
      </c>
      <c r="AI257">
        <v>36.840929401251103</v>
      </c>
      <c r="AJ257">
        <v>51.216216216216097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-0.02</v>
      </c>
      <c r="AM257" t="s">
        <v>3190</v>
      </c>
      <c r="AN257">
        <v>10.82</v>
      </c>
      <c r="AO257" t="s">
        <v>3189</v>
      </c>
      <c r="AP257">
        <v>9.1481807680038996E-2</v>
      </c>
      <c r="AQ257">
        <f>(Table2[[#This Row],[Sharpe Ratio]]-AVERAGE(Table2[Sharpe Ratio]))/_xlfn.STDEV.P(Table2[Sharpe Ratio])</f>
        <v>0.36386543975260488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324</v>
      </c>
      <c r="AT257">
        <f>_xlfn.RANK.AVG(Table2[[#This Row],[6M Return vs Nifty Z-Score]],Table2[6M Return vs Nifty Z-Score])</f>
        <v>295</v>
      </c>
      <c r="AU257">
        <f>_xlfn.RANK.AVG(Table2[[#This Row],[Sharpe Ratio Z-Score]],Table2[Sharpe Ratio Z-Score])</f>
        <v>255</v>
      </c>
      <c r="AV257">
        <f>(Table2[[#This Row],[Rank 1Y]]+Table2[[#This Row],[Rank 6M]]+Table2[[#This Row],[Rank Sharpe]])/3</f>
        <v>291.33333333333331</v>
      </c>
    </row>
    <row r="258" spans="1:48" x14ac:dyDescent="0.3">
      <c r="A258" t="s">
        <v>1326</v>
      </c>
      <c r="B258" t="s">
        <v>1327</v>
      </c>
      <c r="C258" t="s">
        <v>3146</v>
      </c>
      <c r="D258" t="s">
        <v>46</v>
      </c>
      <c r="E258">
        <v>8716.6468242999999</v>
      </c>
      <c r="F258">
        <v>232.67</v>
      </c>
      <c r="G258">
        <v>-2.9387359684449899</v>
      </c>
      <c r="H258">
        <f>(Table2[[#This Row],[1Y Return vs Nifty]]-AVERAGE(Table2[1Y Return vs Nifty]))/_xlfn.STDEV.P(Table2[1Y Return vs Nifty])</f>
        <v>-0.36357710750525435</v>
      </c>
      <c r="I258">
        <v>21.037547041727802</v>
      </c>
      <c r="J258">
        <f>(Table2[[#This Row],[1M Return vs Nifty]]-AVERAGE(Table2[1M Return vs Nifty]))/_xlfn.STDEV.P(Table2[1M Return vs Nifty])</f>
        <v>2.4062364143346944</v>
      </c>
      <c r="K258">
        <v>12.6957316921584</v>
      </c>
      <c r="L258">
        <f>(Table2[[#This Row],[6M Return vs Nifty]]-AVERAGE(Table2[6M Return vs Nifty]))/_xlfn.STDEV.P(Table2[6M Return vs Nifty])</f>
        <v>0.28986537690863634</v>
      </c>
      <c r="M258">
        <v>21.7556086468581</v>
      </c>
      <c r="N258">
        <f>(Table2[[#This Row],[1W Return vs Nifty]]-AVERAGE(Table2[1W Return vs Nifty]))/_xlfn.STDEV.P(Table2[1W Return vs Nifty])</f>
        <v>4.0515486527765141</v>
      </c>
      <c r="O258">
        <v>197.19</v>
      </c>
      <c r="P258">
        <v>192.34429181797501</v>
      </c>
      <c r="Q258">
        <v>190.365797578909</v>
      </c>
      <c r="R258">
        <v>89.114804140443894</v>
      </c>
      <c r="S258" s="1">
        <f>(Table2[[#This Row],[Close Price]]-Table2[[#This Row],[20D EMA]])/Table2[[#This Row],[20D EMA]]</f>
        <v>0.17992798823469744</v>
      </c>
      <c r="T258" s="1">
        <f>(Table2[[#This Row],[Close Price]]-Table2[[#This Row],[50D EMA]])/Table2[[#This Row],[50D EMA]]</f>
        <v>0.20965378177267258</v>
      </c>
      <c r="U258" s="1">
        <f>(Table2[[#This Row],[Close Price]]-Table2[[#This Row],[200D EMA]])/Table2[[#This Row],[200D EMA]]</f>
        <v>0.22222585653053234</v>
      </c>
      <c r="V258">
        <v>3.6770710301566698</v>
      </c>
      <c r="W258">
        <v>226.5</v>
      </c>
      <c r="X258">
        <v>236.25</v>
      </c>
      <c r="Y258">
        <v>226.5</v>
      </c>
      <c r="Z258">
        <v>236.25</v>
      </c>
      <c r="AA258">
        <v>226.5</v>
      </c>
      <c r="AB258">
        <v>236.25</v>
      </c>
      <c r="AC258" s="1">
        <f>(Table2[[#This Row],[Close Price]]/Table2[[#This Row],[Day Low]])-1</f>
        <v>2.7240618101545211E-2</v>
      </c>
      <c r="AD258" s="1">
        <f>(Table2[[#This Row],[Day High]]/Table2[[#This Row],[Close Price]])-1</f>
        <v>1.538659904585904E-2</v>
      </c>
      <c r="AE258" s="1">
        <f>(Table2[[#This Row],[Close Price]]/Table2[[#This Row],[Current Week Low]])-1</f>
        <v>2.7240618101545211E-2</v>
      </c>
      <c r="AF258" s="1">
        <f>(Table2[[#This Row],[Current Week High]]/Table2[[#This Row],[Close Price]])-1</f>
        <v>1.538659904585904E-2</v>
      </c>
      <c r="AG258" s="1">
        <f>(Table2[[#This Row],[Close Price]]/Table2[[#This Row],[Current Month Low]])-1</f>
        <v>2.7240618101545211E-2</v>
      </c>
      <c r="AH258" s="1">
        <f>(Table2[[#This Row],[Current Month High]]/Table2[[#This Row],[Close Price]])-1</f>
        <v>1.538659904585904E-2</v>
      </c>
      <c r="AI258">
        <v>7.1474620707439902</v>
      </c>
      <c r="AJ258">
        <v>39.189997607083001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0.27</v>
      </c>
      <c r="AM258" t="s">
        <v>3189</v>
      </c>
      <c r="AN258">
        <v>26.68</v>
      </c>
      <c r="AO258" t="s">
        <v>3189</v>
      </c>
      <c r="AP258">
        <v>0.102159574829498</v>
      </c>
      <c r="AQ258">
        <f>(Table2[[#This Row],[Sharpe Ratio]]-AVERAGE(Table2[Sharpe Ratio]))/_xlfn.STDEV.P(Table2[Sharpe Ratio])</f>
        <v>0.48769596886848232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6.8717693053830731</v>
      </c>
      <c r="AS258">
        <f>_xlfn.RANK.AVG(Table2[[#This Row],[1Y Return vs Nifty Z-Score]],Table2[1Y Return vs Nifty Z-Score])</f>
        <v>439</v>
      </c>
      <c r="AT258">
        <f>_xlfn.RANK.AVG(Table2[[#This Row],[6M Return vs Nifty Z-Score]],Table2[6M Return vs Nifty Z-Score])</f>
        <v>211</v>
      </c>
      <c r="AU258">
        <f>_xlfn.RANK.AVG(Table2[[#This Row],[Sharpe Ratio Z-Score]],Table2[Sharpe Ratio Z-Score])</f>
        <v>224</v>
      </c>
      <c r="AV258">
        <f>(Table2[[#This Row],[Rank 1Y]]+Table2[[#This Row],[Rank 6M]]+Table2[[#This Row],[Rank Sharpe]])/3</f>
        <v>291.33333333333331</v>
      </c>
    </row>
    <row r="259" spans="1:48" x14ac:dyDescent="0.3">
      <c r="A259" t="s">
        <v>415</v>
      </c>
      <c r="B259" t="s">
        <v>416</v>
      </c>
      <c r="C259" t="s">
        <v>3143</v>
      </c>
      <c r="D259" t="s">
        <v>144</v>
      </c>
      <c r="E259">
        <v>55142.180708295899</v>
      </c>
      <c r="F259">
        <v>203.95</v>
      </c>
      <c r="G259">
        <v>198.05528619585999</v>
      </c>
      <c r="H259">
        <f>(Table2[[#This Row],[1Y Return vs Nifty]]-AVERAGE(Table2[1Y Return vs Nifty]))/_xlfn.STDEV.P(Table2[1Y Return vs Nifty])</f>
        <v>3.6587634371750162</v>
      </c>
      <c r="I259">
        <v>-1.93645786686403</v>
      </c>
      <c r="J259">
        <f>(Table2[[#This Row],[1M Return vs Nifty]]-AVERAGE(Table2[1M Return vs Nifty]))/_xlfn.STDEV.P(Table2[1M Return vs Nifty])</f>
        <v>-0.12568365432452802</v>
      </c>
      <c r="K259">
        <v>-0.83669250612885304</v>
      </c>
      <c r="L259">
        <f>(Table2[[#This Row],[6M Return vs Nifty]]-AVERAGE(Table2[6M Return vs Nifty]))/_xlfn.STDEV.P(Table2[6M Return vs Nifty])</f>
        <v>-0.13883501334309195</v>
      </c>
      <c r="M259">
        <v>6.7755032089387397</v>
      </c>
      <c r="N259">
        <f>(Table2[[#This Row],[1W Return vs Nifty]]-AVERAGE(Table2[1W Return vs Nifty]))/_xlfn.STDEV.P(Table2[1W Return vs Nifty])</f>
        <v>0.92232325929481784</v>
      </c>
      <c r="O259">
        <v>199.06</v>
      </c>
      <c r="P259">
        <v>207.94461228368399</v>
      </c>
      <c r="Q259">
        <v>189.418649761273</v>
      </c>
      <c r="R259">
        <v>63.7172829332901</v>
      </c>
      <c r="S259" s="1">
        <f>(Table2[[#This Row],[Close Price]]-Table2[[#This Row],[20D EMA]])/Table2[[#This Row],[20D EMA]]</f>
        <v>2.4565457650959441E-2</v>
      </c>
      <c r="T259" s="1">
        <f>(Table2[[#This Row],[Close Price]]-Table2[[#This Row],[50D EMA]])/Table2[[#This Row],[50D EMA]]</f>
        <v>-1.9209982118865584E-2</v>
      </c>
      <c r="U259" s="1">
        <f>(Table2[[#This Row],[Close Price]]-Table2[[#This Row],[200D EMA]])/Table2[[#This Row],[200D EMA]]</f>
        <v>7.6715520129834375E-2</v>
      </c>
      <c r="V259">
        <v>0.858677865036099</v>
      </c>
      <c r="W259">
        <v>201</v>
      </c>
      <c r="X259">
        <v>207.47</v>
      </c>
      <c r="Y259">
        <v>201</v>
      </c>
      <c r="Z259">
        <v>207.47</v>
      </c>
      <c r="AA259">
        <v>201</v>
      </c>
      <c r="AB259">
        <v>207.47</v>
      </c>
      <c r="AC259" s="1">
        <f>(Table2[[#This Row],[Close Price]]/Table2[[#This Row],[Day Low]])-1</f>
        <v>1.467661691542288E-2</v>
      </c>
      <c r="AD259" s="1">
        <f>(Table2[[#This Row],[Day High]]/Table2[[#This Row],[Close Price]])-1</f>
        <v>1.7259132140230449E-2</v>
      </c>
      <c r="AE259" s="1">
        <f>(Table2[[#This Row],[Close Price]]/Table2[[#This Row],[Current Week Low]])-1</f>
        <v>1.467661691542288E-2</v>
      </c>
      <c r="AF259" s="1">
        <f>(Table2[[#This Row],[Current Week High]]/Table2[[#This Row],[Close Price]])-1</f>
        <v>1.7259132140230449E-2</v>
      </c>
      <c r="AG259" s="1">
        <f>(Table2[[#This Row],[Close Price]]/Table2[[#This Row],[Current Month Low]])-1</f>
        <v>1.467661691542288E-2</v>
      </c>
      <c r="AH259" s="1">
        <f>(Table2[[#This Row],[Current Month High]]/Table2[[#This Row],[Close Price]])-1</f>
        <v>1.7259132140230449E-2</v>
      </c>
      <c r="AI259">
        <v>51.998038734984</v>
      </c>
      <c r="AJ259">
        <v>231.626016260162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-0.13</v>
      </c>
      <c r="AM259" t="s">
        <v>3190</v>
      </c>
      <c r="AN259">
        <v>4.8600000000000003</v>
      </c>
      <c r="AO259" t="s">
        <v>3189</v>
      </c>
      <c r="AQ259">
        <f>(Table2[[#This Row],[Sharpe Ratio]]-AVERAGE(Table2[Sharpe Ratio]))/_xlfn.STDEV.P(Table2[Sharpe Ratio])</f>
        <v>-0.69705305481019519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6</v>
      </c>
      <c r="AT259">
        <f>_xlfn.RANK.AVG(Table2[[#This Row],[6M Return vs Nifty Z-Score]],Table2[6M Return vs Nifty Z-Score])</f>
        <v>337</v>
      </c>
      <c r="AU259">
        <f>_xlfn.RANK.AVG(Table2[[#This Row],[Sharpe Ratio Z-Score]],Table2[Sharpe Ratio Z-Score])</f>
        <v>537</v>
      </c>
      <c r="AV259">
        <f>(Table2[[#This Row],[Rank 1Y]]+Table2[[#This Row],[Rank 6M]]+Table2[[#This Row],[Rank Sharpe]])/3</f>
        <v>293.33333333333331</v>
      </c>
    </row>
    <row r="260" spans="1:48" x14ac:dyDescent="0.3">
      <c r="A260" t="s">
        <v>506</v>
      </c>
      <c r="B260" t="s">
        <v>507</v>
      </c>
      <c r="C260" t="s">
        <v>3151</v>
      </c>
      <c r="D260" t="s">
        <v>80</v>
      </c>
      <c r="E260">
        <v>42154.6875</v>
      </c>
      <c r="F260">
        <v>1151.8499999999999</v>
      </c>
      <c r="G260">
        <v>66.662764655475399</v>
      </c>
      <c r="H260">
        <f>(Table2[[#This Row],[1Y Return vs Nifty]]-AVERAGE(Table2[1Y Return vs Nifty]))/_xlfn.STDEV.P(Table2[1Y Return vs Nifty])</f>
        <v>1.029304804680804</v>
      </c>
      <c r="I260">
        <v>3.4315060929443901</v>
      </c>
      <c r="J260">
        <f>(Table2[[#This Row],[1M Return vs Nifty]]-AVERAGE(Table2[1M Return vs Nifty]))/_xlfn.STDEV.P(Table2[1M Return vs Nifty])</f>
        <v>0.46590913638631148</v>
      </c>
      <c r="K260">
        <v>-35.7139701361451</v>
      </c>
      <c r="L260">
        <f>(Table2[[#This Row],[6M Return vs Nifty]]-AVERAGE(Table2[6M Return vs Nifty]))/_xlfn.STDEV.P(Table2[6M Return vs Nifty])</f>
        <v>-1.2437296214206486</v>
      </c>
      <c r="M260">
        <v>19.188725869916802</v>
      </c>
      <c r="N260">
        <f>(Table2[[#This Row],[1W Return vs Nifty]]-AVERAGE(Table2[1W Return vs Nifty]))/_xlfn.STDEV.P(Table2[1W Return vs Nifty])</f>
        <v>3.5153471686826099</v>
      </c>
      <c r="O260">
        <v>1062.9000000000001</v>
      </c>
      <c r="P260">
        <v>1106.38330828268</v>
      </c>
      <c r="Q260">
        <v>1117.78363440213</v>
      </c>
      <c r="R260">
        <v>69.608167319401204</v>
      </c>
      <c r="S260" s="1">
        <f>(Table2[[#This Row],[Close Price]]-Table2[[#This Row],[20D EMA]])/Table2[[#This Row],[20D EMA]]</f>
        <v>8.3686141687834989E-2</v>
      </c>
      <c r="T260" s="1">
        <f>(Table2[[#This Row],[Close Price]]-Table2[[#This Row],[50D EMA]])/Table2[[#This Row],[50D EMA]]</f>
        <v>4.1094882195839504E-2</v>
      </c>
      <c r="U260" s="1">
        <f>(Table2[[#This Row],[Close Price]]-Table2[[#This Row],[200D EMA]])/Table2[[#This Row],[200D EMA]]</f>
        <v>3.0476708147629122E-2</v>
      </c>
      <c r="V260">
        <v>1.2916285853959499</v>
      </c>
      <c r="W260">
        <v>1123.5</v>
      </c>
      <c r="X260">
        <v>1177.95</v>
      </c>
      <c r="Y260">
        <v>1123.5</v>
      </c>
      <c r="Z260">
        <v>1177.95</v>
      </c>
      <c r="AA260">
        <v>1123.5</v>
      </c>
      <c r="AB260">
        <v>1177.95</v>
      </c>
      <c r="AC260" s="1">
        <f>(Table2[[#This Row],[Close Price]]/Table2[[#This Row],[Day Low]])-1</f>
        <v>2.5233644859812943E-2</v>
      </c>
      <c r="AD260" s="1">
        <f>(Table2[[#This Row],[Day High]]/Table2[[#This Row],[Close Price]])-1</f>
        <v>2.2659200416720982E-2</v>
      </c>
      <c r="AE260" s="1">
        <f>(Table2[[#This Row],[Close Price]]/Table2[[#This Row],[Current Week Low]])-1</f>
        <v>2.5233644859812943E-2</v>
      </c>
      <c r="AF260" s="1">
        <f>(Table2[[#This Row],[Current Week High]]/Table2[[#This Row],[Close Price]])-1</f>
        <v>2.2659200416720982E-2</v>
      </c>
      <c r="AG260" s="1">
        <f>(Table2[[#This Row],[Close Price]]/Table2[[#This Row],[Current Month Low]])-1</f>
        <v>2.5233644859812943E-2</v>
      </c>
      <c r="AH260" s="1">
        <f>(Table2[[#This Row],[Current Month High]]/Table2[[#This Row],[Close Price]])-1</f>
        <v>2.2659200416720982E-2</v>
      </c>
      <c r="AI260">
        <v>55.810218344402401</v>
      </c>
      <c r="AJ260">
        <v>90.246923775704005</v>
      </c>
      <c r="AK260" t="str">
        <f>IF(AND(Table2[[#This Row],[20D EMA]]&gt;Table2[[#This Row],[50D EMA]],Table2[[#This Row],[50D EMA]]&gt;Table2[[#This Row],[200D EMA]]),"Uptrend","Downtrend/NoTrend")</f>
        <v>Downtrend/NoTrend</v>
      </c>
      <c r="AL260">
        <v>0</v>
      </c>
      <c r="AM260">
        <v>0</v>
      </c>
      <c r="AN260">
        <v>12.01</v>
      </c>
      <c r="AO260" t="s">
        <v>3189</v>
      </c>
      <c r="AP260">
        <v>0.16533350582102399</v>
      </c>
      <c r="AQ260">
        <f>(Table2[[#This Row],[Sharpe Ratio]]-AVERAGE(Table2[Sharpe Ratio]))/_xlfn.STDEV.P(Table2[Sharpe Ratio])</f>
        <v>1.2203267887311293</v>
      </c>
      <c r="AR2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0">
        <f>_xlfn.RANK.AVG(Table2[[#This Row],[1Y Return vs Nifty Z-Score]],Table2[1Y Return vs Nifty Z-Score])</f>
        <v>92</v>
      </c>
      <c r="AT260">
        <f>_xlfn.RANK.AVG(Table2[[#This Row],[6M Return vs Nifty Z-Score]],Table2[6M Return vs Nifty Z-Score])</f>
        <v>706</v>
      </c>
      <c r="AU260">
        <f>_xlfn.RANK.AVG(Table2[[#This Row],[Sharpe Ratio Z-Score]],Table2[Sharpe Ratio Z-Score])</f>
        <v>82</v>
      </c>
      <c r="AV260">
        <f>(Table2[[#This Row],[Rank 1Y]]+Table2[[#This Row],[Rank 6M]]+Table2[[#This Row],[Rank Sharpe]])/3</f>
        <v>293.33333333333331</v>
      </c>
    </row>
    <row r="261" spans="1:48" x14ac:dyDescent="0.3">
      <c r="A261" t="s">
        <v>1249</v>
      </c>
      <c r="B261" t="s">
        <v>1250</v>
      </c>
      <c r="C261" t="s">
        <v>3155</v>
      </c>
      <c r="D261" t="s">
        <v>97</v>
      </c>
      <c r="E261">
        <v>9403.7543835600009</v>
      </c>
      <c r="F261">
        <v>1105.05</v>
      </c>
      <c r="G261">
        <v>27.252468245687002</v>
      </c>
      <c r="H261">
        <f>(Table2[[#This Row],[1Y Return vs Nifty]]-AVERAGE(Table2[1Y Return vs Nifty]))/_xlfn.STDEV.P(Table2[1Y Return vs Nifty])</f>
        <v>0.24061650728769171</v>
      </c>
      <c r="I261">
        <v>-2.9430847920190302</v>
      </c>
      <c r="J261">
        <f>(Table2[[#This Row],[1M Return vs Nifty]]-AVERAGE(Table2[1M Return vs Nifty]))/_xlfn.STDEV.P(Table2[1M Return vs Nifty])</f>
        <v>-0.23662203549025612</v>
      </c>
      <c r="K261">
        <v>9.04070052162343</v>
      </c>
      <c r="L261">
        <f>(Table2[[#This Row],[6M Return vs Nifty]]-AVERAGE(Table2[6M Return vs Nifty]))/_xlfn.STDEV.P(Table2[6M Return vs Nifty])</f>
        <v>0.17407582832288543</v>
      </c>
      <c r="M261">
        <v>0.762743350054498</v>
      </c>
      <c r="N261">
        <f>(Table2[[#This Row],[1W Return vs Nifty]]-AVERAGE(Table2[1W Return vs Nifty]))/_xlfn.STDEV.P(Table2[1W Return vs Nifty])</f>
        <v>-0.33369465815592264</v>
      </c>
      <c r="O261">
        <v>1109.25</v>
      </c>
      <c r="P261">
        <v>1138.25332383451</v>
      </c>
      <c r="Q261">
        <v>1067.3217836055801</v>
      </c>
      <c r="R261">
        <v>50.5374131804572</v>
      </c>
      <c r="S261" s="1">
        <f>(Table2[[#This Row],[Close Price]]-Table2[[#This Row],[20D EMA]])/Table2[[#This Row],[20D EMA]]</f>
        <v>-3.7863421230561601E-3</v>
      </c>
      <c r="T261" s="1">
        <f>(Table2[[#This Row],[Close Price]]-Table2[[#This Row],[50D EMA]])/Table2[[#This Row],[50D EMA]]</f>
        <v>-2.9170416759826141E-2</v>
      </c>
      <c r="U261" s="1">
        <f>(Table2[[#This Row],[Close Price]]-Table2[[#This Row],[200D EMA]])/Table2[[#This Row],[200D EMA]]</f>
        <v>3.5348492810638642E-2</v>
      </c>
      <c r="V261">
        <v>0.57463026678356899</v>
      </c>
      <c r="W261">
        <v>1090.3</v>
      </c>
      <c r="X261">
        <v>1118.6500000000001</v>
      </c>
      <c r="Y261">
        <v>1090.3</v>
      </c>
      <c r="Z261">
        <v>1118.6500000000001</v>
      </c>
      <c r="AA261">
        <v>1090.3</v>
      </c>
      <c r="AB261">
        <v>1118.6500000000001</v>
      </c>
      <c r="AC261" s="1">
        <f>(Table2[[#This Row],[Close Price]]/Table2[[#This Row],[Day Low]])-1</f>
        <v>1.3528386682564397E-2</v>
      </c>
      <c r="AD261" s="1">
        <f>(Table2[[#This Row],[Day High]]/Table2[[#This Row],[Close Price]])-1</f>
        <v>1.2307135423736515E-2</v>
      </c>
      <c r="AE261" s="1">
        <f>(Table2[[#This Row],[Close Price]]/Table2[[#This Row],[Current Week Low]])-1</f>
        <v>1.3528386682564397E-2</v>
      </c>
      <c r="AF261" s="1">
        <f>(Table2[[#This Row],[Current Week High]]/Table2[[#This Row],[Close Price]])-1</f>
        <v>1.2307135423736515E-2</v>
      </c>
      <c r="AG261" s="1">
        <f>(Table2[[#This Row],[Close Price]]/Table2[[#This Row],[Current Month Low]])-1</f>
        <v>1.3528386682564397E-2</v>
      </c>
      <c r="AH261" s="1">
        <f>(Table2[[#This Row],[Current Month High]]/Table2[[#This Row],[Close Price]])-1</f>
        <v>1.2307135423736515E-2</v>
      </c>
      <c r="AI261">
        <v>26.238631736120499</v>
      </c>
      <c r="AJ261">
        <v>52.210743801652796</v>
      </c>
      <c r="AK261" t="str">
        <f>IF(AND(Table2[[#This Row],[20D EMA]]&gt;Table2[[#This Row],[50D EMA]],Table2[[#This Row],[50D EMA]]&gt;Table2[[#This Row],[200D EMA]]),"Uptrend","Downtrend/NoTrend")</f>
        <v>Downtrend/NoTrend</v>
      </c>
      <c r="AL261">
        <v>-0.09</v>
      </c>
      <c r="AM261" t="s">
        <v>3190</v>
      </c>
      <c r="AN261">
        <v>0.3</v>
      </c>
      <c r="AO261" t="s">
        <v>3189</v>
      </c>
      <c r="AP261">
        <v>3.9530651421423001E-2</v>
      </c>
      <c r="AQ261">
        <f>(Table2[[#This Row],[Sharpe Ratio]]-AVERAGE(Table2[Sharpe Ratio]))/_xlfn.STDEV.P(Table2[Sharpe Ratio])</f>
        <v>-0.23861437439205785</v>
      </c>
      <c r="AR2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1">
        <f>_xlfn.RANK.AVG(Table2[[#This Row],[1Y Return vs Nifty Z-Score]],Table2[1Y Return vs Nifty Z-Score])</f>
        <v>231</v>
      </c>
      <c r="AT261">
        <f>_xlfn.RANK.AVG(Table2[[#This Row],[6M Return vs Nifty Z-Score]],Table2[6M Return vs Nifty Z-Score])</f>
        <v>239</v>
      </c>
      <c r="AU261">
        <f>_xlfn.RANK.AVG(Table2[[#This Row],[Sharpe Ratio Z-Score]],Table2[Sharpe Ratio Z-Score])</f>
        <v>410</v>
      </c>
      <c r="AV261">
        <f>(Table2[[#This Row],[Rank 1Y]]+Table2[[#This Row],[Rank 6M]]+Table2[[#This Row],[Rank Sharpe]])/3</f>
        <v>293.33333333333331</v>
      </c>
    </row>
    <row r="262" spans="1:48" x14ac:dyDescent="0.3">
      <c r="A262" t="s">
        <v>728</v>
      </c>
      <c r="B262" t="s">
        <v>729</v>
      </c>
      <c r="C262" t="s">
        <v>3155</v>
      </c>
      <c r="D262" t="s">
        <v>222</v>
      </c>
      <c r="E262">
        <v>23726.317065079998</v>
      </c>
      <c r="F262">
        <v>379.05</v>
      </c>
      <c r="G262">
        <v>39.0686105957775</v>
      </c>
      <c r="H262">
        <f>(Table2[[#This Row],[1Y Return vs Nifty]]-AVERAGE(Table2[1Y Return vs Nifty]))/_xlfn.STDEV.P(Table2[1Y Return vs Nifty])</f>
        <v>0.47708398002491487</v>
      </c>
      <c r="I262">
        <v>0.94025085040519096</v>
      </c>
      <c r="J262">
        <f>(Table2[[#This Row],[1M Return vs Nifty]]-AVERAGE(Table2[1M Return vs Nifty]))/_xlfn.STDEV.P(Table2[1M Return vs Nifty])</f>
        <v>0.19135277715185539</v>
      </c>
      <c r="K262">
        <v>-17.8945579636103</v>
      </c>
      <c r="L262">
        <f>(Table2[[#This Row],[6M Return vs Nifty]]-AVERAGE(Table2[6M Return vs Nifty]))/_xlfn.STDEV.P(Table2[6M Return vs Nifty])</f>
        <v>-0.67921960898777423</v>
      </c>
      <c r="M262">
        <v>2.0405929235876998</v>
      </c>
      <c r="N262">
        <f>(Table2[[#This Row],[1W Return vs Nifty]]-AVERAGE(Table2[1W Return vs Nifty]))/_xlfn.STDEV.P(Table2[1W Return vs Nifty])</f>
        <v>-6.6762001965937803E-2</v>
      </c>
      <c r="O262">
        <v>368.66</v>
      </c>
      <c r="P262">
        <v>375.69786097585302</v>
      </c>
      <c r="Q262">
        <v>377.692057412628</v>
      </c>
      <c r="R262">
        <v>68.924797289872899</v>
      </c>
      <c r="S262" s="1">
        <f>(Table2[[#This Row],[Close Price]]-Table2[[#This Row],[20D EMA]])/Table2[[#This Row],[20D EMA]]</f>
        <v>2.8183149785710373E-2</v>
      </c>
      <c r="T262" s="1">
        <f>(Table2[[#This Row],[Close Price]]-Table2[[#This Row],[50D EMA]])/Table2[[#This Row],[50D EMA]]</f>
        <v>8.9224330834357414E-3</v>
      </c>
      <c r="U262" s="1">
        <f>(Table2[[#This Row],[Close Price]]-Table2[[#This Row],[200D EMA]])/Table2[[#This Row],[200D EMA]]</f>
        <v>3.5953697217637227E-3</v>
      </c>
      <c r="V262">
        <v>0.69449262627458597</v>
      </c>
      <c r="W262">
        <v>376.2</v>
      </c>
      <c r="X262">
        <v>385</v>
      </c>
      <c r="Y262">
        <v>376.2</v>
      </c>
      <c r="Z262">
        <v>385</v>
      </c>
      <c r="AA262">
        <v>376.2</v>
      </c>
      <c r="AB262">
        <v>385</v>
      </c>
      <c r="AC262" s="1">
        <f>(Table2[[#This Row],[Close Price]]/Table2[[#This Row],[Day Low]])-1</f>
        <v>7.575757575757569E-3</v>
      </c>
      <c r="AD262" s="1">
        <f>(Table2[[#This Row],[Day High]]/Table2[[#This Row],[Close Price]])-1</f>
        <v>1.5697137580794163E-2</v>
      </c>
      <c r="AE262" s="1">
        <f>(Table2[[#This Row],[Close Price]]/Table2[[#This Row],[Current Week Low]])-1</f>
        <v>7.575757575757569E-3</v>
      </c>
      <c r="AF262" s="1">
        <f>(Table2[[#This Row],[Current Week High]]/Table2[[#This Row],[Close Price]])-1</f>
        <v>1.5697137580794163E-2</v>
      </c>
      <c r="AG262" s="1">
        <f>(Table2[[#This Row],[Close Price]]/Table2[[#This Row],[Current Month Low]])-1</f>
        <v>7.575757575757569E-3</v>
      </c>
      <c r="AH262" s="1">
        <f>(Table2[[#This Row],[Current Month High]]/Table2[[#This Row],[Close Price]])-1</f>
        <v>1.5697137580794163E-2</v>
      </c>
      <c r="AI262">
        <v>32.4891175306687</v>
      </c>
      <c r="AJ262">
        <v>70.397842211732893</v>
      </c>
      <c r="AK262" t="str">
        <f>IF(AND(Table2[[#This Row],[20D EMA]]&gt;Table2[[#This Row],[50D EMA]],Table2[[#This Row],[50D EMA]]&gt;Table2[[#This Row],[200D EMA]]),"Uptrend","Downtrend/NoTrend")</f>
        <v>Downtrend/NoTrend</v>
      </c>
      <c r="AL262">
        <v>-0.01</v>
      </c>
      <c r="AM262" t="s">
        <v>3190</v>
      </c>
      <c r="AN262">
        <v>4.49</v>
      </c>
      <c r="AO262" t="s">
        <v>3189</v>
      </c>
      <c r="AP262">
        <v>0.12763169280811801</v>
      </c>
      <c r="AQ262">
        <f>(Table2[[#This Row],[Sharpe Ratio]]-AVERAGE(Table2[Sharpe Ratio]))/_xlfn.STDEV.P(Table2[Sharpe Ratio])</f>
        <v>0.78309722671988435</v>
      </c>
      <c r="AR2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2">
        <f>_xlfn.RANK.AVG(Table2[[#This Row],[1Y Return vs Nifty Z-Score]],Table2[1Y Return vs Nifty Z-Score])</f>
        <v>163</v>
      </c>
      <c r="AT262">
        <f>_xlfn.RANK.AVG(Table2[[#This Row],[6M Return vs Nifty Z-Score]],Table2[6M Return vs Nifty Z-Score])</f>
        <v>570</v>
      </c>
      <c r="AU262">
        <f>_xlfn.RANK.AVG(Table2[[#This Row],[Sharpe Ratio Z-Score]],Table2[Sharpe Ratio Z-Score])</f>
        <v>148</v>
      </c>
      <c r="AV262">
        <f>(Table2[[#This Row],[Rank 1Y]]+Table2[[#This Row],[Rank 6M]]+Table2[[#This Row],[Rank Sharpe]])/3</f>
        <v>293.66666666666669</v>
      </c>
    </row>
    <row r="263" spans="1:48" x14ac:dyDescent="0.3">
      <c r="A263" t="s">
        <v>211</v>
      </c>
      <c r="B263" t="s">
        <v>212</v>
      </c>
      <c r="C263" t="s">
        <v>3148</v>
      </c>
      <c r="D263" t="s">
        <v>213</v>
      </c>
      <c r="E263">
        <v>114311.649658482</v>
      </c>
      <c r="F263">
        <v>165.75</v>
      </c>
      <c r="G263">
        <v>55.0062884796398</v>
      </c>
      <c r="H263">
        <f>(Table2[[#This Row],[1Y Return vs Nifty]]-AVERAGE(Table2[1Y Return vs Nifty]))/_xlfn.STDEV.P(Table2[1Y Return vs Nifty])</f>
        <v>0.79603260969066947</v>
      </c>
      <c r="I263">
        <v>-10.5117918675637</v>
      </c>
      <c r="J263">
        <f>(Table2[[#This Row],[1M Return vs Nifty]]-AVERAGE(Table2[1M Return vs Nifty]))/_xlfn.STDEV.P(Table2[1M Return vs Nifty])</f>
        <v>-1.0707544131327749</v>
      </c>
      <c r="K263">
        <v>0.95871120708677304</v>
      </c>
      <c r="L263">
        <f>(Table2[[#This Row],[6M Return vs Nifty]]-AVERAGE(Table2[6M Return vs Nifty]))/_xlfn.STDEV.P(Table2[6M Return vs Nifty])</f>
        <v>-8.1957527000891872E-2</v>
      </c>
      <c r="M263">
        <v>-4.6476079080306398</v>
      </c>
      <c r="N263">
        <f>(Table2[[#This Row],[1W Return vs Nifty]]-AVERAGE(Table2[1W Return vs Nifty]))/_xlfn.STDEV.P(Table2[1W Return vs Nifty])</f>
        <v>-1.463874189576307</v>
      </c>
      <c r="O263">
        <v>170.79</v>
      </c>
      <c r="P263">
        <v>181.22514271869699</v>
      </c>
      <c r="Q263">
        <v>166.089344247973</v>
      </c>
      <c r="R263">
        <v>32.827879442889099</v>
      </c>
      <c r="S263" s="1">
        <f>(Table2[[#This Row],[Close Price]]-Table2[[#This Row],[20D EMA]])/Table2[[#This Row],[20D EMA]]</f>
        <v>-2.950992446864566E-2</v>
      </c>
      <c r="T263" s="1">
        <f>(Table2[[#This Row],[Close Price]]-Table2[[#This Row],[50D EMA]])/Table2[[#This Row],[50D EMA]]</f>
        <v>-8.5391808700175556E-2</v>
      </c>
      <c r="U263" s="1">
        <f>(Table2[[#This Row],[Close Price]]-Table2[[#This Row],[200D EMA]])/Table2[[#This Row],[200D EMA]]</f>
        <v>-2.0431428006986315E-3</v>
      </c>
      <c r="V263">
        <v>0.92694869138851899</v>
      </c>
      <c r="W263">
        <v>161.1</v>
      </c>
      <c r="X263">
        <v>166.7</v>
      </c>
      <c r="Y263">
        <v>161.1</v>
      </c>
      <c r="Z263">
        <v>166.7</v>
      </c>
      <c r="AA263">
        <v>161.1</v>
      </c>
      <c r="AB263">
        <v>166.7</v>
      </c>
      <c r="AC263" s="1">
        <f>(Table2[[#This Row],[Close Price]]/Table2[[#This Row],[Day Low]])-1</f>
        <v>2.8864059590316682E-2</v>
      </c>
      <c r="AD263" s="1">
        <f>(Table2[[#This Row],[Day High]]/Table2[[#This Row],[Close Price]])-1</f>
        <v>5.7315233785821817E-3</v>
      </c>
      <c r="AE263" s="1">
        <f>(Table2[[#This Row],[Close Price]]/Table2[[#This Row],[Current Week Low]])-1</f>
        <v>2.8864059590316682E-2</v>
      </c>
      <c r="AF263" s="1">
        <f>(Table2[[#This Row],[Current Week High]]/Table2[[#This Row],[Close Price]])-1</f>
        <v>5.7315233785821817E-3</v>
      </c>
      <c r="AG263" s="1">
        <f>(Table2[[#This Row],[Close Price]]/Table2[[#This Row],[Current Month Low]])-1</f>
        <v>2.8864059590316682E-2</v>
      </c>
      <c r="AH263" s="1">
        <f>(Table2[[#This Row],[Current Month High]]/Table2[[#This Row],[Close Price]])-1</f>
        <v>5.7315233785821817E-3</v>
      </c>
      <c r="AI263">
        <v>30.9140271493212</v>
      </c>
      <c r="AJ263">
        <v>83.758314855875796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-0.04</v>
      </c>
      <c r="AM263" t="s">
        <v>3190</v>
      </c>
      <c r="AN263">
        <v>-0.17</v>
      </c>
      <c r="AO263" t="s">
        <v>3190</v>
      </c>
      <c r="AP263">
        <v>2.2564062728594E-2</v>
      </c>
      <c r="AQ263">
        <f>(Table2[[#This Row],[Sharpe Ratio]]-AVERAGE(Table2[Sharpe Ratio]))/_xlfn.STDEV.P(Table2[Sharpe Ratio])</f>
        <v>-0.43537663992160031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119</v>
      </c>
      <c r="AT263">
        <f>_xlfn.RANK.AVG(Table2[[#This Row],[6M Return vs Nifty Z-Score]],Table2[6M Return vs Nifty Z-Score])</f>
        <v>312</v>
      </c>
      <c r="AU263">
        <f>_xlfn.RANK.AVG(Table2[[#This Row],[Sharpe Ratio Z-Score]],Table2[Sharpe Ratio Z-Score])</f>
        <v>451</v>
      </c>
      <c r="AV263">
        <f>(Table2[[#This Row],[Rank 1Y]]+Table2[[#This Row],[Rank 6M]]+Table2[[#This Row],[Rank Sharpe]])/3</f>
        <v>294</v>
      </c>
    </row>
    <row r="264" spans="1:48" x14ac:dyDescent="0.3">
      <c r="A264" t="s">
        <v>919</v>
      </c>
      <c r="B264" t="s">
        <v>920</v>
      </c>
      <c r="C264" t="s">
        <v>3147</v>
      </c>
      <c r="D264" t="s">
        <v>51</v>
      </c>
      <c r="E264">
        <v>16410.5</v>
      </c>
      <c r="F264">
        <v>6712.15</v>
      </c>
      <c r="G264">
        <v>16.962646257341799</v>
      </c>
      <c r="H264">
        <f>(Table2[[#This Row],[1Y Return vs Nifty]]-AVERAGE(Table2[1Y Return vs Nifty]))/_xlfn.STDEV.P(Table2[1Y Return vs Nifty])</f>
        <v>3.4694123449681882E-2</v>
      </c>
      <c r="I264">
        <v>-12.765122820421499</v>
      </c>
      <c r="J264">
        <f>(Table2[[#This Row],[1M Return vs Nifty]]-AVERAGE(Table2[1M Return vs Nifty]))/_xlfn.STDEV.P(Table2[1M Return vs Nifty])</f>
        <v>-1.3190896025597616</v>
      </c>
      <c r="K264">
        <v>0.44593778486187702</v>
      </c>
      <c r="L264">
        <f>(Table2[[#This Row],[6M Return vs Nifty]]-AVERAGE(Table2[6M Return vs Nifty]))/_xlfn.STDEV.P(Table2[6M Return vs Nifty])</f>
        <v>-9.8201931033566947E-2</v>
      </c>
      <c r="M264">
        <v>2.26120010073699</v>
      </c>
      <c r="N264">
        <f>(Table2[[#This Row],[1W Return vs Nifty]]-AVERAGE(Table2[1W Return vs Nifty]))/_xlfn.STDEV.P(Table2[1W Return vs Nifty])</f>
        <v>-2.0678909721978552E-2</v>
      </c>
      <c r="O264">
        <v>6800.06</v>
      </c>
      <c r="P264">
        <v>6998.66575351132</v>
      </c>
      <c r="Q264">
        <v>6431.3291583864402</v>
      </c>
      <c r="R264">
        <v>40.412927913892503</v>
      </c>
      <c r="S264" s="1">
        <f>(Table2[[#This Row],[Close Price]]-Table2[[#This Row],[20D EMA]])/Table2[[#This Row],[20D EMA]]</f>
        <v>-1.2927827107407988E-2</v>
      </c>
      <c r="T264" s="1">
        <f>(Table2[[#This Row],[Close Price]]-Table2[[#This Row],[50D EMA]])/Table2[[#This Row],[50D EMA]]</f>
        <v>-4.0938625104016677E-2</v>
      </c>
      <c r="U264" s="1">
        <f>(Table2[[#This Row],[Close Price]]-Table2[[#This Row],[200D EMA]])/Table2[[#This Row],[200D EMA]]</f>
        <v>4.3664510818478261E-2</v>
      </c>
      <c r="V264">
        <v>0.18564306123377899</v>
      </c>
      <c r="W264">
        <v>6585.05</v>
      </c>
      <c r="X264">
        <v>6780.45</v>
      </c>
      <c r="Y264">
        <v>6585.05</v>
      </c>
      <c r="Z264">
        <v>6780.45</v>
      </c>
      <c r="AA264">
        <v>6585.05</v>
      </c>
      <c r="AB264">
        <v>6780.45</v>
      </c>
      <c r="AC264" s="1">
        <f>(Table2[[#This Row],[Close Price]]/Table2[[#This Row],[Day Low]])-1</f>
        <v>1.9301296117721023E-2</v>
      </c>
      <c r="AD264" s="1">
        <f>(Table2[[#This Row],[Day High]]/Table2[[#This Row],[Close Price]])-1</f>
        <v>1.0175577125064228E-2</v>
      </c>
      <c r="AE264" s="1">
        <f>(Table2[[#This Row],[Close Price]]/Table2[[#This Row],[Current Week Low]])-1</f>
        <v>1.9301296117721023E-2</v>
      </c>
      <c r="AF264" s="1">
        <f>(Table2[[#This Row],[Current Week High]]/Table2[[#This Row],[Close Price]])-1</f>
        <v>1.0175577125064228E-2</v>
      </c>
      <c r="AG264" s="1">
        <f>(Table2[[#This Row],[Close Price]]/Table2[[#This Row],[Current Month Low]])-1</f>
        <v>1.9301296117721023E-2</v>
      </c>
      <c r="AH264" s="1">
        <f>(Table2[[#This Row],[Current Month High]]/Table2[[#This Row],[Close Price]])-1</f>
        <v>1.0175577125064228E-2</v>
      </c>
      <c r="AI264">
        <v>21.257719210685099</v>
      </c>
      <c r="AJ264">
        <v>45.894103071271701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0.01</v>
      </c>
      <c r="AM264" t="s">
        <v>3189</v>
      </c>
      <c r="AN264">
        <v>-9.35</v>
      </c>
      <c r="AO264" t="s">
        <v>3190</v>
      </c>
      <c r="AP264">
        <v>8.6342703696334996E-2</v>
      </c>
      <c r="AQ264">
        <f>(Table2[[#This Row],[Sharpe Ratio]]-AVERAGE(Table2[Sharpe Ratio]))/_xlfn.STDEV.P(Table2[Sharpe Ratio])</f>
        <v>0.3042670277835049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295</v>
      </c>
      <c r="AT264">
        <f>_xlfn.RANK.AVG(Table2[[#This Row],[6M Return vs Nifty Z-Score]],Table2[6M Return vs Nifty Z-Score])</f>
        <v>317</v>
      </c>
      <c r="AU264">
        <f>_xlfn.RANK.AVG(Table2[[#This Row],[Sharpe Ratio Z-Score]],Table2[Sharpe Ratio Z-Score])</f>
        <v>272</v>
      </c>
      <c r="AV264">
        <f>(Table2[[#This Row],[Rank 1Y]]+Table2[[#This Row],[Rank 6M]]+Table2[[#This Row],[Rank Sharpe]])/3</f>
        <v>294.66666666666669</v>
      </c>
    </row>
    <row r="265" spans="1:48" x14ac:dyDescent="0.3">
      <c r="A265" t="s">
        <v>1889</v>
      </c>
      <c r="B265" t="s">
        <v>1890</v>
      </c>
      <c r="C265" t="s">
        <v>3155</v>
      </c>
      <c r="D265" t="s">
        <v>1349</v>
      </c>
      <c r="E265">
        <v>3951.9542722169999</v>
      </c>
      <c r="F265">
        <v>72.760000000000005</v>
      </c>
      <c r="G265">
        <v>21.582052490306499</v>
      </c>
      <c r="H265">
        <f>(Table2[[#This Row],[1Y Return vs Nifty]]-AVERAGE(Table2[1Y Return vs Nifty]))/_xlfn.STDEV.P(Table2[1Y Return vs Nifty])</f>
        <v>0.12713878813733884</v>
      </c>
      <c r="I265">
        <v>-6.8421911952427301</v>
      </c>
      <c r="J265">
        <f>(Table2[[#This Row],[1M Return vs Nifty]]-AVERAGE(Table2[1M Return vs Nifty]))/_xlfn.STDEV.P(Table2[1M Return vs Nifty])</f>
        <v>-0.66633491278087364</v>
      </c>
      <c r="K265">
        <v>-15.330561677446701</v>
      </c>
      <c r="L265">
        <f>(Table2[[#This Row],[6M Return vs Nifty]]-AVERAGE(Table2[6M Return vs Nifty]))/_xlfn.STDEV.P(Table2[6M Return vs Nifty])</f>
        <v>-0.59799349662414936</v>
      </c>
      <c r="M265">
        <v>-0.95915262544805902</v>
      </c>
      <c r="N265">
        <f>(Table2[[#This Row],[1W Return vs Nifty]]-AVERAGE(Table2[1W Return vs Nifty]))/_xlfn.STDEV.P(Table2[1W Return vs Nifty])</f>
        <v>-0.69338509116431168</v>
      </c>
      <c r="O265">
        <v>73.55</v>
      </c>
      <c r="P265">
        <v>76.898312851840004</v>
      </c>
      <c r="Q265">
        <v>76.887344447546496</v>
      </c>
      <c r="R265">
        <v>49.135087854039398</v>
      </c>
      <c r="S265" s="1">
        <f>(Table2[[#This Row],[Close Price]]-Table2[[#This Row],[20D EMA]])/Table2[[#This Row],[20D EMA]]</f>
        <v>-1.0740992522093706E-2</v>
      </c>
      <c r="T265" s="1">
        <f>(Table2[[#This Row],[Close Price]]-Table2[[#This Row],[50D EMA]])/Table2[[#This Row],[50D EMA]]</f>
        <v>-5.3815392020541294E-2</v>
      </c>
      <c r="U265" s="1">
        <f>(Table2[[#This Row],[Close Price]]-Table2[[#This Row],[200D EMA]])/Table2[[#This Row],[200D EMA]]</f>
        <v>-5.3680413560936766E-2</v>
      </c>
      <c r="V265">
        <v>0.45004371684493599</v>
      </c>
      <c r="W265">
        <v>72.209999999999994</v>
      </c>
      <c r="X265">
        <v>73.599999999999994</v>
      </c>
      <c r="Y265">
        <v>72.209999999999994</v>
      </c>
      <c r="Z265">
        <v>73.599999999999994</v>
      </c>
      <c r="AA265">
        <v>72.209999999999994</v>
      </c>
      <c r="AB265">
        <v>73.599999999999994</v>
      </c>
      <c r="AC265" s="1">
        <f>(Table2[[#This Row],[Close Price]]/Table2[[#This Row],[Day Low]])-1</f>
        <v>7.616673590915557E-3</v>
      </c>
      <c r="AD265" s="1">
        <f>(Table2[[#This Row],[Day High]]/Table2[[#This Row],[Close Price]])-1</f>
        <v>1.1544804837822831E-2</v>
      </c>
      <c r="AE265" s="1">
        <f>(Table2[[#This Row],[Close Price]]/Table2[[#This Row],[Current Week Low]])-1</f>
        <v>7.616673590915557E-3</v>
      </c>
      <c r="AF265" s="1">
        <f>(Table2[[#This Row],[Current Week High]]/Table2[[#This Row],[Close Price]])-1</f>
        <v>1.1544804837822831E-2</v>
      </c>
      <c r="AG265" s="1">
        <f>(Table2[[#This Row],[Close Price]]/Table2[[#This Row],[Current Month Low]])-1</f>
        <v>7.616673590915557E-3</v>
      </c>
      <c r="AH265" s="1">
        <f>(Table2[[#This Row],[Current Month High]]/Table2[[#This Row],[Close Price]])-1</f>
        <v>1.1544804837822831E-2</v>
      </c>
      <c r="AI265">
        <v>41.904892798240702</v>
      </c>
      <c r="AJ265">
        <v>43.794466403161998</v>
      </c>
      <c r="AK265" t="str">
        <f>IF(AND(Table2[[#This Row],[20D EMA]]&gt;Table2[[#This Row],[50D EMA]],Table2[[#This Row],[50D EMA]]&gt;Table2[[#This Row],[200D EMA]]),"Uptrend","Downtrend/NoTrend")</f>
        <v>Downtrend/NoTrend</v>
      </c>
      <c r="AL265">
        <v>-0.17</v>
      </c>
      <c r="AM265" t="s">
        <v>3190</v>
      </c>
      <c r="AN265">
        <v>-1.66</v>
      </c>
      <c r="AO265" t="s">
        <v>3190</v>
      </c>
      <c r="AP265">
        <v>0.16546710669623699</v>
      </c>
      <c r="AQ265">
        <f>(Table2[[#This Row],[Sharpe Ratio]]-AVERAGE(Table2[Sharpe Ratio]))/_xlfn.STDEV.P(Table2[Sharpe Ratio])</f>
        <v>1.2218761638801097</v>
      </c>
      <c r="AR2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5">
        <f>_xlfn.RANK.AVG(Table2[[#This Row],[1Y Return vs Nifty Z-Score]],Table2[1Y Return vs Nifty Z-Score])</f>
        <v>266</v>
      </c>
      <c r="AT265">
        <f>_xlfn.RANK.AVG(Table2[[#This Row],[6M Return vs Nifty Z-Score]],Table2[6M Return vs Nifty Z-Score])</f>
        <v>537</v>
      </c>
      <c r="AU265">
        <f>_xlfn.RANK.AVG(Table2[[#This Row],[Sharpe Ratio Z-Score]],Table2[Sharpe Ratio Z-Score])</f>
        <v>81</v>
      </c>
      <c r="AV265">
        <f>(Table2[[#This Row],[Rank 1Y]]+Table2[[#This Row],[Rank 6M]]+Table2[[#This Row],[Rank Sharpe]])/3</f>
        <v>294.66666666666669</v>
      </c>
    </row>
    <row r="266" spans="1:48" x14ac:dyDescent="0.3">
      <c r="A266" t="s">
        <v>164</v>
      </c>
      <c r="B266" t="s">
        <v>165</v>
      </c>
      <c r="C266" t="s">
        <v>3151</v>
      </c>
      <c r="D266" t="s">
        <v>166</v>
      </c>
      <c r="E266">
        <v>157262.50279687499</v>
      </c>
      <c r="F266">
        <v>7490.75</v>
      </c>
      <c r="G266">
        <v>40.484364571132097</v>
      </c>
      <c r="H266">
        <f>(Table2[[#This Row],[1Y Return vs Nifty]]-AVERAGE(Table2[1Y Return vs Nifty]))/_xlfn.STDEV.P(Table2[1Y Return vs Nifty])</f>
        <v>0.50541638789974175</v>
      </c>
      <c r="I266">
        <v>0.58893324112871903</v>
      </c>
      <c r="J266">
        <f>(Table2[[#This Row],[1M Return vs Nifty]]-AVERAGE(Table2[1M Return vs Nifty]))/_xlfn.STDEV.P(Table2[1M Return vs Nifty])</f>
        <v>0.15263475176013014</v>
      </c>
      <c r="K266">
        <v>-22.718470808301699</v>
      </c>
      <c r="L266">
        <f>(Table2[[#This Row],[6M Return vs Nifty]]-AVERAGE(Table2[6M Return vs Nifty]))/_xlfn.STDEV.P(Table2[6M Return vs Nifty])</f>
        <v>-0.83203874093024377</v>
      </c>
      <c r="M266">
        <v>4.4485153229277303</v>
      </c>
      <c r="N266">
        <f>(Table2[[#This Row],[1W Return vs Nifty]]-AVERAGE(Table2[1W Return vs Nifty]))/_xlfn.STDEV.P(Table2[1W Return vs Nifty])</f>
        <v>0.43623391810782303</v>
      </c>
      <c r="O266">
        <v>7268.68</v>
      </c>
      <c r="P266">
        <v>7498.2599252092195</v>
      </c>
      <c r="Q266">
        <v>7129.3163396126602</v>
      </c>
      <c r="R266">
        <v>63.6428323407549</v>
      </c>
      <c r="S266" s="1">
        <f>(Table2[[#This Row],[Close Price]]-Table2[[#This Row],[20D EMA]])/Table2[[#This Row],[20D EMA]]</f>
        <v>3.055162698041456E-2</v>
      </c>
      <c r="T266" s="1">
        <f>(Table2[[#This Row],[Close Price]]-Table2[[#This Row],[50D EMA]])/Table2[[#This Row],[50D EMA]]</f>
        <v>-1.0015557321467487E-3</v>
      </c>
      <c r="U266" s="1">
        <f>(Table2[[#This Row],[Close Price]]-Table2[[#This Row],[200D EMA]])/Table2[[#This Row],[200D EMA]]</f>
        <v>5.0696819045481817E-2</v>
      </c>
      <c r="V266">
        <v>1.0546641727982899</v>
      </c>
      <c r="W266">
        <v>7340.05</v>
      </c>
      <c r="X266">
        <v>7508.95</v>
      </c>
      <c r="Y266">
        <v>7340.05</v>
      </c>
      <c r="Z266">
        <v>7508.95</v>
      </c>
      <c r="AA266">
        <v>7340.05</v>
      </c>
      <c r="AB266">
        <v>7508.95</v>
      </c>
      <c r="AC266" s="1">
        <f>(Table2[[#This Row],[Close Price]]/Table2[[#This Row],[Day Low]])-1</f>
        <v>2.0531195291585203E-2</v>
      </c>
      <c r="AD266" s="1">
        <f>(Table2[[#This Row],[Day High]]/Table2[[#This Row],[Close Price]])-1</f>
        <v>2.4296632513431948E-3</v>
      </c>
      <c r="AE266" s="1">
        <f>(Table2[[#This Row],[Close Price]]/Table2[[#This Row],[Current Week Low]])-1</f>
        <v>2.0531195291585203E-2</v>
      </c>
      <c r="AF266" s="1">
        <f>(Table2[[#This Row],[Current Week High]]/Table2[[#This Row],[Close Price]])-1</f>
        <v>2.4296632513431948E-3</v>
      </c>
      <c r="AG266" s="1">
        <f>(Table2[[#This Row],[Close Price]]/Table2[[#This Row],[Current Month Low]])-1</f>
        <v>2.0531195291585203E-2</v>
      </c>
      <c r="AH266" s="1">
        <f>(Table2[[#This Row],[Current Month High]]/Table2[[#This Row],[Close Price]])-1</f>
        <v>2.4296632513431948E-3</v>
      </c>
      <c r="AI266">
        <v>22.1499849814771</v>
      </c>
      <c r="AJ266">
        <v>72.585996359698598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0.03</v>
      </c>
      <c r="AM266" t="s">
        <v>3189</v>
      </c>
      <c r="AN266">
        <v>7.56</v>
      </c>
      <c r="AO266" t="s">
        <v>3189</v>
      </c>
      <c r="AP266">
        <v>0.155618300423849</v>
      </c>
      <c r="AQ266">
        <f>(Table2[[#This Row],[Sharpe Ratio]]-AVERAGE(Table2[Sharpe Ratio]))/_xlfn.STDEV.P(Table2[Sharpe Ratio])</f>
        <v>1.1076591300378453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6">
        <f>_xlfn.RANK.AVG(Table2[[#This Row],[1Y Return vs Nifty Z-Score]],Table2[1Y Return vs Nifty Z-Score])</f>
        <v>157</v>
      </c>
      <c r="AT266">
        <f>_xlfn.RANK.AVG(Table2[[#This Row],[6M Return vs Nifty Z-Score]],Table2[6M Return vs Nifty Z-Score])</f>
        <v>624</v>
      </c>
      <c r="AU266">
        <f>_xlfn.RANK.AVG(Table2[[#This Row],[Sharpe Ratio Z-Score]],Table2[Sharpe Ratio Z-Score])</f>
        <v>104</v>
      </c>
      <c r="AV266">
        <f>(Table2[[#This Row],[Rank 1Y]]+Table2[[#This Row],[Rank 6M]]+Table2[[#This Row],[Rank Sharpe]])/3</f>
        <v>295</v>
      </c>
    </row>
    <row r="267" spans="1:48" x14ac:dyDescent="0.3">
      <c r="A267" t="s">
        <v>2071</v>
      </c>
      <c r="B267" t="s">
        <v>2072</v>
      </c>
      <c r="C267" t="s">
        <v>3157</v>
      </c>
      <c r="D267" t="s">
        <v>266</v>
      </c>
      <c r="E267">
        <v>3156.5207066399998</v>
      </c>
      <c r="F267">
        <v>130.4</v>
      </c>
      <c r="G267">
        <v>17.274390655484201</v>
      </c>
      <c r="H267">
        <f>(Table2[[#This Row],[1Y Return vs Nifty]]-AVERAGE(Table2[1Y Return vs Nifty]))/_xlfn.STDEV.P(Table2[1Y Return vs Nifty])</f>
        <v>4.093282706246934E-2</v>
      </c>
      <c r="I267">
        <v>-6.9604830157817501</v>
      </c>
      <c r="J267">
        <f>(Table2[[#This Row],[1M Return vs Nifty]]-AVERAGE(Table2[1M Return vs Nifty]))/_xlfn.STDEV.P(Table2[1M Return vs Nifty])</f>
        <v>-0.67937162255666761</v>
      </c>
      <c r="K267">
        <v>25.0702125409479</v>
      </c>
      <c r="L267">
        <f>(Table2[[#This Row],[6M Return vs Nifty]]-AVERAGE(Table2[6M Return vs Nifty]))/_xlfn.STDEV.P(Table2[6M Return vs Nifty])</f>
        <v>0.68188270442561016</v>
      </c>
      <c r="M267">
        <v>1.6723288696516401</v>
      </c>
      <c r="N267">
        <f>(Table2[[#This Row],[1W Return vs Nifty]]-AVERAGE(Table2[1W Return vs Nifty]))/_xlfn.STDEV.P(Table2[1W Return vs Nifty])</f>
        <v>-0.14368944642612108</v>
      </c>
      <c r="O267">
        <v>128.19</v>
      </c>
      <c r="P267">
        <v>135.766597116188</v>
      </c>
      <c r="Q267">
        <v>128.14646397536899</v>
      </c>
      <c r="R267">
        <v>53.343404332131001</v>
      </c>
      <c r="S267" s="1">
        <f>(Table2[[#This Row],[Close Price]]-Table2[[#This Row],[20D EMA]])/Table2[[#This Row],[20D EMA]]</f>
        <v>1.7240034324050302E-2</v>
      </c>
      <c r="T267" s="1">
        <f>(Table2[[#This Row],[Close Price]]-Table2[[#This Row],[50D EMA]])/Table2[[#This Row],[50D EMA]]</f>
        <v>-3.9528110965286238E-2</v>
      </c>
      <c r="U267" s="1">
        <f>(Table2[[#This Row],[Close Price]]-Table2[[#This Row],[200D EMA]])/Table2[[#This Row],[200D EMA]]</f>
        <v>1.7585627841156581E-2</v>
      </c>
      <c r="V267">
        <v>0.44999791441015702</v>
      </c>
      <c r="W267">
        <v>125.6</v>
      </c>
      <c r="X267">
        <v>131</v>
      </c>
      <c r="Y267">
        <v>125.6</v>
      </c>
      <c r="Z267">
        <v>131</v>
      </c>
      <c r="AA267">
        <v>125.6</v>
      </c>
      <c r="AB267">
        <v>131</v>
      </c>
      <c r="AC267" s="1">
        <f>(Table2[[#This Row],[Close Price]]/Table2[[#This Row],[Day Low]])-1</f>
        <v>3.8216560509554132E-2</v>
      </c>
      <c r="AD267" s="1">
        <f>(Table2[[#This Row],[Day High]]/Table2[[#This Row],[Close Price]])-1</f>
        <v>4.6012269938648931E-3</v>
      </c>
      <c r="AE267" s="1">
        <f>(Table2[[#This Row],[Close Price]]/Table2[[#This Row],[Current Week Low]])-1</f>
        <v>3.8216560509554132E-2</v>
      </c>
      <c r="AF267" s="1">
        <f>(Table2[[#This Row],[Current Week High]]/Table2[[#This Row],[Close Price]])-1</f>
        <v>4.6012269938648931E-3</v>
      </c>
      <c r="AG267" s="1">
        <f>(Table2[[#This Row],[Close Price]]/Table2[[#This Row],[Current Month Low]])-1</f>
        <v>3.8216560509554132E-2</v>
      </c>
      <c r="AH267" s="1">
        <f>(Table2[[#This Row],[Current Month High]]/Table2[[#This Row],[Close Price]])-1</f>
        <v>4.6012269938648931E-3</v>
      </c>
      <c r="AI267">
        <v>35.736196319018397</v>
      </c>
      <c r="AJ267">
        <v>59.803921568627402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-0.12</v>
      </c>
      <c r="AM267" t="s">
        <v>3190</v>
      </c>
      <c r="AN267">
        <v>3.76</v>
      </c>
      <c r="AO267" t="s">
        <v>3189</v>
      </c>
      <c r="AP267">
        <v>1.9473691880197999E-2</v>
      </c>
      <c r="AQ267">
        <f>(Table2[[#This Row],[Sharpe Ratio]]-AVERAGE(Table2[Sharpe Ratio]))/_xlfn.STDEV.P(Table2[Sharpe Ratio])</f>
        <v>-0.47121580479237091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293</v>
      </c>
      <c r="AT267">
        <f>_xlfn.RANK.AVG(Table2[[#This Row],[6M Return vs Nifty Z-Score]],Table2[6M Return vs Nifty Z-Score])</f>
        <v>132</v>
      </c>
      <c r="AU267">
        <f>_xlfn.RANK.AVG(Table2[[#This Row],[Sharpe Ratio Z-Score]],Table2[Sharpe Ratio Z-Score])</f>
        <v>460</v>
      </c>
      <c r="AV267">
        <f>(Table2[[#This Row],[Rank 1Y]]+Table2[[#This Row],[Rank 6M]]+Table2[[#This Row],[Rank Sharpe]])/3</f>
        <v>295</v>
      </c>
    </row>
    <row r="268" spans="1:48" x14ac:dyDescent="0.3">
      <c r="A268" t="s">
        <v>1813</v>
      </c>
      <c r="B268" t="s">
        <v>1814</v>
      </c>
      <c r="C268" t="s">
        <v>3151</v>
      </c>
      <c r="D268" t="s">
        <v>80</v>
      </c>
      <c r="E268">
        <v>4329.9572409000002</v>
      </c>
      <c r="F268">
        <v>1067.9000000000001</v>
      </c>
      <c r="G268">
        <v>32.669876328541399</v>
      </c>
      <c r="H268">
        <f>(Table2[[#This Row],[1Y Return vs Nifty]]-AVERAGE(Table2[1Y Return vs Nifty]))/_xlfn.STDEV.P(Table2[1Y Return vs Nifty])</f>
        <v>0.34903097625598178</v>
      </c>
      <c r="I268">
        <v>-1.25568604596712</v>
      </c>
      <c r="J268">
        <f>(Table2[[#This Row],[1M Return vs Nifty]]-AVERAGE(Table2[1M Return vs Nifty]))/_xlfn.STDEV.P(Table2[1M Return vs Nifty])</f>
        <v>-5.0657125760413653E-2</v>
      </c>
      <c r="K268">
        <v>8.7827404417341004</v>
      </c>
      <c r="L268">
        <f>(Table2[[#This Row],[6M Return vs Nifty]]-AVERAGE(Table2[6M Return vs Nifty]))/_xlfn.STDEV.P(Table2[6M Return vs Nifty])</f>
        <v>0.1659037827752799</v>
      </c>
      <c r="M268">
        <v>5.5910252109531404</v>
      </c>
      <c r="N268">
        <f>(Table2[[#This Row],[1W Return vs Nifty]]-AVERAGE(Table2[1W Return vs Nifty]))/_xlfn.STDEV.P(Table2[1W Return vs Nifty])</f>
        <v>0.67489518579577668</v>
      </c>
      <c r="O268">
        <v>1027.94</v>
      </c>
      <c r="P268">
        <v>1052.30057009342</v>
      </c>
      <c r="Q268">
        <v>1013.44215305582</v>
      </c>
      <c r="R268">
        <v>65.753110826287397</v>
      </c>
      <c r="S268" s="1">
        <f>(Table2[[#This Row],[Close Price]]-Table2[[#This Row],[20D EMA]])/Table2[[#This Row],[20D EMA]]</f>
        <v>3.8873864233321044E-2</v>
      </c>
      <c r="T268" s="1">
        <f>(Table2[[#This Row],[Close Price]]-Table2[[#This Row],[50D EMA]])/Table2[[#This Row],[50D EMA]]</f>
        <v>1.4824119980468346E-2</v>
      </c>
      <c r="U268" s="1">
        <f>(Table2[[#This Row],[Close Price]]-Table2[[#This Row],[200D EMA]])/Table2[[#This Row],[200D EMA]]</f>
        <v>5.3735525782082405E-2</v>
      </c>
      <c r="V268">
        <v>1.6928085477327901</v>
      </c>
      <c r="W268">
        <v>1056.1500000000001</v>
      </c>
      <c r="X268">
        <v>1084.8</v>
      </c>
      <c r="Y268">
        <v>1056.1500000000001</v>
      </c>
      <c r="Z268">
        <v>1084.8</v>
      </c>
      <c r="AA268">
        <v>1056.1500000000001</v>
      </c>
      <c r="AB268">
        <v>1084.8</v>
      </c>
      <c r="AC268" s="1">
        <f>(Table2[[#This Row],[Close Price]]/Table2[[#This Row],[Day Low]])-1</f>
        <v>1.1125313639161138E-2</v>
      </c>
      <c r="AD268" s="1">
        <f>(Table2[[#This Row],[Day High]]/Table2[[#This Row],[Close Price]])-1</f>
        <v>1.5825451821331438E-2</v>
      </c>
      <c r="AE268" s="1">
        <f>(Table2[[#This Row],[Close Price]]/Table2[[#This Row],[Current Week Low]])-1</f>
        <v>1.1125313639161138E-2</v>
      </c>
      <c r="AF268" s="1">
        <f>(Table2[[#This Row],[Current Week High]]/Table2[[#This Row],[Close Price]])-1</f>
        <v>1.5825451821331438E-2</v>
      </c>
      <c r="AG268" s="1">
        <f>(Table2[[#This Row],[Close Price]]/Table2[[#This Row],[Current Month Low]])-1</f>
        <v>1.1125313639161138E-2</v>
      </c>
      <c r="AH268" s="1">
        <f>(Table2[[#This Row],[Current Month High]]/Table2[[#This Row],[Close Price]])-1</f>
        <v>1.5825451821331438E-2</v>
      </c>
      <c r="AI268">
        <v>49.143178200205902</v>
      </c>
      <c r="AJ268">
        <v>75.065573770491795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0</v>
      </c>
      <c r="AM268">
        <v>0</v>
      </c>
      <c r="AN268">
        <v>8.6300000000000008</v>
      </c>
      <c r="AO268" t="s">
        <v>3189</v>
      </c>
      <c r="AP268">
        <v>2.9202944482044999E-2</v>
      </c>
      <c r="AQ268">
        <f>(Table2[[#This Row],[Sharpe Ratio]]-AVERAGE(Table2[Sharpe Ratio]))/_xlfn.STDEV.P(Table2[Sharpe Ratio])</f>
        <v>-0.35838524005676681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206</v>
      </c>
      <c r="AT268">
        <f>_xlfn.RANK.AVG(Table2[[#This Row],[6M Return vs Nifty Z-Score]],Table2[6M Return vs Nifty Z-Score])</f>
        <v>243</v>
      </c>
      <c r="AU268">
        <f>_xlfn.RANK.AVG(Table2[[#This Row],[Sharpe Ratio Z-Score]],Table2[Sharpe Ratio Z-Score])</f>
        <v>438</v>
      </c>
      <c r="AV268">
        <f>(Table2[[#This Row],[Rank 1Y]]+Table2[[#This Row],[Rank 6M]]+Table2[[#This Row],[Rank Sharpe]])/3</f>
        <v>295.66666666666669</v>
      </c>
    </row>
    <row r="269" spans="1:48" x14ac:dyDescent="0.3">
      <c r="A269" t="s">
        <v>73</v>
      </c>
      <c r="B269" t="s">
        <v>74</v>
      </c>
      <c r="C269" t="s">
        <v>3149</v>
      </c>
      <c r="D269" t="s">
        <v>75</v>
      </c>
      <c r="E269">
        <v>306361.88979786</v>
      </c>
      <c r="F269">
        <v>327.85</v>
      </c>
      <c r="G269">
        <v>34.944673612229501</v>
      </c>
      <c r="H269">
        <f>(Table2[[#This Row],[1Y Return vs Nifty]]-AVERAGE(Table2[1Y Return vs Nifty]))/_xlfn.STDEV.P(Table2[1Y Return vs Nifty])</f>
        <v>0.39455476470789613</v>
      </c>
      <c r="I269">
        <v>2.9896443084867199</v>
      </c>
      <c r="J269">
        <f>(Table2[[#This Row],[1M Return vs Nifty]]-AVERAGE(Table2[1M Return vs Nifty]))/_xlfn.STDEV.P(Table2[1M Return vs Nifty])</f>
        <v>0.41721241484850258</v>
      </c>
      <c r="K269">
        <v>-10.1898998930837</v>
      </c>
      <c r="L269">
        <f>(Table2[[#This Row],[6M Return vs Nifty]]-AVERAGE(Table2[6M Return vs Nifty]))/_xlfn.STDEV.P(Table2[6M Return vs Nifty])</f>
        <v>-0.43513991763366139</v>
      </c>
      <c r="M269">
        <v>-3.4692622348180602</v>
      </c>
      <c r="N269">
        <f>(Table2[[#This Row],[1W Return vs Nifty]]-AVERAGE(Table2[1W Return vs Nifty]))/_xlfn.STDEV.P(Table2[1W Return vs Nifty])</f>
        <v>-1.2177271101584046</v>
      </c>
      <c r="O269">
        <v>327.61</v>
      </c>
      <c r="P269">
        <v>328.406941462764</v>
      </c>
      <c r="Q269">
        <v>309.49420478860497</v>
      </c>
      <c r="R269">
        <v>50.848601045772199</v>
      </c>
      <c r="S269" s="1">
        <f>(Table2[[#This Row],[Close Price]]-Table2[[#This Row],[20D EMA]])/Table2[[#This Row],[20D EMA]]</f>
        <v>7.3257837062363509E-4</v>
      </c>
      <c r="T269" s="1">
        <f>(Table2[[#This Row],[Close Price]]-Table2[[#This Row],[50D EMA]])/Table2[[#This Row],[50D EMA]]</f>
        <v>-1.6958882180848212E-3</v>
      </c>
      <c r="U269" s="1">
        <f>(Table2[[#This Row],[Close Price]]-Table2[[#This Row],[200D EMA]])/Table2[[#This Row],[200D EMA]]</f>
        <v>5.9309011048955432E-2</v>
      </c>
      <c r="V269">
        <v>1.21683148433868</v>
      </c>
      <c r="W269">
        <v>326.2</v>
      </c>
      <c r="X269">
        <v>331.95</v>
      </c>
      <c r="Y269">
        <v>326.2</v>
      </c>
      <c r="Z269">
        <v>331.95</v>
      </c>
      <c r="AA269">
        <v>326.2</v>
      </c>
      <c r="AB269">
        <v>331.95</v>
      </c>
      <c r="AC269" s="1">
        <f>(Table2[[#This Row],[Close Price]]/Table2[[#This Row],[Day Low]])-1</f>
        <v>5.058246474555661E-3</v>
      </c>
      <c r="AD269" s="1">
        <f>(Table2[[#This Row],[Day High]]/Table2[[#This Row],[Close Price]])-1</f>
        <v>1.25057190788469E-2</v>
      </c>
      <c r="AE269" s="1">
        <f>(Table2[[#This Row],[Close Price]]/Table2[[#This Row],[Current Week Low]])-1</f>
        <v>5.058246474555661E-3</v>
      </c>
      <c r="AF269" s="1">
        <f>(Table2[[#This Row],[Current Week High]]/Table2[[#This Row],[Close Price]])-1</f>
        <v>1.25057190788469E-2</v>
      </c>
      <c r="AG269" s="1">
        <f>(Table2[[#This Row],[Close Price]]/Table2[[#This Row],[Current Month Low]])-1</f>
        <v>5.058246474555661E-3</v>
      </c>
      <c r="AH269" s="1">
        <f>(Table2[[#This Row],[Current Month High]]/Table2[[#This Row],[Close Price]])-1</f>
        <v>1.25057190788469E-2</v>
      </c>
      <c r="AI269">
        <v>11.712673478725</v>
      </c>
      <c r="AJ269">
        <v>54.975183171826899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0.09</v>
      </c>
      <c r="AM269" t="s">
        <v>3189</v>
      </c>
      <c r="AN269">
        <v>1.6</v>
      </c>
      <c r="AO269" t="s">
        <v>3189</v>
      </c>
      <c r="AP269">
        <v>0.100640477405326</v>
      </c>
      <c r="AQ269">
        <f>(Table2[[#This Row],[Sharpe Ratio]]-AVERAGE(Table2[Sharpe Ratio]))/_xlfn.STDEV.P(Table2[Sharpe Ratio])</f>
        <v>0.47007893010178509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190</v>
      </c>
      <c r="AT269">
        <f>_xlfn.RANK.AVG(Table2[[#This Row],[6M Return vs Nifty Z-Score]],Table2[6M Return vs Nifty Z-Score])</f>
        <v>468</v>
      </c>
      <c r="AU269">
        <f>_xlfn.RANK.AVG(Table2[[#This Row],[Sharpe Ratio Z-Score]],Table2[Sharpe Ratio Z-Score])</f>
        <v>230</v>
      </c>
      <c r="AV269">
        <f>(Table2[[#This Row],[Rank 1Y]]+Table2[[#This Row],[Rank 6M]]+Table2[[#This Row],[Rank Sharpe]])/3</f>
        <v>296</v>
      </c>
    </row>
    <row r="270" spans="1:48" x14ac:dyDescent="0.3">
      <c r="A270" t="s">
        <v>368</v>
      </c>
      <c r="B270" t="s">
        <v>369</v>
      </c>
      <c r="C270" t="s">
        <v>3145</v>
      </c>
      <c r="D270" t="s">
        <v>370</v>
      </c>
      <c r="E270">
        <v>65531.928238590001</v>
      </c>
      <c r="F270">
        <v>1863.15</v>
      </c>
      <c r="G270">
        <v>4.8237097548337697</v>
      </c>
      <c r="H270">
        <f>(Table2[[#This Row],[1Y Return vs Nifty]]-AVERAGE(Table2[1Y Return vs Nifty]))/_xlfn.STDEV.P(Table2[1Y Return vs Nifty])</f>
        <v>-0.20823318323122625</v>
      </c>
      <c r="I270">
        <v>0.62723901733475496</v>
      </c>
      <c r="J270">
        <f>(Table2[[#This Row],[1M Return vs Nifty]]-AVERAGE(Table2[1M Return vs Nifty]))/_xlfn.STDEV.P(Table2[1M Return vs Nifty])</f>
        <v>0.15685635630437569</v>
      </c>
      <c r="K270">
        <v>14.863551612058099</v>
      </c>
      <c r="L270">
        <f>(Table2[[#This Row],[6M Return vs Nifty]]-AVERAGE(Table2[6M Return vs Nifty]))/_xlfn.STDEV.P(Table2[6M Return vs Nifty])</f>
        <v>0.35854082131083703</v>
      </c>
      <c r="M270">
        <v>-7.6589941220707404E-3</v>
      </c>
      <c r="N270">
        <f>(Table2[[#This Row],[1W Return vs Nifty]]-AVERAGE(Table2[1W Return vs Nifty]))/_xlfn.STDEV.P(Table2[1W Return vs Nifty])</f>
        <v>-0.49462560677880385</v>
      </c>
      <c r="O270">
        <v>1806.19</v>
      </c>
      <c r="P270">
        <v>1789.91025335014</v>
      </c>
      <c r="Q270">
        <v>1653.19609672499</v>
      </c>
      <c r="R270">
        <v>53.424141182868503</v>
      </c>
      <c r="S270" s="1">
        <f>(Table2[[#This Row],[Close Price]]-Table2[[#This Row],[20D EMA]])/Table2[[#This Row],[20D EMA]]</f>
        <v>3.1535995659371402E-2</v>
      </c>
      <c r="T270" s="1">
        <f>(Table2[[#This Row],[Close Price]]-Table2[[#This Row],[50D EMA]])/Table2[[#This Row],[50D EMA]]</f>
        <v>4.0918111124721858E-2</v>
      </c>
      <c r="U270" s="1">
        <f>(Table2[[#This Row],[Close Price]]-Table2[[#This Row],[200D EMA]])/Table2[[#This Row],[200D EMA]]</f>
        <v>0.12699878961179042</v>
      </c>
      <c r="V270">
        <v>0.66155369131488895</v>
      </c>
      <c r="W270">
        <v>1810</v>
      </c>
      <c r="X270">
        <v>1884.95</v>
      </c>
      <c r="Y270">
        <v>1810</v>
      </c>
      <c r="Z270">
        <v>1884.95</v>
      </c>
      <c r="AA270">
        <v>1810</v>
      </c>
      <c r="AB270">
        <v>1884.95</v>
      </c>
      <c r="AC270" s="1">
        <f>(Table2[[#This Row],[Close Price]]/Table2[[#This Row],[Day Low]])-1</f>
        <v>2.9364640883978055E-2</v>
      </c>
      <c r="AD270" s="1">
        <f>(Table2[[#This Row],[Day High]]/Table2[[#This Row],[Close Price]])-1</f>
        <v>1.1700614550626653E-2</v>
      </c>
      <c r="AE270" s="1">
        <f>(Table2[[#This Row],[Close Price]]/Table2[[#This Row],[Current Week Low]])-1</f>
        <v>2.9364640883978055E-2</v>
      </c>
      <c r="AF270" s="1">
        <f>(Table2[[#This Row],[Current Week High]]/Table2[[#This Row],[Close Price]])-1</f>
        <v>1.1700614550626653E-2</v>
      </c>
      <c r="AG270" s="1">
        <f>(Table2[[#This Row],[Close Price]]/Table2[[#This Row],[Current Month Low]])-1</f>
        <v>2.9364640883978055E-2</v>
      </c>
      <c r="AH270" s="1">
        <f>(Table2[[#This Row],[Current Month High]]/Table2[[#This Row],[Close Price]])-1</f>
        <v>1.1700614550626653E-2</v>
      </c>
      <c r="AI270">
        <v>6.9264417787080896</v>
      </c>
      <c r="AJ270">
        <v>59.250395316039103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0.09</v>
      </c>
      <c r="AM270" t="s">
        <v>3189</v>
      </c>
      <c r="AN270">
        <v>0.09</v>
      </c>
      <c r="AO270" t="s">
        <v>3189</v>
      </c>
      <c r="AP270">
        <v>7.0677265429645003E-2</v>
      </c>
      <c r="AQ270">
        <f>(Table2[[#This Row],[Sharpe Ratio]]-AVERAGE(Table2[Sharpe Ratio]))/_xlfn.STDEV.P(Table2[Sharpe Ratio])</f>
        <v>0.12259426022417301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-6.4867352170644377E-2</v>
      </c>
      <c r="AS270">
        <f>_xlfn.RANK.AVG(Table2[[#This Row],[1Y Return vs Nifty Z-Score]],Table2[1Y Return vs Nifty Z-Score])</f>
        <v>377</v>
      </c>
      <c r="AT270">
        <f>_xlfn.RANK.AVG(Table2[[#This Row],[6M Return vs Nifty Z-Score]],Table2[6M Return vs Nifty Z-Score])</f>
        <v>196</v>
      </c>
      <c r="AU270">
        <f>_xlfn.RANK.AVG(Table2[[#This Row],[Sharpe Ratio Z-Score]],Table2[Sharpe Ratio Z-Score])</f>
        <v>316</v>
      </c>
      <c r="AV270">
        <f>(Table2[[#This Row],[Rank 1Y]]+Table2[[#This Row],[Rank 6M]]+Table2[[#This Row],[Rank Sharpe]])/3</f>
        <v>296.33333333333331</v>
      </c>
    </row>
    <row r="271" spans="1:48" x14ac:dyDescent="0.3">
      <c r="A271" t="s">
        <v>1223</v>
      </c>
      <c r="B271" t="s">
        <v>1224</v>
      </c>
      <c r="C271" t="s">
        <v>3155</v>
      </c>
      <c r="D271" t="s">
        <v>896</v>
      </c>
      <c r="E271">
        <v>9704.5873872079992</v>
      </c>
      <c r="F271">
        <v>212.41</v>
      </c>
      <c r="G271">
        <v>15.106062781439899</v>
      </c>
      <c r="H271">
        <f>(Table2[[#This Row],[1Y Return vs Nifty]]-AVERAGE(Table2[1Y Return vs Nifty]))/_xlfn.STDEV.P(Table2[1Y Return vs Nifty])</f>
        <v>-2.4602700456579185E-3</v>
      </c>
      <c r="I271">
        <v>6.4790095799943099</v>
      </c>
      <c r="J271">
        <f>(Table2[[#This Row],[1M Return vs Nifty]]-AVERAGE(Table2[1M Return vs Nifty]))/_xlfn.STDEV.P(Table2[1M Return vs Nifty])</f>
        <v>0.80176852480687388</v>
      </c>
      <c r="K271">
        <v>-8.0526150347254308</v>
      </c>
      <c r="L271">
        <f>(Table2[[#This Row],[6M Return vs Nifty]]-AVERAGE(Table2[6M Return vs Nifty]))/_xlfn.STDEV.P(Table2[6M Return vs Nifty])</f>
        <v>-0.36743180861848085</v>
      </c>
      <c r="M271">
        <v>3.2356707260349502</v>
      </c>
      <c r="N271">
        <f>(Table2[[#This Row],[1W Return vs Nifty]]-AVERAGE(Table2[1W Return vs Nifty]))/_xlfn.STDEV.P(Table2[1W Return vs Nifty])</f>
        <v>0.18288028674172119</v>
      </c>
      <c r="O271">
        <v>200.28</v>
      </c>
      <c r="P271">
        <v>200.497849037127</v>
      </c>
      <c r="Q271">
        <v>194.982694964345</v>
      </c>
      <c r="R271">
        <v>71.095843103216694</v>
      </c>
      <c r="S271" s="1">
        <f>(Table2[[#This Row],[Close Price]]-Table2[[#This Row],[20D EMA]])/Table2[[#This Row],[20D EMA]]</f>
        <v>6.0565208707809043E-2</v>
      </c>
      <c r="T271" s="1">
        <f>(Table2[[#This Row],[Close Price]]-Table2[[#This Row],[50D EMA]])/Table2[[#This Row],[50D EMA]]</f>
        <v>5.9412861634576333E-2</v>
      </c>
      <c r="U271" s="1">
        <f>(Table2[[#This Row],[Close Price]]-Table2[[#This Row],[200D EMA]])/Table2[[#This Row],[200D EMA]]</f>
        <v>8.9378726860051827E-2</v>
      </c>
      <c r="V271">
        <v>0.81542929498991801</v>
      </c>
      <c r="W271">
        <v>205.23</v>
      </c>
      <c r="X271">
        <v>213</v>
      </c>
      <c r="Y271">
        <v>205.23</v>
      </c>
      <c r="Z271">
        <v>213</v>
      </c>
      <c r="AA271">
        <v>205.23</v>
      </c>
      <c r="AB271">
        <v>213</v>
      </c>
      <c r="AC271" s="1">
        <f>(Table2[[#This Row],[Close Price]]/Table2[[#This Row],[Day Low]])-1</f>
        <v>3.4985138624957335E-2</v>
      </c>
      <c r="AD271" s="1">
        <f>(Table2[[#This Row],[Day High]]/Table2[[#This Row],[Close Price]])-1</f>
        <v>2.7776470034368561E-3</v>
      </c>
      <c r="AE271" s="1">
        <f>(Table2[[#This Row],[Close Price]]/Table2[[#This Row],[Current Week Low]])-1</f>
        <v>3.4985138624957335E-2</v>
      </c>
      <c r="AF271" s="1">
        <f>(Table2[[#This Row],[Current Week High]]/Table2[[#This Row],[Close Price]])-1</f>
        <v>2.7776470034368561E-3</v>
      </c>
      <c r="AG271" s="1">
        <f>(Table2[[#This Row],[Close Price]]/Table2[[#This Row],[Current Month Low]])-1</f>
        <v>3.4985138624957335E-2</v>
      </c>
      <c r="AH271" s="1">
        <f>(Table2[[#This Row],[Current Month High]]/Table2[[#This Row],[Close Price]])-1</f>
        <v>2.7776470034368561E-3</v>
      </c>
      <c r="AI271">
        <v>24.287933713101999</v>
      </c>
      <c r="AJ271">
        <v>57.6911655530809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0.03</v>
      </c>
      <c r="AM271" t="s">
        <v>3189</v>
      </c>
      <c r="AN271">
        <v>7.07</v>
      </c>
      <c r="AO271" t="s">
        <v>3189</v>
      </c>
      <c r="AP271">
        <v>0.131653734870713</v>
      </c>
      <c r="AQ271">
        <f>(Table2[[#This Row],[Sharpe Ratio]]-AVERAGE(Table2[Sharpe Ratio]))/_xlfn.STDEV.P(Table2[Sharpe Ratio])</f>
        <v>0.82974102310222886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310</v>
      </c>
      <c r="AT271">
        <f>_xlfn.RANK.AVG(Table2[[#This Row],[6M Return vs Nifty Z-Score]],Table2[6M Return vs Nifty Z-Score])</f>
        <v>438</v>
      </c>
      <c r="AU271">
        <f>_xlfn.RANK.AVG(Table2[[#This Row],[Sharpe Ratio Z-Score]],Table2[Sharpe Ratio Z-Score])</f>
        <v>142</v>
      </c>
      <c r="AV271">
        <f>(Table2[[#This Row],[Rank 1Y]]+Table2[[#This Row],[Rank 6M]]+Table2[[#This Row],[Rank Sharpe]])/3</f>
        <v>296.66666666666669</v>
      </c>
    </row>
    <row r="272" spans="1:48" x14ac:dyDescent="0.3">
      <c r="A272" t="s">
        <v>1653</v>
      </c>
      <c r="B272" t="s">
        <v>1654</v>
      </c>
      <c r="C272" t="s">
        <v>3157</v>
      </c>
      <c r="D272" t="s">
        <v>493</v>
      </c>
      <c r="E272">
        <v>5530.1265038800002</v>
      </c>
      <c r="F272">
        <v>2149.35</v>
      </c>
      <c r="G272">
        <v>18.710587605754299</v>
      </c>
      <c r="H272">
        <f>(Table2[[#This Row],[1Y Return vs Nifty]]-AVERAGE(Table2[1Y Return vs Nifty]))/_xlfn.STDEV.P(Table2[1Y Return vs Nifty])</f>
        <v>6.967434465096356E-2</v>
      </c>
      <c r="I272">
        <v>-4.87166192186152</v>
      </c>
      <c r="J272">
        <f>(Table2[[#This Row],[1M Return vs Nifty]]-AVERAGE(Table2[1M Return vs Nifty]))/_xlfn.STDEV.P(Table2[1M Return vs Nifty])</f>
        <v>-0.44916674236368664</v>
      </c>
      <c r="K272">
        <v>31.758316859953698</v>
      </c>
      <c r="L272">
        <f>(Table2[[#This Row],[6M Return vs Nifty]]-AVERAGE(Table2[6M Return vs Nifty]))/_xlfn.STDEV.P(Table2[6M Return vs Nifty])</f>
        <v>0.89375848437381367</v>
      </c>
      <c r="M272">
        <v>6.6872391444695403</v>
      </c>
      <c r="N272">
        <f>(Table2[[#This Row],[1W Return vs Nifty]]-AVERAGE(Table2[1W Return vs Nifty]))/_xlfn.STDEV.P(Table2[1W Return vs Nifty])</f>
        <v>0.90388559522005241</v>
      </c>
      <c r="O272">
        <v>2046.15</v>
      </c>
      <c r="P272">
        <v>1996.4848264155401</v>
      </c>
      <c r="Q272">
        <v>1742.2159838044699</v>
      </c>
      <c r="R272">
        <v>59.709589122250698</v>
      </c>
      <c r="S272" s="1">
        <f>(Table2[[#This Row],[Close Price]]-Table2[[#This Row],[20D EMA]])/Table2[[#This Row],[20D EMA]]</f>
        <v>5.0436185030422902E-2</v>
      </c>
      <c r="T272" s="1">
        <f>(Table2[[#This Row],[Close Price]]-Table2[[#This Row],[50D EMA]])/Table2[[#This Row],[50D EMA]]</f>
        <v>7.6567160221754235E-2</v>
      </c>
      <c r="U272" s="1">
        <f>(Table2[[#This Row],[Close Price]]-Table2[[#This Row],[200D EMA]])/Table2[[#This Row],[200D EMA]]</f>
        <v>0.23368745320914405</v>
      </c>
      <c r="V272">
        <v>0.34110280330984299</v>
      </c>
      <c r="W272">
        <v>2049.1999999999998</v>
      </c>
      <c r="X272">
        <v>2180</v>
      </c>
      <c r="Y272">
        <v>2049.1999999999998</v>
      </c>
      <c r="Z272">
        <v>2180</v>
      </c>
      <c r="AA272">
        <v>2049.1999999999998</v>
      </c>
      <c r="AB272">
        <v>2180</v>
      </c>
      <c r="AC272" s="1">
        <f>(Table2[[#This Row],[Close Price]]/Table2[[#This Row],[Day Low]])-1</f>
        <v>4.8872730821784227E-2</v>
      </c>
      <c r="AD272" s="1">
        <f>(Table2[[#This Row],[Day High]]/Table2[[#This Row],[Close Price]])-1</f>
        <v>1.4260125154116343E-2</v>
      </c>
      <c r="AE272" s="1">
        <f>(Table2[[#This Row],[Close Price]]/Table2[[#This Row],[Current Week Low]])-1</f>
        <v>4.8872730821784227E-2</v>
      </c>
      <c r="AF272" s="1">
        <f>(Table2[[#This Row],[Current Week High]]/Table2[[#This Row],[Close Price]])-1</f>
        <v>1.4260125154116343E-2</v>
      </c>
      <c r="AG272" s="1">
        <f>(Table2[[#This Row],[Close Price]]/Table2[[#This Row],[Current Month Low]])-1</f>
        <v>4.8872730821784227E-2</v>
      </c>
      <c r="AH272" s="1">
        <f>(Table2[[#This Row],[Current Month High]]/Table2[[#This Row],[Close Price]])-1</f>
        <v>1.4260125154116343E-2</v>
      </c>
      <c r="AI272">
        <v>11.196408216437501</v>
      </c>
      <c r="AJ272">
        <v>82.767857142857096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0.5</v>
      </c>
      <c r="AM272" t="s">
        <v>3189</v>
      </c>
      <c r="AN272">
        <v>6.11</v>
      </c>
      <c r="AO272" t="s">
        <v>3189</v>
      </c>
      <c r="AP272">
        <v>9.5080088199939999E-3</v>
      </c>
      <c r="AQ272">
        <f>(Table2[[#This Row],[Sharpe Ratio]]-AVERAGE(Table2[Sharpe Ratio]))/_xlfn.STDEV.P(Table2[Sharpe Ratio])</f>
        <v>-0.58678826381613991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0.83136341806500302</v>
      </c>
      <c r="AS272">
        <f>_xlfn.RANK.AVG(Table2[[#This Row],[1Y Return vs Nifty Z-Score]],Table2[1Y Return vs Nifty Z-Score])</f>
        <v>284</v>
      </c>
      <c r="AT272">
        <f>_xlfn.RANK.AVG(Table2[[#This Row],[6M Return vs Nifty Z-Score]],Table2[6M Return vs Nifty Z-Score])</f>
        <v>110</v>
      </c>
      <c r="AU272">
        <f>_xlfn.RANK.AVG(Table2[[#This Row],[Sharpe Ratio Z-Score]],Table2[Sharpe Ratio Z-Score])</f>
        <v>498</v>
      </c>
      <c r="AV272">
        <f>(Table2[[#This Row],[Rank 1Y]]+Table2[[#This Row],[Rank 6M]]+Table2[[#This Row],[Rank Sharpe]])/3</f>
        <v>297.33333333333331</v>
      </c>
    </row>
    <row r="273" spans="1:48" x14ac:dyDescent="0.3">
      <c r="A273" t="s">
        <v>1097</v>
      </c>
      <c r="B273" t="s">
        <v>1098</v>
      </c>
      <c r="C273" t="s">
        <v>3151</v>
      </c>
      <c r="D273" t="s">
        <v>117</v>
      </c>
      <c r="E273">
        <v>11568.006699600001</v>
      </c>
      <c r="F273">
        <v>379.35</v>
      </c>
      <c r="G273">
        <v>-3.6956810977180798</v>
      </c>
      <c r="H273">
        <f>(Table2[[#This Row],[1Y Return vs Nifty]]-AVERAGE(Table2[1Y Return vs Nifty]))/_xlfn.STDEV.P(Table2[1Y Return vs Nifty])</f>
        <v>-0.37872527485266178</v>
      </c>
      <c r="I273">
        <v>-11.532576580311</v>
      </c>
      <c r="J273">
        <f>(Table2[[#This Row],[1M Return vs Nifty]]-AVERAGE(Table2[1M Return vs Nifty]))/_xlfn.STDEV.P(Table2[1M Return vs Nifty])</f>
        <v>-1.1832530963300985</v>
      </c>
      <c r="K273">
        <v>-2.8232942553429101</v>
      </c>
      <c r="L273">
        <f>(Table2[[#This Row],[6M Return vs Nifty]]-AVERAGE(Table2[6M Return vs Nifty]))/_xlfn.STDEV.P(Table2[6M Return vs Nifty])</f>
        <v>-0.20176955727134266</v>
      </c>
      <c r="M273">
        <v>-5.3235580198085</v>
      </c>
      <c r="N273">
        <f>(Table2[[#This Row],[1W Return vs Nifty]]-AVERAGE(Table2[1W Return vs Nifty]))/_xlfn.STDEV.P(Table2[1W Return vs Nifty])</f>
        <v>-1.6050748148501341</v>
      </c>
      <c r="O273">
        <v>389.7</v>
      </c>
      <c r="P273">
        <v>387.05232275770697</v>
      </c>
      <c r="Q273">
        <v>359.331800241248</v>
      </c>
      <c r="R273">
        <v>39.763862220331703</v>
      </c>
      <c r="S273" s="1">
        <f>(Table2[[#This Row],[Close Price]]-Table2[[#This Row],[20D EMA]])/Table2[[#This Row],[20D EMA]]</f>
        <v>-2.6558891454965271E-2</v>
      </c>
      <c r="T273" s="1">
        <f>(Table2[[#This Row],[Close Price]]-Table2[[#This Row],[50D EMA]])/Table2[[#This Row],[50D EMA]]</f>
        <v>-1.9899952292828822E-2</v>
      </c>
      <c r="U273" s="1">
        <f>(Table2[[#This Row],[Close Price]]-Table2[[#This Row],[200D EMA]])/Table2[[#This Row],[200D EMA]]</f>
        <v>5.5709513450555199E-2</v>
      </c>
      <c r="V273">
        <v>0.29316936466953097</v>
      </c>
      <c r="W273">
        <v>376.1</v>
      </c>
      <c r="X273">
        <v>385</v>
      </c>
      <c r="Y273">
        <v>376.1</v>
      </c>
      <c r="Z273">
        <v>385</v>
      </c>
      <c r="AA273">
        <v>376.1</v>
      </c>
      <c r="AB273">
        <v>385</v>
      </c>
      <c r="AC273" s="1">
        <f>(Table2[[#This Row],[Close Price]]/Table2[[#This Row],[Day Low]])-1</f>
        <v>8.6413187981919659E-3</v>
      </c>
      <c r="AD273" s="1">
        <f>(Table2[[#This Row],[Day High]]/Table2[[#This Row],[Close Price]])-1</f>
        <v>1.4893897456174976E-2</v>
      </c>
      <c r="AE273" s="1">
        <f>(Table2[[#This Row],[Close Price]]/Table2[[#This Row],[Current Week Low]])-1</f>
        <v>8.6413187981919659E-3</v>
      </c>
      <c r="AF273" s="1">
        <f>(Table2[[#This Row],[Current Week High]]/Table2[[#This Row],[Close Price]])-1</f>
        <v>1.4893897456174976E-2</v>
      </c>
      <c r="AG273" s="1">
        <f>(Table2[[#This Row],[Close Price]]/Table2[[#This Row],[Current Month Low]])-1</f>
        <v>8.6413187981919659E-3</v>
      </c>
      <c r="AH273" s="1">
        <f>(Table2[[#This Row],[Current Month High]]/Table2[[#This Row],[Close Price]])-1</f>
        <v>1.4893897456174976E-2</v>
      </c>
      <c r="AI273">
        <v>18.8875708448662</v>
      </c>
      <c r="AJ273">
        <v>38.9305987914301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0.05</v>
      </c>
      <c r="AM273" t="s">
        <v>3189</v>
      </c>
      <c r="AN273">
        <v>-1.0900000000000001</v>
      </c>
      <c r="AO273" t="s">
        <v>3190</v>
      </c>
      <c r="AP273">
        <v>0.16046103196429401</v>
      </c>
      <c r="AQ273">
        <f>(Table2[[#This Row],[Sharpe Ratio]]-AVERAGE(Table2[Sharpe Ratio]))/_xlfn.STDEV.P(Table2[Sharpe Ratio])</f>
        <v>1.1638204979180053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-2.2050022453862317</v>
      </c>
      <c r="AS273">
        <f>_xlfn.RANK.AVG(Table2[[#This Row],[1Y Return vs Nifty Z-Score]],Table2[1Y Return vs Nifty Z-Score])</f>
        <v>444</v>
      </c>
      <c r="AT273">
        <f>_xlfn.RANK.AVG(Table2[[#This Row],[6M Return vs Nifty Z-Score]],Table2[6M Return vs Nifty Z-Score])</f>
        <v>360</v>
      </c>
      <c r="AU273">
        <f>_xlfn.RANK.AVG(Table2[[#This Row],[Sharpe Ratio Z-Score]],Table2[Sharpe Ratio Z-Score])</f>
        <v>89</v>
      </c>
      <c r="AV273">
        <f>(Table2[[#This Row],[Rank 1Y]]+Table2[[#This Row],[Rank 6M]]+Table2[[#This Row],[Rank Sharpe]])/3</f>
        <v>297.66666666666669</v>
      </c>
    </row>
    <row r="274" spans="1:48" x14ac:dyDescent="0.3">
      <c r="A274" t="s">
        <v>1304</v>
      </c>
      <c r="B274" t="s">
        <v>1305</v>
      </c>
      <c r="C274" t="s">
        <v>3152</v>
      </c>
      <c r="D274" t="s">
        <v>85</v>
      </c>
      <c r="E274">
        <v>8948.5740504799996</v>
      </c>
      <c r="F274">
        <v>1151.3499999999999</v>
      </c>
      <c r="G274">
        <v>29.237284151431101</v>
      </c>
      <c r="H274">
        <f>(Table2[[#This Row],[1Y Return vs Nifty]]-AVERAGE(Table2[1Y Return vs Nifty]))/_xlfn.STDEV.P(Table2[1Y Return vs Nifty])</f>
        <v>0.28033711890306845</v>
      </c>
      <c r="I274">
        <v>-6.0795840548762898</v>
      </c>
      <c r="J274">
        <f>(Table2[[#This Row],[1M Return vs Nifty]]-AVERAGE(Table2[1M Return vs Nifty]))/_xlfn.STDEV.P(Table2[1M Return vs Nifty])</f>
        <v>-0.58228947399564435</v>
      </c>
      <c r="K274">
        <v>24.981569744570798</v>
      </c>
      <c r="L274">
        <f>(Table2[[#This Row],[6M Return vs Nifty]]-AVERAGE(Table2[6M Return vs Nifty]))/_xlfn.STDEV.P(Table2[6M Return vs Nifty])</f>
        <v>0.67907454523380195</v>
      </c>
      <c r="M274">
        <v>0.77205601527919998</v>
      </c>
      <c r="N274">
        <f>(Table2[[#This Row],[1W Return vs Nifty]]-AVERAGE(Table2[1W Return vs Nifty]))/_xlfn.STDEV.P(Table2[1W Return vs Nifty])</f>
        <v>-0.33174931614061443</v>
      </c>
      <c r="O274">
        <v>1156.77</v>
      </c>
      <c r="P274">
        <v>1193.7988067317399</v>
      </c>
      <c r="Q274">
        <v>1035.21624740836</v>
      </c>
      <c r="R274">
        <v>53.037109431744902</v>
      </c>
      <c r="S274" s="1">
        <f>(Table2[[#This Row],[Close Price]]-Table2[[#This Row],[20D EMA]])/Table2[[#This Row],[20D EMA]]</f>
        <v>-4.6854603767387407E-3</v>
      </c>
      <c r="T274" s="1">
        <f>(Table2[[#This Row],[Close Price]]-Table2[[#This Row],[50D EMA]])/Table2[[#This Row],[50D EMA]]</f>
        <v>-3.5557756040946277E-2</v>
      </c>
      <c r="U274" s="1">
        <f>(Table2[[#This Row],[Close Price]]-Table2[[#This Row],[200D EMA]])/Table2[[#This Row],[200D EMA]]</f>
        <v>0.11218308530452267</v>
      </c>
      <c r="V274">
        <v>0.44805179992555699</v>
      </c>
      <c r="W274">
        <v>1137.2</v>
      </c>
      <c r="X274">
        <v>1168</v>
      </c>
      <c r="Y274">
        <v>1137.2</v>
      </c>
      <c r="Z274">
        <v>1168</v>
      </c>
      <c r="AA274">
        <v>1137.2</v>
      </c>
      <c r="AB274">
        <v>1168</v>
      </c>
      <c r="AC274" s="1">
        <f>(Table2[[#This Row],[Close Price]]/Table2[[#This Row],[Day Low]])-1</f>
        <v>1.2442842068237647E-2</v>
      </c>
      <c r="AD274" s="1">
        <f>(Table2[[#This Row],[Day High]]/Table2[[#This Row],[Close Price]])-1</f>
        <v>1.4461284578972666E-2</v>
      </c>
      <c r="AE274" s="1">
        <f>(Table2[[#This Row],[Close Price]]/Table2[[#This Row],[Current Week Low]])-1</f>
        <v>1.2442842068237647E-2</v>
      </c>
      <c r="AF274" s="1">
        <f>(Table2[[#This Row],[Current Week High]]/Table2[[#This Row],[Close Price]])-1</f>
        <v>1.4461284578972666E-2</v>
      </c>
      <c r="AG274" s="1">
        <f>(Table2[[#This Row],[Close Price]]/Table2[[#This Row],[Current Month Low]])-1</f>
        <v>1.2442842068237647E-2</v>
      </c>
      <c r="AH274" s="1">
        <f>(Table2[[#This Row],[Current Month High]]/Table2[[#This Row],[Close Price]])-1</f>
        <v>1.4461284578972666E-2</v>
      </c>
      <c r="AI274">
        <v>34.103443783384698</v>
      </c>
      <c r="AJ274">
        <v>68.968300557675306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0.01</v>
      </c>
      <c r="AM274" t="s">
        <v>3189</v>
      </c>
      <c r="AN274">
        <v>4.55</v>
      </c>
      <c r="AO274" t="s">
        <v>3189</v>
      </c>
      <c r="AQ274">
        <f>(Table2[[#This Row],[Sharpe Ratio]]-AVERAGE(Table2[Sharpe Ratio]))/_xlfn.STDEV.P(Table2[Sharpe Ratio])</f>
        <v>-0.69705305481019519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225</v>
      </c>
      <c r="AT274">
        <f>_xlfn.RANK.AVG(Table2[[#This Row],[6M Return vs Nifty Z-Score]],Table2[6M Return vs Nifty Z-Score])</f>
        <v>134</v>
      </c>
      <c r="AU274">
        <f>_xlfn.RANK.AVG(Table2[[#This Row],[Sharpe Ratio Z-Score]],Table2[Sharpe Ratio Z-Score])</f>
        <v>537</v>
      </c>
      <c r="AV274">
        <f>(Table2[[#This Row],[Rank 1Y]]+Table2[[#This Row],[Rank 6M]]+Table2[[#This Row],[Rank Sharpe]])/3</f>
        <v>298.66666666666669</v>
      </c>
    </row>
    <row r="275" spans="1:48" x14ac:dyDescent="0.3">
      <c r="A275" t="s">
        <v>1290</v>
      </c>
      <c r="B275" t="s">
        <v>1291</v>
      </c>
      <c r="C275" t="s">
        <v>3147</v>
      </c>
      <c r="D275" t="s">
        <v>51</v>
      </c>
      <c r="E275">
        <v>9009.7941745000007</v>
      </c>
      <c r="F275">
        <v>534.79999999999995</v>
      </c>
      <c r="G275">
        <v>26.3693360636302</v>
      </c>
      <c r="H275">
        <f>(Table2[[#This Row],[1Y Return vs Nifty]]-AVERAGE(Table2[1Y Return vs Nifty]))/_xlfn.STDEV.P(Table2[1Y Return vs Nifty])</f>
        <v>0.22294305439616646</v>
      </c>
      <c r="I275">
        <v>8.5280451540237898</v>
      </c>
      <c r="J275">
        <f>(Table2[[#This Row],[1M Return vs Nifty]]-AVERAGE(Table2[1M Return vs Nifty]))/_xlfn.STDEV.P(Table2[1M Return vs Nifty])</f>
        <v>1.027588720803337</v>
      </c>
      <c r="K275">
        <v>26.743360219632098</v>
      </c>
      <c r="L275">
        <f>(Table2[[#This Row],[6M Return vs Nifty]]-AVERAGE(Table2[6M Return vs Nifty]))/_xlfn.STDEV.P(Table2[6M Return vs Nifty])</f>
        <v>0.73488718110255857</v>
      </c>
      <c r="M275">
        <v>-4.9120615522426903</v>
      </c>
      <c r="N275">
        <f>(Table2[[#This Row],[1W Return vs Nifty]]-AVERAGE(Table2[1W Return vs Nifty]))/_xlfn.STDEV.P(Table2[1W Return vs Nifty])</f>
        <v>-1.5191164615547386</v>
      </c>
      <c r="O275">
        <v>523.28</v>
      </c>
      <c r="P275">
        <v>510.86098854312701</v>
      </c>
      <c r="Q275">
        <v>448.38500524683599</v>
      </c>
      <c r="R275">
        <v>44.588928429381397</v>
      </c>
      <c r="S275" s="1">
        <f>(Table2[[#This Row],[Close Price]]-Table2[[#This Row],[20D EMA]])/Table2[[#This Row],[20D EMA]]</f>
        <v>2.2014982418590397E-2</v>
      </c>
      <c r="T275" s="1">
        <f>(Table2[[#This Row],[Close Price]]-Table2[[#This Row],[50D EMA]])/Table2[[#This Row],[50D EMA]]</f>
        <v>4.6860128280967792E-2</v>
      </c>
      <c r="U275" s="1">
        <f>(Table2[[#This Row],[Close Price]]-Table2[[#This Row],[200D EMA]])/Table2[[#This Row],[200D EMA]]</f>
        <v>0.19272498799461973</v>
      </c>
      <c r="V275">
        <v>0.97535333642261302</v>
      </c>
      <c r="W275">
        <v>520</v>
      </c>
      <c r="X275">
        <v>551.4</v>
      </c>
      <c r="Y275">
        <v>520</v>
      </c>
      <c r="Z275">
        <v>551.4</v>
      </c>
      <c r="AA275">
        <v>520</v>
      </c>
      <c r="AB275">
        <v>551.4</v>
      </c>
      <c r="AC275" s="1">
        <f>(Table2[[#This Row],[Close Price]]/Table2[[#This Row],[Day Low]])-1</f>
        <v>2.8461538461538316E-2</v>
      </c>
      <c r="AD275" s="1">
        <f>(Table2[[#This Row],[Day High]]/Table2[[#This Row],[Close Price]])-1</f>
        <v>3.1039640987285066E-2</v>
      </c>
      <c r="AE275" s="1">
        <f>(Table2[[#This Row],[Close Price]]/Table2[[#This Row],[Current Week Low]])-1</f>
        <v>2.8461538461538316E-2</v>
      </c>
      <c r="AF275" s="1">
        <f>(Table2[[#This Row],[Current Week High]]/Table2[[#This Row],[Close Price]])-1</f>
        <v>3.1039640987285066E-2</v>
      </c>
      <c r="AG275" s="1">
        <f>(Table2[[#This Row],[Close Price]]/Table2[[#This Row],[Current Month Low]])-1</f>
        <v>2.8461538461538316E-2</v>
      </c>
      <c r="AH275" s="1">
        <f>(Table2[[#This Row],[Current Month High]]/Table2[[#This Row],[Close Price]])-1</f>
        <v>3.1039640987285066E-2</v>
      </c>
      <c r="AI275">
        <v>8.3395661929693397</v>
      </c>
      <c r="AJ275">
        <v>67.386541471048503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0.11</v>
      </c>
      <c r="AM275" t="s">
        <v>3189</v>
      </c>
      <c r="AN275">
        <v>-0.31</v>
      </c>
      <c r="AO275" t="s">
        <v>3190</v>
      </c>
      <c r="AQ275">
        <f>(Table2[[#This Row],[Sharpe Ratio]]-AVERAGE(Table2[Sharpe Ratio]))/_xlfn.STDEV.P(Table2[Sharpe Ratio])</f>
        <v>-0.69705305481019519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-0.23075056006287187</v>
      </c>
      <c r="AS275">
        <f>_xlfn.RANK.AVG(Table2[[#This Row],[1Y Return vs Nifty Z-Score]],Table2[1Y Return vs Nifty Z-Score])</f>
        <v>235</v>
      </c>
      <c r="AT275">
        <f>_xlfn.RANK.AVG(Table2[[#This Row],[6M Return vs Nifty Z-Score]],Table2[6M Return vs Nifty Z-Score])</f>
        <v>125</v>
      </c>
      <c r="AU275">
        <f>_xlfn.RANK.AVG(Table2[[#This Row],[Sharpe Ratio Z-Score]],Table2[Sharpe Ratio Z-Score])</f>
        <v>537</v>
      </c>
      <c r="AV275">
        <f>(Table2[[#This Row],[Rank 1Y]]+Table2[[#This Row],[Rank 6M]]+Table2[[#This Row],[Rank Sharpe]])/3</f>
        <v>299</v>
      </c>
    </row>
    <row r="276" spans="1:48" x14ac:dyDescent="0.3">
      <c r="A276" t="s">
        <v>846</v>
      </c>
      <c r="B276" t="s">
        <v>847</v>
      </c>
      <c r="C276" t="s">
        <v>3152</v>
      </c>
      <c r="D276" t="s">
        <v>232</v>
      </c>
      <c r="E276">
        <v>18139.220579785</v>
      </c>
      <c r="F276">
        <v>420.3</v>
      </c>
      <c r="G276">
        <v>20.628356663412202</v>
      </c>
      <c r="H276">
        <f>(Table2[[#This Row],[1Y Return vs Nifty]]-AVERAGE(Table2[1Y Return vs Nifty]))/_xlfn.STDEV.P(Table2[1Y Return vs Nifty])</f>
        <v>0.10805319867302408</v>
      </c>
      <c r="I276">
        <v>-6.1869307253755403</v>
      </c>
      <c r="J276">
        <f>(Table2[[#This Row],[1M Return vs Nifty]]-AVERAGE(Table2[1M Return vs Nifty]))/_xlfn.STDEV.P(Table2[1M Return vs Nifty])</f>
        <v>-0.59411994023007764</v>
      </c>
      <c r="K276">
        <v>4.3334586142463403</v>
      </c>
      <c r="L276">
        <f>(Table2[[#This Row],[6M Return vs Nifty]]-AVERAGE(Table2[6M Return vs Nifty]))/_xlfn.STDEV.P(Table2[6M Return vs Nifty])</f>
        <v>2.4952772975768974E-2</v>
      </c>
      <c r="M276">
        <v>-0.59392839017888399</v>
      </c>
      <c r="N276">
        <f>(Table2[[#This Row],[1W Return vs Nifty]]-AVERAGE(Table2[1W Return vs Nifty]))/_xlfn.STDEV.P(Table2[1W Return vs Nifty])</f>
        <v>-0.61709264075029291</v>
      </c>
      <c r="O276">
        <v>420.48</v>
      </c>
      <c r="P276">
        <v>431.12409885642398</v>
      </c>
      <c r="Q276">
        <v>405.21884364197899</v>
      </c>
      <c r="R276">
        <v>47.687619541412801</v>
      </c>
      <c r="S276" s="1">
        <f>(Table2[[#This Row],[Close Price]]-Table2[[#This Row],[20D EMA]])/Table2[[#This Row],[20D EMA]]</f>
        <v>-4.280821917808381E-4</v>
      </c>
      <c r="T276" s="1">
        <f>(Table2[[#This Row],[Close Price]]-Table2[[#This Row],[50D EMA]])/Table2[[#This Row],[50D EMA]]</f>
        <v>-2.5106689431501E-2</v>
      </c>
      <c r="U276" s="1">
        <f>(Table2[[#This Row],[Close Price]]-Table2[[#This Row],[200D EMA]])/Table2[[#This Row],[200D EMA]]</f>
        <v>3.7217312557521628E-2</v>
      </c>
      <c r="V276">
        <v>0.74496624365397401</v>
      </c>
      <c r="W276">
        <v>411.2</v>
      </c>
      <c r="X276">
        <v>418.7</v>
      </c>
      <c r="Y276">
        <v>411.2</v>
      </c>
      <c r="Z276">
        <v>418.7</v>
      </c>
      <c r="AA276">
        <v>411.2</v>
      </c>
      <c r="AB276">
        <v>418.7</v>
      </c>
      <c r="AC276" s="1">
        <f>(Table2[[#This Row],[Close Price]]/Table2[[#This Row],[Day Low]])-1</f>
        <v>2.2130350194552673E-2</v>
      </c>
      <c r="AD276" s="1">
        <f>(Table2[[#This Row],[Day High]]/Table2[[#This Row],[Close Price]])-1</f>
        <v>-3.8068046633357167E-3</v>
      </c>
      <c r="AE276" s="1">
        <f>(Table2[[#This Row],[Close Price]]/Table2[[#This Row],[Current Week Low]])-1</f>
        <v>2.2130350194552673E-2</v>
      </c>
      <c r="AF276" s="1">
        <f>(Table2[[#This Row],[Current Week High]]/Table2[[#This Row],[Close Price]])-1</f>
        <v>-3.8068046633357167E-3</v>
      </c>
      <c r="AG276" s="1">
        <f>(Table2[[#This Row],[Close Price]]/Table2[[#This Row],[Current Month Low]])-1</f>
        <v>2.2130350194552673E-2</v>
      </c>
      <c r="AH276" s="1">
        <f>(Table2[[#This Row],[Current Month High]]/Table2[[#This Row],[Close Price]])-1</f>
        <v>-3.8068046633357167E-3</v>
      </c>
      <c r="AI276">
        <v>37.389959552700397</v>
      </c>
      <c r="AJ276">
        <v>48.332451032292198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-7.0000000000000007E-2</v>
      </c>
      <c r="AM276" t="s">
        <v>3190</v>
      </c>
      <c r="AN276">
        <v>0.06</v>
      </c>
      <c r="AO276" t="s">
        <v>3189</v>
      </c>
      <c r="AP276">
        <v>6.2943353525517998E-2</v>
      </c>
      <c r="AQ276">
        <f>(Table2[[#This Row],[Sharpe Ratio]]-AVERAGE(Table2[Sharpe Ratio]))/_xlfn.STDEV.P(Table2[Sharpe Ratio])</f>
        <v>3.2903748170615789E-2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275</v>
      </c>
      <c r="AT276">
        <f>_xlfn.RANK.AVG(Table2[[#This Row],[6M Return vs Nifty Z-Score]],Table2[6M Return vs Nifty Z-Score])</f>
        <v>281</v>
      </c>
      <c r="AU276">
        <f>_xlfn.RANK.AVG(Table2[[#This Row],[Sharpe Ratio Z-Score]],Table2[Sharpe Ratio Z-Score])</f>
        <v>342</v>
      </c>
      <c r="AV276">
        <f>(Table2[[#This Row],[Rank 1Y]]+Table2[[#This Row],[Rank 6M]]+Table2[[#This Row],[Rank Sharpe]])/3</f>
        <v>299.33333333333331</v>
      </c>
    </row>
    <row r="277" spans="1:48" x14ac:dyDescent="0.3">
      <c r="A277" t="s">
        <v>536</v>
      </c>
      <c r="B277" t="s">
        <v>537</v>
      </c>
      <c r="C277" t="s">
        <v>3148</v>
      </c>
      <c r="D277" t="s">
        <v>538</v>
      </c>
      <c r="E277">
        <v>38471</v>
      </c>
      <c r="F277">
        <v>451.25</v>
      </c>
      <c r="G277">
        <v>34.248309531061302</v>
      </c>
      <c r="H277">
        <f>(Table2[[#This Row],[1Y Return vs Nifty]]-AVERAGE(Table2[1Y Return vs Nifty]))/_xlfn.STDEV.P(Table2[1Y Return vs Nifty])</f>
        <v>0.38061895981489213</v>
      </c>
      <c r="I277">
        <v>-0.36728905055613098</v>
      </c>
      <c r="J277">
        <f>(Table2[[#This Row],[1M Return vs Nifty]]-AVERAGE(Table2[1M Return vs Nifty]))/_xlfn.STDEV.P(Table2[1M Return vs Nifty])</f>
        <v>4.7251366492777461E-2</v>
      </c>
      <c r="K277">
        <v>-18.1050282148287</v>
      </c>
      <c r="L277">
        <f>(Table2[[#This Row],[6M Return vs Nifty]]-AVERAGE(Table2[6M Return vs Nifty]))/_xlfn.STDEV.P(Table2[6M Return vs Nifty])</f>
        <v>-0.68588720065587516</v>
      </c>
      <c r="M277">
        <v>5.0322559336798598</v>
      </c>
      <c r="N277">
        <f>(Table2[[#This Row],[1W Return vs Nifty]]-AVERAGE(Table2[1W Return vs Nifty]))/_xlfn.STDEV.P(Table2[1W Return vs Nifty])</f>
        <v>0.55817270885546599</v>
      </c>
      <c r="O277">
        <v>442.77</v>
      </c>
      <c r="P277">
        <v>459.85457919144898</v>
      </c>
      <c r="Q277">
        <v>445.02013232118298</v>
      </c>
      <c r="R277">
        <v>63.863162452880601</v>
      </c>
      <c r="S277" s="1">
        <f>(Table2[[#This Row],[Close Price]]-Table2[[#This Row],[20D EMA]])/Table2[[#This Row],[20D EMA]]</f>
        <v>1.915215574677602E-2</v>
      </c>
      <c r="T277" s="1">
        <f>(Table2[[#This Row],[Close Price]]-Table2[[#This Row],[50D EMA]])/Table2[[#This Row],[50D EMA]]</f>
        <v>-1.8711522252487293E-2</v>
      </c>
      <c r="U277" s="1">
        <f>(Table2[[#This Row],[Close Price]]-Table2[[#This Row],[200D EMA]])/Table2[[#This Row],[200D EMA]]</f>
        <v>1.3999069314735525E-2</v>
      </c>
      <c r="V277">
        <v>0.88728539368922799</v>
      </c>
      <c r="W277">
        <v>448.1</v>
      </c>
      <c r="X277">
        <v>456.8</v>
      </c>
      <c r="Y277">
        <v>448.1</v>
      </c>
      <c r="Z277">
        <v>456.8</v>
      </c>
      <c r="AA277">
        <v>448.1</v>
      </c>
      <c r="AB277">
        <v>456.8</v>
      </c>
      <c r="AC277" s="1">
        <f>(Table2[[#This Row],[Close Price]]/Table2[[#This Row],[Day Low]])-1</f>
        <v>7.0296808748047113E-3</v>
      </c>
      <c r="AD277" s="1">
        <f>(Table2[[#This Row],[Day High]]/Table2[[#This Row],[Close Price]])-1</f>
        <v>1.229916897506933E-2</v>
      </c>
      <c r="AE277" s="1">
        <f>(Table2[[#This Row],[Close Price]]/Table2[[#This Row],[Current Week Low]])-1</f>
        <v>7.0296808748047113E-3</v>
      </c>
      <c r="AF277" s="1">
        <f>(Table2[[#This Row],[Current Week High]]/Table2[[#This Row],[Close Price]])-1</f>
        <v>1.229916897506933E-2</v>
      </c>
      <c r="AG277" s="1">
        <f>(Table2[[#This Row],[Close Price]]/Table2[[#This Row],[Current Month Low]])-1</f>
        <v>7.0296808748047113E-3</v>
      </c>
      <c r="AH277" s="1">
        <f>(Table2[[#This Row],[Current Month High]]/Table2[[#This Row],[Close Price]])-1</f>
        <v>1.229916897506933E-2</v>
      </c>
      <c r="AI277">
        <v>37.473684210526301</v>
      </c>
      <c r="AJ277">
        <v>62.028725314183099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0.02</v>
      </c>
      <c r="AM277" t="s">
        <v>3189</v>
      </c>
      <c r="AN277">
        <v>4.5</v>
      </c>
      <c r="AO277" t="s">
        <v>3189</v>
      </c>
      <c r="AP277">
        <v>0.136437307719603</v>
      </c>
      <c r="AQ277">
        <f>(Table2[[#This Row],[Sharpe Ratio]]-AVERAGE(Table2[Sharpe Ratio]))/_xlfn.STDEV.P(Table2[Sharpe Ratio])</f>
        <v>0.88521632506855852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195</v>
      </c>
      <c r="AT277">
        <f>_xlfn.RANK.AVG(Table2[[#This Row],[6M Return vs Nifty Z-Score]],Table2[6M Return vs Nifty Z-Score])</f>
        <v>571</v>
      </c>
      <c r="AU277">
        <f>_xlfn.RANK.AVG(Table2[[#This Row],[Sharpe Ratio Z-Score]],Table2[Sharpe Ratio Z-Score])</f>
        <v>133</v>
      </c>
      <c r="AV277">
        <f>(Table2[[#This Row],[Rank 1Y]]+Table2[[#This Row],[Rank 6M]]+Table2[[#This Row],[Rank Sharpe]])/3</f>
        <v>299.66666666666669</v>
      </c>
    </row>
    <row r="278" spans="1:48" x14ac:dyDescent="0.3">
      <c r="A278" t="s">
        <v>858</v>
      </c>
      <c r="B278" t="s">
        <v>859</v>
      </c>
      <c r="C278" t="s">
        <v>3151</v>
      </c>
      <c r="D278" t="s">
        <v>776</v>
      </c>
      <c r="E278">
        <v>17655.185775000002</v>
      </c>
      <c r="F278">
        <v>4234.1000000000004</v>
      </c>
      <c r="G278">
        <v>52.006395968458797</v>
      </c>
      <c r="H278">
        <f>(Table2[[#This Row],[1Y Return vs Nifty]]-AVERAGE(Table2[1Y Return vs Nifty]))/_xlfn.STDEV.P(Table2[1Y Return vs Nifty])</f>
        <v>0.73599804175938011</v>
      </c>
      <c r="I278">
        <v>4.3912266907499902</v>
      </c>
      <c r="J278">
        <f>(Table2[[#This Row],[1M Return vs Nifty]]-AVERAGE(Table2[1M Return vs Nifty]))/_xlfn.STDEV.P(Table2[1M Return vs Nifty])</f>
        <v>0.5716780631170999</v>
      </c>
      <c r="K278">
        <v>-17.0339139398078</v>
      </c>
      <c r="L278">
        <f>(Table2[[#This Row],[6M Return vs Nifty]]-AVERAGE(Table2[6M Return vs Nifty]))/_xlfn.STDEV.P(Table2[6M Return vs Nifty])</f>
        <v>-0.65195483931563758</v>
      </c>
      <c r="M278">
        <v>9.1828935930947093</v>
      </c>
      <c r="N278">
        <f>(Table2[[#This Row],[1W Return vs Nifty]]-AVERAGE(Table2[1W Return vs Nifty]))/_xlfn.STDEV.P(Table2[1W Return vs Nifty])</f>
        <v>1.4252080456098357</v>
      </c>
      <c r="O278">
        <v>4010.75</v>
      </c>
      <c r="P278">
        <v>3955.4608363254201</v>
      </c>
      <c r="Q278">
        <v>3728.69505014582</v>
      </c>
      <c r="R278">
        <v>70.915167176779804</v>
      </c>
      <c r="S278" s="1">
        <f>(Table2[[#This Row],[Close Price]]-Table2[[#This Row],[20D EMA]])/Table2[[#This Row],[20D EMA]]</f>
        <v>5.5687838932868008E-2</v>
      </c>
      <c r="T278" s="1">
        <f>(Table2[[#This Row],[Close Price]]-Table2[[#This Row],[50D EMA]])/Table2[[#This Row],[50D EMA]]</f>
        <v>7.0444172045812228E-2</v>
      </c>
      <c r="U278" s="1">
        <f>(Table2[[#This Row],[Close Price]]-Table2[[#This Row],[200D EMA]])/Table2[[#This Row],[200D EMA]]</f>
        <v>0.135544726253335</v>
      </c>
      <c r="V278">
        <v>1.01158486569552</v>
      </c>
      <c r="W278">
        <v>4202.45</v>
      </c>
      <c r="X278">
        <v>4289.8</v>
      </c>
      <c r="Y278">
        <v>4202.45</v>
      </c>
      <c r="Z278">
        <v>4289.8</v>
      </c>
      <c r="AA278">
        <v>4202.45</v>
      </c>
      <c r="AB278">
        <v>4289.8</v>
      </c>
      <c r="AC278" s="1">
        <f>(Table2[[#This Row],[Close Price]]/Table2[[#This Row],[Day Low]])-1</f>
        <v>7.5313210151222165E-3</v>
      </c>
      <c r="AD278" s="1">
        <f>(Table2[[#This Row],[Day High]]/Table2[[#This Row],[Close Price]])-1</f>
        <v>1.315509789565672E-2</v>
      </c>
      <c r="AE278" s="1">
        <f>(Table2[[#This Row],[Close Price]]/Table2[[#This Row],[Current Week Low]])-1</f>
        <v>7.5313210151222165E-3</v>
      </c>
      <c r="AF278" s="1">
        <f>(Table2[[#This Row],[Current Week High]]/Table2[[#This Row],[Close Price]])-1</f>
        <v>1.315509789565672E-2</v>
      </c>
      <c r="AG278" s="1">
        <f>(Table2[[#This Row],[Close Price]]/Table2[[#This Row],[Current Month Low]])-1</f>
        <v>7.5313210151222165E-3</v>
      </c>
      <c r="AH278" s="1">
        <f>(Table2[[#This Row],[Current Month High]]/Table2[[#This Row],[Close Price]])-1</f>
        <v>1.315509789565672E-2</v>
      </c>
      <c r="AI278">
        <v>29.614321815734101</v>
      </c>
      <c r="AJ278">
        <v>77.742795373926896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0.13</v>
      </c>
      <c r="AM278" t="s">
        <v>3189</v>
      </c>
      <c r="AN278">
        <v>7.18</v>
      </c>
      <c r="AO278" t="s">
        <v>3189</v>
      </c>
      <c r="AP278">
        <v>0.105443121576643</v>
      </c>
      <c r="AQ278">
        <f>(Table2[[#This Row],[Sharpe Ratio]]-AVERAGE(Table2[Sharpe Ratio]))/_xlfn.STDEV.P(Table2[Sharpe Ratio])</f>
        <v>0.52577540302211845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2.6067047141927966</v>
      </c>
      <c r="AS278">
        <f>_xlfn.RANK.AVG(Table2[[#This Row],[1Y Return vs Nifty Z-Score]],Table2[1Y Return vs Nifty Z-Score])</f>
        <v>126</v>
      </c>
      <c r="AT278">
        <f>_xlfn.RANK.AVG(Table2[[#This Row],[6M Return vs Nifty Z-Score]],Table2[6M Return vs Nifty Z-Score])</f>
        <v>560</v>
      </c>
      <c r="AU278">
        <f>_xlfn.RANK.AVG(Table2[[#This Row],[Sharpe Ratio Z-Score]],Table2[Sharpe Ratio Z-Score])</f>
        <v>216</v>
      </c>
      <c r="AV278">
        <f>(Table2[[#This Row],[Rank 1Y]]+Table2[[#This Row],[Rank 6M]]+Table2[[#This Row],[Rank Sharpe]])/3</f>
        <v>300.66666666666669</v>
      </c>
    </row>
    <row r="279" spans="1:48" x14ac:dyDescent="0.3">
      <c r="A279" t="s">
        <v>1542</v>
      </c>
      <c r="B279" t="s">
        <v>1543</v>
      </c>
      <c r="C279" t="s">
        <v>3157</v>
      </c>
      <c r="D279" t="s">
        <v>375</v>
      </c>
      <c r="E279">
        <v>6466.0905924999997</v>
      </c>
      <c r="F279">
        <v>330.7</v>
      </c>
      <c r="G279">
        <v>22.928010204596902</v>
      </c>
      <c r="H279">
        <f>(Table2[[#This Row],[1Y Return vs Nifty]]-AVERAGE(Table2[1Y Return vs Nifty]))/_xlfn.STDEV.P(Table2[1Y Return vs Nifty])</f>
        <v>0.15407441650736975</v>
      </c>
      <c r="I279">
        <v>-3.0153880524784902</v>
      </c>
      <c r="J279">
        <f>(Table2[[#This Row],[1M Return vs Nifty]]-AVERAGE(Table2[1M Return vs Nifty]))/_xlfn.STDEV.P(Table2[1M Return vs Nifty])</f>
        <v>-0.24459043616376425</v>
      </c>
      <c r="K279">
        <v>19.696923543337899</v>
      </c>
      <c r="L279">
        <f>(Table2[[#This Row],[6M Return vs Nifty]]-AVERAGE(Table2[6M Return vs Nifty]))/_xlfn.STDEV.P(Table2[6M Return vs Nifty])</f>
        <v>0.51165961235742963</v>
      </c>
      <c r="M279">
        <v>1.97407529815674</v>
      </c>
      <c r="N279">
        <f>(Table2[[#This Row],[1W Return vs Nifty]]-AVERAGE(Table2[1W Return vs Nifty]))/_xlfn.STDEV.P(Table2[1W Return vs Nifty])</f>
        <v>-8.0657007142989082E-2</v>
      </c>
      <c r="O279">
        <v>324.82</v>
      </c>
      <c r="P279">
        <v>326.82539460667101</v>
      </c>
      <c r="Q279">
        <v>306.19629548575699</v>
      </c>
      <c r="R279">
        <v>64.678970270754306</v>
      </c>
      <c r="S279" s="1">
        <f>(Table2[[#This Row],[Close Price]]-Table2[[#This Row],[20D EMA]])/Table2[[#This Row],[20D EMA]]</f>
        <v>1.810233360014776E-2</v>
      </c>
      <c r="T279" s="1">
        <f>(Table2[[#This Row],[Close Price]]-Table2[[#This Row],[50D EMA]])/Table2[[#This Row],[50D EMA]]</f>
        <v>1.1855276417525637E-2</v>
      </c>
      <c r="U279" s="1">
        <f>(Table2[[#This Row],[Close Price]]-Table2[[#This Row],[200D EMA]])/Table2[[#This Row],[200D EMA]]</f>
        <v>8.002612988955253E-2</v>
      </c>
      <c r="V279">
        <v>0.41529336307479497</v>
      </c>
      <c r="W279">
        <v>328.3</v>
      </c>
      <c r="X279">
        <v>333.75</v>
      </c>
      <c r="Y279">
        <v>328.3</v>
      </c>
      <c r="Z279">
        <v>333.75</v>
      </c>
      <c r="AA279">
        <v>328.3</v>
      </c>
      <c r="AB279">
        <v>333.75</v>
      </c>
      <c r="AC279" s="1">
        <f>(Table2[[#This Row],[Close Price]]/Table2[[#This Row],[Day Low]])-1</f>
        <v>7.3103868413035844E-3</v>
      </c>
      <c r="AD279" s="1">
        <f>(Table2[[#This Row],[Day High]]/Table2[[#This Row],[Close Price]])-1</f>
        <v>9.2228605987298984E-3</v>
      </c>
      <c r="AE279" s="1">
        <f>(Table2[[#This Row],[Close Price]]/Table2[[#This Row],[Current Week Low]])-1</f>
        <v>7.3103868413035844E-3</v>
      </c>
      <c r="AF279" s="1">
        <f>(Table2[[#This Row],[Current Week High]]/Table2[[#This Row],[Close Price]])-1</f>
        <v>9.2228605987298984E-3</v>
      </c>
      <c r="AG279" s="1">
        <f>(Table2[[#This Row],[Close Price]]/Table2[[#This Row],[Current Month Low]])-1</f>
        <v>7.3103868413035844E-3</v>
      </c>
      <c r="AH279" s="1">
        <f>(Table2[[#This Row],[Current Month High]]/Table2[[#This Row],[Close Price]])-1</f>
        <v>9.2228605987298984E-3</v>
      </c>
      <c r="AI279">
        <v>14.514665860296301</v>
      </c>
      <c r="AJ279">
        <v>43.160173160173102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7.0000000000000007E-2</v>
      </c>
      <c r="AM279" t="s">
        <v>3189</v>
      </c>
      <c r="AN279">
        <v>3.62</v>
      </c>
      <c r="AO279" t="s">
        <v>3189</v>
      </c>
      <c r="AP279">
        <v>1.4075653380172E-2</v>
      </c>
      <c r="AQ279">
        <f>(Table2[[#This Row],[Sharpe Ratio]]-AVERAGE(Table2[Sharpe Ratio]))/_xlfn.STDEV.P(Table2[Sharpe Ratio])</f>
        <v>-0.53381709158667645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258</v>
      </c>
      <c r="AT279">
        <f>_xlfn.RANK.AVG(Table2[[#This Row],[6M Return vs Nifty Z-Score]],Table2[6M Return vs Nifty Z-Score])</f>
        <v>167</v>
      </c>
      <c r="AU279">
        <f>_xlfn.RANK.AVG(Table2[[#This Row],[Sharpe Ratio Z-Score]],Table2[Sharpe Ratio Z-Score])</f>
        <v>478</v>
      </c>
      <c r="AV279">
        <f>(Table2[[#This Row],[Rank 1Y]]+Table2[[#This Row],[Rank 6M]]+Table2[[#This Row],[Rank Sharpe]])/3</f>
        <v>301</v>
      </c>
    </row>
    <row r="280" spans="1:48" x14ac:dyDescent="0.3">
      <c r="A280" t="s">
        <v>1380</v>
      </c>
      <c r="B280" t="s">
        <v>1381</v>
      </c>
      <c r="C280" t="s">
        <v>3154</v>
      </c>
      <c r="D280" t="s">
        <v>251</v>
      </c>
      <c r="E280">
        <v>8150.8623831899904</v>
      </c>
      <c r="F280">
        <v>493.4</v>
      </c>
      <c r="G280">
        <v>4.3698478816174804</v>
      </c>
      <c r="H280">
        <f>(Table2[[#This Row],[1Y Return vs Nifty]]-AVERAGE(Table2[1Y Return vs Nifty]))/_xlfn.STDEV.P(Table2[1Y Return vs Nifty])</f>
        <v>-0.21731597581711753</v>
      </c>
      <c r="I280">
        <v>-9.0094532868521</v>
      </c>
      <c r="J280">
        <f>(Table2[[#This Row],[1M Return vs Nifty]]-AVERAGE(Table2[1M Return vs Nifty]))/_xlfn.STDEV.P(Table2[1M Return vs Nifty])</f>
        <v>-0.90518462164195113</v>
      </c>
      <c r="K280">
        <v>2.6497186320557802</v>
      </c>
      <c r="L280">
        <f>(Table2[[#This Row],[6M Return vs Nifty]]-AVERAGE(Table2[6M Return vs Nifty]))/_xlfn.STDEV.P(Table2[6M Return vs Nifty])</f>
        <v>-2.8387262547126403E-2</v>
      </c>
      <c r="M280">
        <v>2.54299466903201</v>
      </c>
      <c r="N280">
        <f>(Table2[[#This Row],[1W Return vs Nifty]]-AVERAGE(Table2[1W Return vs Nifty]))/_xlfn.STDEV.P(Table2[1W Return vs Nifty])</f>
        <v>3.8185743968767755E-2</v>
      </c>
      <c r="O280">
        <v>502.46</v>
      </c>
      <c r="P280">
        <v>525.96568353951795</v>
      </c>
      <c r="Q280">
        <v>492.40492053454301</v>
      </c>
      <c r="R280">
        <v>50.546074900832302</v>
      </c>
      <c r="S280" s="1">
        <f>(Table2[[#This Row],[Close Price]]-Table2[[#This Row],[20D EMA]])/Table2[[#This Row],[20D EMA]]</f>
        <v>-1.8031286072523193E-2</v>
      </c>
      <c r="T280" s="1">
        <f>(Table2[[#This Row],[Close Price]]-Table2[[#This Row],[50D EMA]])/Table2[[#This Row],[50D EMA]]</f>
        <v>-6.1915985317455E-2</v>
      </c>
      <c r="U280" s="1">
        <f>(Table2[[#This Row],[Close Price]]-Table2[[#This Row],[200D EMA]])/Table2[[#This Row],[200D EMA]]</f>
        <v>2.0208560555746136E-3</v>
      </c>
      <c r="V280">
        <v>1.05441264600838</v>
      </c>
      <c r="W280">
        <v>484.55</v>
      </c>
      <c r="X280">
        <v>497.95</v>
      </c>
      <c r="Y280">
        <v>484.55</v>
      </c>
      <c r="Z280">
        <v>497.95</v>
      </c>
      <c r="AA280">
        <v>484.55</v>
      </c>
      <c r="AB280">
        <v>497.95</v>
      </c>
      <c r="AC280" s="1">
        <f>(Table2[[#This Row],[Close Price]]/Table2[[#This Row],[Day Low]])-1</f>
        <v>1.826436900216688E-2</v>
      </c>
      <c r="AD280" s="1">
        <f>(Table2[[#This Row],[Day High]]/Table2[[#This Row],[Close Price]])-1</f>
        <v>9.2217267936764991E-3</v>
      </c>
      <c r="AE280" s="1">
        <f>(Table2[[#This Row],[Close Price]]/Table2[[#This Row],[Current Week Low]])-1</f>
        <v>1.826436900216688E-2</v>
      </c>
      <c r="AF280" s="1">
        <f>(Table2[[#This Row],[Current Week High]]/Table2[[#This Row],[Close Price]])-1</f>
        <v>9.2217267936764991E-3</v>
      </c>
      <c r="AG280" s="1">
        <f>(Table2[[#This Row],[Close Price]]/Table2[[#This Row],[Current Month Low]])-1</f>
        <v>1.826436900216688E-2</v>
      </c>
      <c r="AH280" s="1">
        <f>(Table2[[#This Row],[Current Month High]]/Table2[[#This Row],[Close Price]])-1</f>
        <v>9.2217267936764991E-3</v>
      </c>
      <c r="AI280">
        <v>24.949331171463299</v>
      </c>
      <c r="AJ280">
        <v>38.946775556181301</v>
      </c>
      <c r="AK280" t="str">
        <f>IF(AND(Table2[[#This Row],[20D EMA]]&gt;Table2[[#This Row],[50D EMA]],Table2[[#This Row],[50D EMA]]&gt;Table2[[#This Row],[200D EMA]]),"Uptrend","Downtrend/NoTrend")</f>
        <v>Downtrend/NoTrend</v>
      </c>
      <c r="AL280">
        <v>-0.12</v>
      </c>
      <c r="AM280" t="s">
        <v>3190</v>
      </c>
      <c r="AN280">
        <v>-2.57</v>
      </c>
      <c r="AO280" t="s">
        <v>3190</v>
      </c>
      <c r="AP280">
        <v>9.8247058456729E-2</v>
      </c>
      <c r="AQ280">
        <f>(Table2[[#This Row],[Sharpe Ratio]]-AVERAGE(Table2[Sharpe Ratio]))/_xlfn.STDEV.P(Table2[Sharpe Ratio])</f>
        <v>0.44232234666516745</v>
      </c>
      <c r="AR2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0">
        <f>_xlfn.RANK.AVG(Table2[[#This Row],[1Y Return vs Nifty Z-Score]],Table2[1Y Return vs Nifty Z-Score])</f>
        <v>381</v>
      </c>
      <c r="AT280">
        <f>_xlfn.RANK.AVG(Table2[[#This Row],[6M Return vs Nifty Z-Score]],Table2[6M Return vs Nifty Z-Score])</f>
        <v>296</v>
      </c>
      <c r="AU280">
        <f>_xlfn.RANK.AVG(Table2[[#This Row],[Sharpe Ratio Z-Score]],Table2[Sharpe Ratio Z-Score])</f>
        <v>234</v>
      </c>
      <c r="AV280">
        <f>(Table2[[#This Row],[Rank 1Y]]+Table2[[#This Row],[Rank 6M]]+Table2[[#This Row],[Rank Sharpe]])/3</f>
        <v>303.66666666666669</v>
      </c>
    </row>
    <row r="281" spans="1:48" x14ac:dyDescent="0.3">
      <c r="A281" t="s">
        <v>179</v>
      </c>
      <c r="B281" t="s">
        <v>180</v>
      </c>
      <c r="C281" t="s">
        <v>3143</v>
      </c>
      <c r="D281" t="s">
        <v>144</v>
      </c>
      <c r="E281">
        <v>140245.51024</v>
      </c>
      <c r="F281">
        <v>532.6</v>
      </c>
      <c r="G281">
        <v>16.858318913586</v>
      </c>
      <c r="H281">
        <f>(Table2[[#This Row],[1Y Return vs Nifty]]-AVERAGE(Table2[1Y Return vs Nifty]))/_xlfn.STDEV.P(Table2[1Y Return vs Nifty])</f>
        <v>3.2606299641843937E-2</v>
      </c>
      <c r="I281">
        <v>1.5833861461098799</v>
      </c>
      <c r="J281">
        <f>(Table2[[#This Row],[1M Return vs Nifty]]-AVERAGE(Table2[1M Return vs Nifty]))/_xlfn.STDEV.P(Table2[1M Return vs Nifty])</f>
        <v>0.26223145801471215</v>
      </c>
      <c r="K281">
        <v>-19.640668763751901</v>
      </c>
      <c r="L281">
        <f>(Table2[[#This Row],[6M Return vs Nifty]]-AVERAGE(Table2[6M Return vs Nifty]))/_xlfn.STDEV.P(Table2[6M Return vs Nifty])</f>
        <v>-0.73453552064373628</v>
      </c>
      <c r="M281">
        <v>1.68995135638743</v>
      </c>
      <c r="N281">
        <f>(Table2[[#This Row],[1W Return vs Nifty]]-AVERAGE(Table2[1W Return vs Nifty]))/_xlfn.STDEV.P(Table2[1W Return vs Nifty])</f>
        <v>-0.14000824850542157</v>
      </c>
      <c r="O281">
        <v>521.61</v>
      </c>
      <c r="P281">
        <v>532.14187358611696</v>
      </c>
      <c r="Q281">
        <v>508.24358510688597</v>
      </c>
      <c r="R281">
        <v>61.673798532017699</v>
      </c>
      <c r="S281" s="1">
        <f>(Table2[[#This Row],[Close Price]]-Table2[[#This Row],[20D EMA]])/Table2[[#This Row],[20D EMA]]</f>
        <v>2.1069381338547973E-2</v>
      </c>
      <c r="T281" s="1">
        <f>(Table2[[#This Row],[Close Price]]-Table2[[#This Row],[50D EMA]])/Table2[[#This Row],[50D EMA]]</f>
        <v>8.6091028844571045E-4</v>
      </c>
      <c r="U281" s="1">
        <f>(Table2[[#This Row],[Close Price]]-Table2[[#This Row],[200D EMA]])/Table2[[#This Row],[200D EMA]]</f>
        <v>4.7922719748625615E-2</v>
      </c>
      <c r="V281">
        <v>1.155387339724</v>
      </c>
      <c r="W281">
        <v>530.1</v>
      </c>
      <c r="X281">
        <v>538</v>
      </c>
      <c r="Y281">
        <v>530.1</v>
      </c>
      <c r="Z281">
        <v>538</v>
      </c>
      <c r="AA281">
        <v>530.1</v>
      </c>
      <c r="AB281">
        <v>538</v>
      </c>
      <c r="AC281" s="1">
        <f>(Table2[[#This Row],[Close Price]]/Table2[[#This Row],[Day Low]])-1</f>
        <v>4.7160913035275698E-3</v>
      </c>
      <c r="AD281" s="1">
        <f>(Table2[[#This Row],[Day High]]/Table2[[#This Row],[Close Price]])-1</f>
        <v>1.0138941043935423E-2</v>
      </c>
      <c r="AE281" s="1">
        <f>(Table2[[#This Row],[Close Price]]/Table2[[#This Row],[Current Week Low]])-1</f>
        <v>4.7160913035275698E-3</v>
      </c>
      <c r="AF281" s="1">
        <f>(Table2[[#This Row],[Current Week High]]/Table2[[#This Row],[Close Price]])-1</f>
        <v>1.0138941043935423E-2</v>
      </c>
      <c r="AG281" s="1">
        <f>(Table2[[#This Row],[Close Price]]/Table2[[#This Row],[Current Month Low]])-1</f>
        <v>4.7160913035275698E-3</v>
      </c>
      <c r="AH281" s="1">
        <f>(Table2[[#This Row],[Current Month High]]/Table2[[#This Row],[Close Price]])-1</f>
        <v>1.0138941043935423E-2</v>
      </c>
      <c r="AI281">
        <v>22.793841532106601</v>
      </c>
      <c r="AJ281">
        <v>41.5924498205503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-7.0000000000000007E-2</v>
      </c>
      <c r="AM281" t="s">
        <v>3190</v>
      </c>
      <c r="AN281">
        <v>3.38</v>
      </c>
      <c r="AO281" t="s">
        <v>3189</v>
      </c>
      <c r="AP281">
        <v>0.20606697310996</v>
      </c>
      <c r="AQ281">
        <f>(Table2[[#This Row],[Sharpe Ratio]]-AVERAGE(Table2[Sharpe Ratio]))/_xlfn.STDEV.P(Table2[Sharpe Ratio])</f>
        <v>1.6927145769747409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297</v>
      </c>
      <c r="AT281">
        <f>_xlfn.RANK.AVG(Table2[[#This Row],[6M Return vs Nifty Z-Score]],Table2[6M Return vs Nifty Z-Score])</f>
        <v>587</v>
      </c>
      <c r="AU281">
        <f>_xlfn.RANK.AVG(Table2[[#This Row],[Sharpe Ratio Z-Score]],Table2[Sharpe Ratio Z-Score])</f>
        <v>29</v>
      </c>
      <c r="AV281">
        <f>(Table2[[#This Row],[Rank 1Y]]+Table2[[#This Row],[Rank 6M]]+Table2[[#This Row],[Rank Sharpe]])/3</f>
        <v>304.33333333333331</v>
      </c>
    </row>
    <row r="282" spans="1:48" x14ac:dyDescent="0.3">
      <c r="A282" t="s">
        <v>1243</v>
      </c>
      <c r="B282" t="s">
        <v>1244</v>
      </c>
      <c r="C282" t="s">
        <v>3151</v>
      </c>
      <c r="D282" t="s">
        <v>471</v>
      </c>
      <c r="E282">
        <v>9431.6423048870001</v>
      </c>
      <c r="F282">
        <v>152.46</v>
      </c>
      <c r="G282">
        <v>16.569098392625001</v>
      </c>
      <c r="H282">
        <f>(Table2[[#This Row],[1Y Return vs Nifty]]-AVERAGE(Table2[1Y Return vs Nifty]))/_xlfn.STDEV.P(Table2[1Y Return vs Nifty])</f>
        <v>2.6818349257608193E-2</v>
      </c>
      <c r="I282">
        <v>-10.6613377166364</v>
      </c>
      <c r="J282">
        <f>(Table2[[#This Row],[1M Return vs Nifty]]-AVERAGE(Table2[1M Return vs Nifty]))/_xlfn.STDEV.P(Table2[1M Return vs Nifty])</f>
        <v>-1.0872355681581336</v>
      </c>
      <c r="K282">
        <v>-15.753776839476799</v>
      </c>
      <c r="L282">
        <f>(Table2[[#This Row],[6M Return vs Nifty]]-AVERAGE(Table2[6M Return vs Nifty]))/_xlfn.STDEV.P(Table2[6M Return vs Nifty])</f>
        <v>-0.61140074003185407</v>
      </c>
      <c r="M282">
        <v>0.81617707952923202</v>
      </c>
      <c r="N282">
        <f>(Table2[[#This Row],[1W Return vs Nifty]]-AVERAGE(Table2[1W Return vs Nifty]))/_xlfn.STDEV.P(Table2[1W Return vs Nifty])</f>
        <v>-0.32253277522834872</v>
      </c>
      <c r="O282">
        <v>154.99</v>
      </c>
      <c r="P282">
        <v>172.119964764792</v>
      </c>
      <c r="Q282">
        <v>172.485561797065</v>
      </c>
      <c r="R282">
        <v>52.03663126507</v>
      </c>
      <c r="S282" s="1">
        <f>(Table2[[#This Row],[Close Price]]-Table2[[#This Row],[20D EMA]])/Table2[[#This Row],[20D EMA]]</f>
        <v>-1.6323633782824705E-2</v>
      </c>
      <c r="T282" s="1">
        <f>(Table2[[#This Row],[Close Price]]-Table2[[#This Row],[50D EMA]])/Table2[[#This Row],[50D EMA]]</f>
        <v>-0.11422245404045968</v>
      </c>
      <c r="U282" s="1">
        <f>(Table2[[#This Row],[Close Price]]-Table2[[#This Row],[200D EMA]])/Table2[[#This Row],[200D EMA]]</f>
        <v>-0.11609993084885409</v>
      </c>
      <c r="V282">
        <v>0.70983256235346703</v>
      </c>
      <c r="W282">
        <v>151.15</v>
      </c>
      <c r="X282">
        <v>155.5</v>
      </c>
      <c r="Y282">
        <v>151.15</v>
      </c>
      <c r="Z282">
        <v>155.5</v>
      </c>
      <c r="AA282">
        <v>151.15</v>
      </c>
      <c r="AB282">
        <v>155.5</v>
      </c>
      <c r="AC282" s="1">
        <f>(Table2[[#This Row],[Close Price]]/Table2[[#This Row],[Day Low]])-1</f>
        <v>8.6668871981474549E-3</v>
      </c>
      <c r="AD282" s="1">
        <f>(Table2[[#This Row],[Day High]]/Table2[[#This Row],[Close Price]])-1</f>
        <v>1.993965630329253E-2</v>
      </c>
      <c r="AE282" s="1">
        <f>(Table2[[#This Row],[Close Price]]/Table2[[#This Row],[Current Week Low]])-1</f>
        <v>8.6668871981474549E-3</v>
      </c>
      <c r="AF282" s="1">
        <f>(Table2[[#This Row],[Current Week High]]/Table2[[#This Row],[Close Price]])-1</f>
        <v>1.993965630329253E-2</v>
      </c>
      <c r="AG282" s="1">
        <f>(Table2[[#This Row],[Close Price]]/Table2[[#This Row],[Current Month Low]])-1</f>
        <v>8.6668871981474549E-3</v>
      </c>
      <c r="AH282" s="1">
        <f>(Table2[[#This Row],[Current Month High]]/Table2[[#This Row],[Close Price]])-1</f>
        <v>1.993965630329253E-2</v>
      </c>
      <c r="AI282">
        <v>55.188246097336901</v>
      </c>
      <c r="AJ282">
        <v>43.830188679245197</v>
      </c>
      <c r="AK282" t="str">
        <f>IF(AND(Table2[[#This Row],[20D EMA]]&gt;Table2[[#This Row],[50D EMA]],Table2[[#This Row],[50D EMA]]&gt;Table2[[#This Row],[200D EMA]]),"Uptrend","Downtrend/NoTrend")</f>
        <v>Downtrend/NoTrend</v>
      </c>
      <c r="AL282">
        <v>-0.24</v>
      </c>
      <c r="AM282" t="s">
        <v>3190</v>
      </c>
      <c r="AN282">
        <v>2.23</v>
      </c>
      <c r="AO282" t="s">
        <v>3189</v>
      </c>
      <c r="AP282">
        <v>0.16689074364887599</v>
      </c>
      <c r="AQ282">
        <f>(Table2[[#This Row],[Sharpe Ratio]]-AVERAGE(Table2[Sharpe Ratio]))/_xlfn.STDEV.P(Table2[Sharpe Ratio])</f>
        <v>1.2383861434148418</v>
      </c>
      <c r="AR2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2">
        <f>_xlfn.RANK.AVG(Table2[[#This Row],[1Y Return vs Nifty Z-Score]],Table2[1Y Return vs Nifty Z-Score])</f>
        <v>299</v>
      </c>
      <c r="AT282">
        <f>_xlfn.RANK.AVG(Table2[[#This Row],[6M Return vs Nifty Z-Score]],Table2[6M Return vs Nifty Z-Score])</f>
        <v>545</v>
      </c>
      <c r="AU282">
        <f>_xlfn.RANK.AVG(Table2[[#This Row],[Sharpe Ratio Z-Score]],Table2[Sharpe Ratio Z-Score])</f>
        <v>78</v>
      </c>
      <c r="AV282">
        <f>(Table2[[#This Row],[Rank 1Y]]+Table2[[#This Row],[Rank 6M]]+Table2[[#This Row],[Rank Sharpe]])/3</f>
        <v>307.33333333333331</v>
      </c>
    </row>
    <row r="283" spans="1:48" x14ac:dyDescent="0.3">
      <c r="A283" t="s">
        <v>1363</v>
      </c>
      <c r="B283" t="s">
        <v>1364</v>
      </c>
      <c r="C283" t="s">
        <v>3147</v>
      </c>
      <c r="D283" t="s">
        <v>51</v>
      </c>
      <c r="E283">
        <v>8330.9919982800002</v>
      </c>
      <c r="F283">
        <v>507.9</v>
      </c>
      <c r="G283">
        <v>8.0692443581437203</v>
      </c>
      <c r="H283">
        <f>(Table2[[#This Row],[1Y Return vs Nifty]]-AVERAGE(Table2[1Y Return vs Nifty]))/_xlfn.STDEV.P(Table2[1Y Return vs Nifty])</f>
        <v>-0.1432827668781233</v>
      </c>
      <c r="I283">
        <v>-6.5587377612187003</v>
      </c>
      <c r="J283">
        <f>(Table2[[#This Row],[1M Return vs Nifty]]-AVERAGE(Table2[1M Return vs Nifty]))/_xlfn.STDEV.P(Table2[1M Return vs Nifty])</f>
        <v>-0.6350960651793649</v>
      </c>
      <c r="K283">
        <v>10.5382482582592</v>
      </c>
      <c r="L283">
        <f>(Table2[[#This Row],[6M Return vs Nifty]]-AVERAGE(Table2[6M Return vs Nifty]))/_xlfn.STDEV.P(Table2[6M Return vs Nifty])</f>
        <v>0.22151738718250219</v>
      </c>
      <c r="M283">
        <v>3.1501793539288601</v>
      </c>
      <c r="N283">
        <f>(Table2[[#This Row],[1W Return vs Nifty]]-AVERAGE(Table2[1W Return vs Nifty]))/_xlfn.STDEV.P(Table2[1W Return vs Nifty])</f>
        <v>0.16502181614372471</v>
      </c>
      <c r="O283">
        <v>510.15</v>
      </c>
      <c r="P283">
        <v>519.62092961516498</v>
      </c>
      <c r="Q283">
        <v>488.15279142756498</v>
      </c>
      <c r="R283">
        <v>55.323465101069203</v>
      </c>
      <c r="S283" s="1">
        <f>(Table2[[#This Row],[Close Price]]-Table2[[#This Row],[20D EMA]])/Table2[[#This Row],[20D EMA]]</f>
        <v>-4.4104675095560132E-3</v>
      </c>
      <c r="T283" s="1">
        <f>(Table2[[#This Row],[Close Price]]-Table2[[#This Row],[50D EMA]])/Table2[[#This Row],[50D EMA]]</f>
        <v>-2.2556692671801364E-2</v>
      </c>
      <c r="U283" s="1">
        <f>(Table2[[#This Row],[Close Price]]-Table2[[#This Row],[200D EMA]])/Table2[[#This Row],[200D EMA]]</f>
        <v>4.0452925639707642E-2</v>
      </c>
      <c r="V283">
        <v>0.107344904069278</v>
      </c>
      <c r="W283">
        <v>505.1</v>
      </c>
      <c r="X283">
        <v>514.70000000000005</v>
      </c>
      <c r="Y283">
        <v>505.1</v>
      </c>
      <c r="Z283">
        <v>514.70000000000005</v>
      </c>
      <c r="AA283">
        <v>505.1</v>
      </c>
      <c r="AB283">
        <v>514.70000000000005</v>
      </c>
      <c r="AC283" s="1">
        <f>(Table2[[#This Row],[Close Price]]/Table2[[#This Row],[Day Low]])-1</f>
        <v>5.5434567412393498E-3</v>
      </c>
      <c r="AD283" s="1">
        <f>(Table2[[#This Row],[Day High]]/Table2[[#This Row],[Close Price]])-1</f>
        <v>1.3388462295727654E-2</v>
      </c>
      <c r="AE283" s="1">
        <f>(Table2[[#This Row],[Close Price]]/Table2[[#This Row],[Current Week Low]])-1</f>
        <v>5.5434567412393498E-3</v>
      </c>
      <c r="AF283" s="1">
        <f>(Table2[[#This Row],[Current Week High]]/Table2[[#This Row],[Close Price]])-1</f>
        <v>1.3388462295727654E-2</v>
      </c>
      <c r="AG283" s="1">
        <f>(Table2[[#This Row],[Close Price]]/Table2[[#This Row],[Current Month Low]])-1</f>
        <v>5.5434567412393498E-3</v>
      </c>
      <c r="AH283" s="1">
        <f>(Table2[[#This Row],[Current Month High]]/Table2[[#This Row],[Close Price]])-1</f>
        <v>1.3388462295727654E-2</v>
      </c>
      <c r="AI283">
        <v>29.720417405000902</v>
      </c>
      <c r="AJ283">
        <v>34.294024325753497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-0.09</v>
      </c>
      <c r="AM283" t="s">
        <v>3190</v>
      </c>
      <c r="AN283">
        <v>1.86</v>
      </c>
      <c r="AO283" t="s">
        <v>3189</v>
      </c>
      <c r="AP283">
        <v>6.0275035603700997E-2</v>
      </c>
      <c r="AQ283">
        <f>(Table2[[#This Row],[Sharpe Ratio]]-AVERAGE(Table2[Sharpe Ratio]))/_xlfn.STDEV.P(Table2[Sharpe Ratio])</f>
        <v>1.9591494091866671E-3</v>
      </c>
      <c r="AR2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3">
        <f>_xlfn.RANK.AVG(Table2[[#This Row],[1Y Return vs Nifty Z-Score]],Table2[1Y Return vs Nifty Z-Score])</f>
        <v>347</v>
      </c>
      <c r="AT283">
        <f>_xlfn.RANK.AVG(Table2[[#This Row],[6M Return vs Nifty Z-Score]],Table2[6M Return vs Nifty Z-Score])</f>
        <v>223</v>
      </c>
      <c r="AU283">
        <f>_xlfn.RANK.AVG(Table2[[#This Row],[Sharpe Ratio Z-Score]],Table2[Sharpe Ratio Z-Score])</f>
        <v>353</v>
      </c>
      <c r="AV283">
        <f>(Table2[[#This Row],[Rank 1Y]]+Table2[[#This Row],[Rank 6M]]+Table2[[#This Row],[Rank Sharpe]])/3</f>
        <v>307.66666666666669</v>
      </c>
    </row>
    <row r="284" spans="1:48" x14ac:dyDescent="0.3">
      <c r="A284" t="s">
        <v>162</v>
      </c>
      <c r="B284" t="s">
        <v>163</v>
      </c>
      <c r="C284" t="s">
        <v>3143</v>
      </c>
      <c r="D284" t="s">
        <v>144</v>
      </c>
      <c r="E284">
        <v>163454.04017280001</v>
      </c>
      <c r="F284">
        <v>495.75</v>
      </c>
      <c r="G284">
        <v>13.476770626784299</v>
      </c>
      <c r="H284">
        <f>(Table2[[#This Row],[1Y Return vs Nifty]]-AVERAGE(Table2[1Y Return vs Nifty]))/_xlfn.STDEV.P(Table2[1Y Return vs Nifty])</f>
        <v>-3.5066055144298336E-2</v>
      </c>
      <c r="I284">
        <v>9.3818272219619594</v>
      </c>
      <c r="J284">
        <f>(Table2[[#This Row],[1M Return vs Nifty]]-AVERAGE(Table2[1M Return vs Nifty]))/_xlfn.STDEV.P(Table2[1M Return vs Nifty])</f>
        <v>1.1216823697197948</v>
      </c>
      <c r="K284">
        <v>-18.4711268219468</v>
      </c>
      <c r="L284">
        <f>(Table2[[#This Row],[6M Return vs Nifty]]-AVERAGE(Table2[6M Return vs Nifty]))/_xlfn.STDEV.P(Table2[6M Return vs Nifty])</f>
        <v>-0.69748502034009752</v>
      </c>
      <c r="M284">
        <v>0.87870774871568402</v>
      </c>
      <c r="N284">
        <f>(Table2[[#This Row],[1W Return vs Nifty]]-AVERAGE(Table2[1W Return vs Nifty]))/_xlfn.STDEV.P(Table2[1W Return vs Nifty])</f>
        <v>-0.30947061363672601</v>
      </c>
      <c r="O284">
        <v>476.17</v>
      </c>
      <c r="P284">
        <v>476.81367889972603</v>
      </c>
      <c r="Q284">
        <v>453.55100037095502</v>
      </c>
      <c r="R284">
        <v>66.967948233261893</v>
      </c>
      <c r="S284" s="1">
        <f>(Table2[[#This Row],[Close Price]]-Table2[[#This Row],[20D EMA]])/Table2[[#This Row],[20D EMA]]</f>
        <v>4.111976815003042E-2</v>
      </c>
      <c r="T284" s="1">
        <f>(Table2[[#This Row],[Close Price]]-Table2[[#This Row],[50D EMA]])/Table2[[#This Row],[50D EMA]]</f>
        <v>3.9714299186991826E-2</v>
      </c>
      <c r="U284" s="1">
        <f>(Table2[[#This Row],[Close Price]]-Table2[[#This Row],[200D EMA]])/Table2[[#This Row],[200D EMA]]</f>
        <v>9.3041354984402677E-2</v>
      </c>
      <c r="V284">
        <v>1.2440669021631501</v>
      </c>
      <c r="W284">
        <v>490</v>
      </c>
      <c r="X284">
        <v>497.45</v>
      </c>
      <c r="Y284">
        <v>490</v>
      </c>
      <c r="Z284">
        <v>497.45</v>
      </c>
      <c r="AA284">
        <v>490</v>
      </c>
      <c r="AB284">
        <v>497.45</v>
      </c>
      <c r="AC284" s="1">
        <f>(Table2[[#This Row],[Close Price]]/Table2[[#This Row],[Day Low]])-1</f>
        <v>1.1734693877551106E-2</v>
      </c>
      <c r="AD284" s="1">
        <f>(Table2[[#This Row],[Day High]]/Table2[[#This Row],[Close Price]])-1</f>
        <v>3.4291477559253991E-3</v>
      </c>
      <c r="AE284" s="1">
        <f>(Table2[[#This Row],[Close Price]]/Table2[[#This Row],[Current Week Low]])-1</f>
        <v>1.1734693877551106E-2</v>
      </c>
      <c r="AF284" s="1">
        <f>(Table2[[#This Row],[Current Week High]]/Table2[[#This Row],[Close Price]])-1</f>
        <v>3.4291477559253991E-3</v>
      </c>
      <c r="AG284" s="1">
        <f>(Table2[[#This Row],[Close Price]]/Table2[[#This Row],[Current Month Low]])-1</f>
        <v>1.1734693877551106E-2</v>
      </c>
      <c r="AH284" s="1">
        <f>(Table2[[#This Row],[Current Month High]]/Table2[[#This Row],[Close Price]])-1</f>
        <v>3.4291477559253991E-3</v>
      </c>
      <c r="AI284">
        <v>16.994452849218298</v>
      </c>
      <c r="AJ284">
        <v>40.958203013932298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-0.03</v>
      </c>
      <c r="AM284" t="s">
        <v>3190</v>
      </c>
      <c r="AN284">
        <v>6.12</v>
      </c>
      <c r="AO284" t="s">
        <v>3189</v>
      </c>
      <c r="AP284">
        <v>0.204838379687386</v>
      </c>
      <c r="AQ284">
        <f>(Table2[[#This Row],[Sharpe Ratio]]-AVERAGE(Table2[Sharpe Ratio]))/_xlfn.STDEV.P(Table2[Sharpe Ratio])</f>
        <v>1.6784665257243132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319</v>
      </c>
      <c r="AT284">
        <f>_xlfn.RANK.AVG(Table2[[#This Row],[6M Return vs Nifty Z-Score]],Table2[6M Return vs Nifty Z-Score])</f>
        <v>575</v>
      </c>
      <c r="AU284">
        <f>_xlfn.RANK.AVG(Table2[[#This Row],[Sharpe Ratio Z-Score]],Table2[Sharpe Ratio Z-Score])</f>
        <v>30</v>
      </c>
      <c r="AV284">
        <f>(Table2[[#This Row],[Rank 1Y]]+Table2[[#This Row],[Rank 6M]]+Table2[[#This Row],[Rank Sharpe]])/3</f>
        <v>308</v>
      </c>
    </row>
    <row r="285" spans="1:48" x14ac:dyDescent="0.3">
      <c r="A285" t="s">
        <v>1062</v>
      </c>
      <c r="B285" t="s">
        <v>1063</v>
      </c>
      <c r="C285" t="s">
        <v>3151</v>
      </c>
      <c r="D285" t="s">
        <v>117</v>
      </c>
      <c r="E285">
        <v>12602.81889466</v>
      </c>
      <c r="F285">
        <v>192.55</v>
      </c>
      <c r="G285">
        <v>15.9811555424997</v>
      </c>
      <c r="H285">
        <f>(Table2[[#This Row],[1Y Return vs Nifty]]-AVERAGE(Table2[1Y Return vs Nifty]))/_xlfn.STDEV.P(Table2[1Y Return vs Nifty])</f>
        <v>1.5052296026031706E-2</v>
      </c>
      <c r="I285">
        <v>-5.6178606644028397</v>
      </c>
      <c r="J285">
        <f>(Table2[[#This Row],[1M Return vs Nifty]]-AVERAGE(Table2[1M Return vs Nifty]))/_xlfn.STDEV.P(Table2[1M Return vs Nifty])</f>
        <v>-0.53140384377311811</v>
      </c>
      <c r="K285">
        <v>-11.629194446978101</v>
      </c>
      <c r="L285">
        <f>(Table2[[#This Row],[6M Return vs Nifty]]-AVERAGE(Table2[6M Return vs Nifty]))/_xlfn.STDEV.P(Table2[6M Return vs Nifty])</f>
        <v>-0.48073604497201444</v>
      </c>
      <c r="M285">
        <v>1.4165822553465901</v>
      </c>
      <c r="N285">
        <f>(Table2[[#This Row],[1W Return vs Nifty]]-AVERAGE(Table2[1W Return vs Nifty]))/_xlfn.STDEV.P(Table2[1W Return vs Nifty])</f>
        <v>-0.19711288881088221</v>
      </c>
      <c r="O285">
        <v>189.44</v>
      </c>
      <c r="P285">
        <v>191.75451923647901</v>
      </c>
      <c r="Q285">
        <v>182.85059141440101</v>
      </c>
      <c r="R285">
        <v>49.623421321322503</v>
      </c>
      <c r="S285" s="1">
        <f>(Table2[[#This Row],[Close Price]]-Table2[[#This Row],[20D EMA]])/Table2[[#This Row],[20D EMA]]</f>
        <v>1.6416807432432505E-2</v>
      </c>
      <c r="T285" s="1">
        <f>(Table2[[#This Row],[Close Price]]-Table2[[#This Row],[50D EMA]])/Table2[[#This Row],[50D EMA]]</f>
        <v>4.1484329375308304E-3</v>
      </c>
      <c r="U285" s="1">
        <f>(Table2[[#This Row],[Close Price]]-Table2[[#This Row],[200D EMA]])/Table2[[#This Row],[200D EMA]]</f>
        <v>5.3045541228887119E-2</v>
      </c>
      <c r="V285">
        <v>0.45927976940523701</v>
      </c>
      <c r="W285">
        <v>185.45</v>
      </c>
      <c r="X285">
        <v>193.6</v>
      </c>
      <c r="Y285">
        <v>185.45</v>
      </c>
      <c r="Z285">
        <v>193.6</v>
      </c>
      <c r="AA285">
        <v>185.45</v>
      </c>
      <c r="AB285">
        <v>193.6</v>
      </c>
      <c r="AC285" s="1">
        <f>(Table2[[#This Row],[Close Price]]/Table2[[#This Row],[Day Low]])-1</f>
        <v>3.8285252089512056E-2</v>
      </c>
      <c r="AD285" s="1">
        <f>(Table2[[#This Row],[Day High]]/Table2[[#This Row],[Close Price]])-1</f>
        <v>5.4531290573875957E-3</v>
      </c>
      <c r="AE285" s="1">
        <f>(Table2[[#This Row],[Close Price]]/Table2[[#This Row],[Current Week Low]])-1</f>
        <v>3.8285252089512056E-2</v>
      </c>
      <c r="AF285" s="1">
        <f>(Table2[[#This Row],[Current Week High]]/Table2[[#This Row],[Close Price]])-1</f>
        <v>5.4531290573875957E-3</v>
      </c>
      <c r="AG285" s="1">
        <f>(Table2[[#This Row],[Close Price]]/Table2[[#This Row],[Current Month Low]])-1</f>
        <v>3.8285252089512056E-2</v>
      </c>
      <c r="AH285" s="1">
        <f>(Table2[[#This Row],[Current Month High]]/Table2[[#This Row],[Close Price]])-1</f>
        <v>5.4531290573875957E-3</v>
      </c>
      <c r="AI285">
        <v>27.130615424565001</v>
      </c>
      <c r="AJ285">
        <v>46.3145896656535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0.04</v>
      </c>
      <c r="AM285" t="s">
        <v>3189</v>
      </c>
      <c r="AN285">
        <v>-1.23</v>
      </c>
      <c r="AO285" t="s">
        <v>3190</v>
      </c>
      <c r="AP285">
        <v>0.13403737048227601</v>
      </c>
      <c r="AQ285">
        <f>(Table2[[#This Row],[Sharpe Ratio]]-AVERAGE(Table2[Sharpe Ratio]))/_xlfn.STDEV.P(Table2[Sharpe Ratio])</f>
        <v>0.85738414875460378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303</v>
      </c>
      <c r="AT285">
        <f>_xlfn.RANK.AVG(Table2[[#This Row],[6M Return vs Nifty Z-Score]],Table2[6M Return vs Nifty Z-Score])</f>
        <v>483</v>
      </c>
      <c r="AU285">
        <f>_xlfn.RANK.AVG(Table2[[#This Row],[Sharpe Ratio Z-Score]],Table2[Sharpe Ratio Z-Score])</f>
        <v>139</v>
      </c>
      <c r="AV285">
        <f>(Table2[[#This Row],[Rank 1Y]]+Table2[[#This Row],[Rank 6M]]+Table2[[#This Row],[Rank Sharpe]])/3</f>
        <v>308.33333333333331</v>
      </c>
    </row>
    <row r="286" spans="1:48" x14ac:dyDescent="0.3">
      <c r="A286" t="s">
        <v>1030</v>
      </c>
      <c r="B286" t="s">
        <v>1031</v>
      </c>
      <c r="C286" t="s">
        <v>3157</v>
      </c>
      <c r="D286" t="s">
        <v>493</v>
      </c>
      <c r="E286">
        <v>13432.733265769901</v>
      </c>
      <c r="F286">
        <v>714.35</v>
      </c>
      <c r="G286">
        <v>5.9567885715503497</v>
      </c>
      <c r="H286">
        <f>(Table2[[#This Row],[1Y Return vs Nifty]]-AVERAGE(Table2[1Y Return vs Nifty]))/_xlfn.STDEV.P(Table2[1Y Return vs Nifty])</f>
        <v>-0.18555773838107167</v>
      </c>
      <c r="I286">
        <v>-5.2175117013818699</v>
      </c>
      <c r="J286">
        <f>(Table2[[#This Row],[1M Return vs Nifty]]-AVERAGE(Table2[1M Return vs Nifty]))/_xlfn.STDEV.P(Table2[1M Return vs Nifty])</f>
        <v>-0.4872821689509535</v>
      </c>
      <c r="K286">
        <v>0.439131793104452</v>
      </c>
      <c r="L286">
        <f>(Table2[[#This Row],[6M Return vs Nifty]]-AVERAGE(Table2[6M Return vs Nifty]))/_xlfn.STDEV.P(Table2[6M Return vs Nifty])</f>
        <v>-9.8417541428253472E-2</v>
      </c>
      <c r="M286">
        <v>2.8944499195635598</v>
      </c>
      <c r="N286">
        <f>(Table2[[#This Row],[1W Return vs Nifty]]-AVERAGE(Table2[1W Return vs Nifty]))/_xlfn.STDEV.P(Table2[1W Return vs Nifty])</f>
        <v>0.11160196251232359</v>
      </c>
      <c r="O286">
        <v>722.85</v>
      </c>
      <c r="P286">
        <v>759.17350666509299</v>
      </c>
      <c r="Q286">
        <v>739.18886526812901</v>
      </c>
      <c r="R286">
        <v>48.935452948617701</v>
      </c>
      <c r="S286" s="1">
        <f>(Table2[[#This Row],[Close Price]]-Table2[[#This Row],[20D EMA]])/Table2[[#This Row],[20D EMA]]</f>
        <v>-1.1759009476378224E-2</v>
      </c>
      <c r="T286" s="1">
        <f>(Table2[[#This Row],[Close Price]]-Table2[[#This Row],[50D EMA]])/Table2[[#This Row],[50D EMA]]</f>
        <v>-5.9042506451514931E-2</v>
      </c>
      <c r="U286" s="1">
        <f>(Table2[[#This Row],[Close Price]]-Table2[[#This Row],[200D EMA]])/Table2[[#This Row],[200D EMA]]</f>
        <v>-3.3602867190266832E-2</v>
      </c>
      <c r="V286">
        <v>0.49767201560180901</v>
      </c>
      <c r="W286">
        <v>705.5</v>
      </c>
      <c r="X286">
        <v>719.45</v>
      </c>
      <c r="Y286">
        <v>705.5</v>
      </c>
      <c r="Z286">
        <v>719.45</v>
      </c>
      <c r="AA286">
        <v>705.5</v>
      </c>
      <c r="AB286">
        <v>719.45</v>
      </c>
      <c r="AC286" s="1">
        <f>(Table2[[#This Row],[Close Price]]/Table2[[#This Row],[Day Low]])-1</f>
        <v>1.2544294826364322E-2</v>
      </c>
      <c r="AD286" s="1">
        <f>(Table2[[#This Row],[Day High]]/Table2[[#This Row],[Close Price]])-1</f>
        <v>7.1393574578288987E-3</v>
      </c>
      <c r="AE286" s="1">
        <f>(Table2[[#This Row],[Close Price]]/Table2[[#This Row],[Current Week Low]])-1</f>
        <v>1.2544294826364322E-2</v>
      </c>
      <c r="AF286" s="1">
        <f>(Table2[[#This Row],[Current Week High]]/Table2[[#This Row],[Close Price]])-1</f>
        <v>7.1393574578288987E-3</v>
      </c>
      <c r="AG286" s="1">
        <f>(Table2[[#This Row],[Close Price]]/Table2[[#This Row],[Current Month Low]])-1</f>
        <v>1.2544294826364322E-2</v>
      </c>
      <c r="AH286" s="1">
        <f>(Table2[[#This Row],[Current Month High]]/Table2[[#This Row],[Close Price]])-1</f>
        <v>7.1393574578288987E-3</v>
      </c>
      <c r="AI286">
        <v>29.712325890669799</v>
      </c>
      <c r="AJ286">
        <v>37.045563549160597</v>
      </c>
      <c r="AK286" t="str">
        <f>IF(AND(Table2[[#This Row],[20D EMA]]&gt;Table2[[#This Row],[50D EMA]],Table2[[#This Row],[50D EMA]]&gt;Table2[[#This Row],[200D EMA]]),"Uptrend","Downtrend/NoTrend")</f>
        <v>Downtrend/NoTrend</v>
      </c>
      <c r="AL286">
        <v>-0.11</v>
      </c>
      <c r="AM286" t="s">
        <v>3190</v>
      </c>
      <c r="AN286">
        <v>7.0000000000000007E-2</v>
      </c>
      <c r="AO286" t="s">
        <v>3189</v>
      </c>
      <c r="AP286">
        <v>9.6822060105653002E-2</v>
      </c>
      <c r="AQ286">
        <f>(Table2[[#This Row],[Sharpe Ratio]]-AVERAGE(Table2[Sharpe Ratio]))/_xlfn.STDEV.P(Table2[Sharpe Ratio])</f>
        <v>0.42579657893366807</v>
      </c>
      <c r="AR2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6">
        <f>_xlfn.RANK.AVG(Table2[[#This Row],[1Y Return vs Nifty Z-Score]],Table2[1Y Return vs Nifty Z-Score])</f>
        <v>368</v>
      </c>
      <c r="AT286">
        <f>_xlfn.RANK.AVG(Table2[[#This Row],[6M Return vs Nifty Z-Score]],Table2[6M Return vs Nifty Z-Score])</f>
        <v>318</v>
      </c>
      <c r="AU286">
        <f>_xlfn.RANK.AVG(Table2[[#This Row],[Sharpe Ratio Z-Score]],Table2[Sharpe Ratio Z-Score])</f>
        <v>241</v>
      </c>
      <c r="AV286">
        <f>(Table2[[#This Row],[Rank 1Y]]+Table2[[#This Row],[Rank 6M]]+Table2[[#This Row],[Rank Sharpe]])/3</f>
        <v>309</v>
      </c>
    </row>
    <row r="287" spans="1:48" x14ac:dyDescent="0.3">
      <c r="A287" t="s">
        <v>1042</v>
      </c>
      <c r="B287" t="s">
        <v>1043</v>
      </c>
      <c r="C287" t="s">
        <v>3144</v>
      </c>
      <c r="D287" t="s">
        <v>1044</v>
      </c>
      <c r="E287">
        <v>13161.68407107</v>
      </c>
      <c r="F287">
        <v>409.95</v>
      </c>
      <c r="G287">
        <v>23.4655027654481</v>
      </c>
      <c r="H287">
        <f>(Table2[[#This Row],[1Y Return vs Nifty]]-AVERAGE(Table2[1Y Return vs Nifty]))/_xlfn.STDEV.P(Table2[1Y Return vs Nifty])</f>
        <v>0.16483084645834845</v>
      </c>
      <c r="I287">
        <v>-2.6919495584818498</v>
      </c>
      <c r="J287">
        <f>(Table2[[#This Row],[1M Return vs Nifty]]-AVERAGE(Table2[1M Return vs Nifty]))/_xlfn.STDEV.P(Table2[1M Return vs Nifty])</f>
        <v>-0.20894491344426883</v>
      </c>
      <c r="K287">
        <v>-12.274535798511099</v>
      </c>
      <c r="L287">
        <f>(Table2[[#This Row],[6M Return vs Nifty]]-AVERAGE(Table2[6M Return vs Nifty]))/_xlfn.STDEV.P(Table2[6M Return vs Nifty])</f>
        <v>-0.50118013430840913</v>
      </c>
      <c r="M287">
        <v>7.4283648047091502</v>
      </c>
      <c r="N287">
        <f>(Table2[[#This Row],[1W Return vs Nifty]]-AVERAGE(Table2[1W Return vs Nifty]))/_xlfn.STDEV.P(Table2[1W Return vs Nifty])</f>
        <v>1.0587008764204222</v>
      </c>
      <c r="O287">
        <v>398.09</v>
      </c>
      <c r="P287">
        <v>414.339202213205</v>
      </c>
      <c r="Q287">
        <v>408.74949234172601</v>
      </c>
      <c r="R287">
        <v>64.114879020317304</v>
      </c>
      <c r="S287" s="1">
        <f>(Table2[[#This Row],[Close Price]]-Table2[[#This Row],[20D EMA]])/Table2[[#This Row],[20D EMA]]</f>
        <v>2.9792258032103329E-2</v>
      </c>
      <c r="T287" s="1">
        <f>(Table2[[#This Row],[Close Price]]-Table2[[#This Row],[50D EMA]])/Table2[[#This Row],[50D EMA]]</f>
        <v>-1.0593258349101312E-2</v>
      </c>
      <c r="U287" s="1">
        <f>(Table2[[#This Row],[Close Price]]-Table2[[#This Row],[200D EMA]])/Table2[[#This Row],[200D EMA]]</f>
        <v>2.9370254416617586E-3</v>
      </c>
      <c r="V287">
        <v>0.85985422152318103</v>
      </c>
      <c r="W287">
        <v>404.6</v>
      </c>
      <c r="X287">
        <v>415.95</v>
      </c>
      <c r="Y287">
        <v>404.6</v>
      </c>
      <c r="Z287">
        <v>415.95</v>
      </c>
      <c r="AA287">
        <v>404.6</v>
      </c>
      <c r="AB287">
        <v>415.95</v>
      </c>
      <c r="AC287" s="1">
        <f>(Table2[[#This Row],[Close Price]]/Table2[[#This Row],[Day Low]])-1</f>
        <v>1.3222936233316718E-2</v>
      </c>
      <c r="AD287" s="1">
        <f>(Table2[[#This Row],[Day High]]/Table2[[#This Row],[Close Price]])-1</f>
        <v>1.4635931211123276E-2</v>
      </c>
      <c r="AE287" s="1">
        <f>(Table2[[#This Row],[Close Price]]/Table2[[#This Row],[Current Week Low]])-1</f>
        <v>1.3222936233316718E-2</v>
      </c>
      <c r="AF287" s="1">
        <f>(Table2[[#This Row],[Current Week High]]/Table2[[#This Row],[Close Price]])-1</f>
        <v>1.4635931211123276E-2</v>
      </c>
      <c r="AG287" s="1">
        <f>(Table2[[#This Row],[Close Price]]/Table2[[#This Row],[Current Month Low]])-1</f>
        <v>1.3222936233316718E-2</v>
      </c>
      <c r="AH287" s="1">
        <f>(Table2[[#This Row],[Current Month High]]/Table2[[#This Row],[Close Price]])-1</f>
        <v>1.4635931211123276E-2</v>
      </c>
      <c r="AI287">
        <v>50.701305037199603</v>
      </c>
      <c r="AJ287">
        <v>46.909156065221197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-0.12</v>
      </c>
      <c r="AM287" t="s">
        <v>3190</v>
      </c>
      <c r="AN287">
        <v>4.91</v>
      </c>
      <c r="AO287" t="s">
        <v>3189</v>
      </c>
      <c r="AP287">
        <v>0.11580457758162201</v>
      </c>
      <c r="AQ287">
        <f>(Table2[[#This Row],[Sharpe Ratio]]-AVERAGE(Table2[Sharpe Ratio]))/_xlfn.STDEV.P(Table2[Sharpe Ratio])</f>
        <v>0.64593765806552828</v>
      </c>
      <c r="AR2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7">
        <f>_xlfn.RANK.AVG(Table2[[#This Row],[1Y Return vs Nifty Z-Score]],Table2[1Y Return vs Nifty Z-Score])</f>
        <v>253</v>
      </c>
      <c r="AT287">
        <f>_xlfn.RANK.AVG(Table2[[#This Row],[6M Return vs Nifty Z-Score]],Table2[6M Return vs Nifty Z-Score])</f>
        <v>492</v>
      </c>
      <c r="AU287">
        <f>_xlfn.RANK.AVG(Table2[[#This Row],[Sharpe Ratio Z-Score]],Table2[Sharpe Ratio Z-Score])</f>
        <v>182</v>
      </c>
      <c r="AV287">
        <f>(Table2[[#This Row],[Rank 1Y]]+Table2[[#This Row],[Rank 6M]]+Table2[[#This Row],[Rank Sharpe]])/3</f>
        <v>309</v>
      </c>
    </row>
    <row r="288" spans="1:48" x14ac:dyDescent="0.3">
      <c r="A288" t="s">
        <v>770</v>
      </c>
      <c r="B288" t="s">
        <v>771</v>
      </c>
      <c r="C288" t="s">
        <v>3147</v>
      </c>
      <c r="D288" t="s">
        <v>51</v>
      </c>
      <c r="E288">
        <v>21468.624403279999</v>
      </c>
      <c r="F288">
        <v>1102.95</v>
      </c>
      <c r="G288">
        <v>25.6278618483855</v>
      </c>
      <c r="H288">
        <f>(Table2[[#This Row],[1Y Return vs Nifty]]-AVERAGE(Table2[1Y Return vs Nifty]))/_xlfn.STDEV.P(Table2[1Y Return vs Nifty])</f>
        <v>0.20810449468827774</v>
      </c>
      <c r="I288">
        <v>-2.9714037720441202</v>
      </c>
      <c r="J288">
        <f>(Table2[[#This Row],[1M Return vs Nifty]]-AVERAGE(Table2[1M Return vs Nifty]))/_xlfn.STDEV.P(Table2[1M Return vs Nifty])</f>
        <v>-0.23974301479424637</v>
      </c>
      <c r="K288">
        <v>11.313795454056599</v>
      </c>
      <c r="L288">
        <f>(Table2[[#This Row],[6M Return vs Nifty]]-AVERAGE(Table2[6M Return vs Nifty]))/_xlfn.STDEV.P(Table2[6M Return vs Nifty])</f>
        <v>0.24608633215682976</v>
      </c>
      <c r="M288">
        <v>3.7064067722744598</v>
      </c>
      <c r="N288">
        <f>(Table2[[#This Row],[1W Return vs Nifty]]-AVERAGE(Table2[1W Return vs Nifty]))/_xlfn.STDEV.P(Table2[1W Return vs Nifty])</f>
        <v>0.28121331888387963</v>
      </c>
      <c r="O288">
        <v>1080.3399999999999</v>
      </c>
      <c r="P288">
        <v>1100.06581299503</v>
      </c>
      <c r="Q288">
        <v>1033.48341800612</v>
      </c>
      <c r="R288">
        <v>60.340994786378701</v>
      </c>
      <c r="S288" s="1">
        <f>(Table2[[#This Row],[Close Price]]-Table2[[#This Row],[20D EMA]])/Table2[[#This Row],[20D EMA]]</f>
        <v>2.0928596552937159E-2</v>
      </c>
      <c r="T288" s="1">
        <f>(Table2[[#This Row],[Close Price]]-Table2[[#This Row],[50D EMA]])/Table2[[#This Row],[50D EMA]]</f>
        <v>2.6218313221802441E-3</v>
      </c>
      <c r="U288" s="1">
        <f>(Table2[[#This Row],[Close Price]]-Table2[[#This Row],[200D EMA]])/Table2[[#This Row],[200D EMA]]</f>
        <v>6.7215961846684089E-2</v>
      </c>
      <c r="V288">
        <v>0.29625439670811199</v>
      </c>
      <c r="W288">
        <v>1082.3</v>
      </c>
      <c r="X288">
        <v>1109.9000000000001</v>
      </c>
      <c r="Y288">
        <v>1082.3</v>
      </c>
      <c r="Z288">
        <v>1109.9000000000001</v>
      </c>
      <c r="AA288">
        <v>1082.3</v>
      </c>
      <c r="AB288">
        <v>1109.9000000000001</v>
      </c>
      <c r="AC288" s="1">
        <f>(Table2[[#This Row],[Close Price]]/Table2[[#This Row],[Day Low]])-1</f>
        <v>1.907973759586068E-2</v>
      </c>
      <c r="AD288" s="1">
        <f>(Table2[[#This Row],[Day High]]/Table2[[#This Row],[Close Price]])-1</f>
        <v>6.301282923069973E-3</v>
      </c>
      <c r="AE288" s="1">
        <f>(Table2[[#This Row],[Close Price]]/Table2[[#This Row],[Current Week Low]])-1</f>
        <v>1.907973759586068E-2</v>
      </c>
      <c r="AF288" s="1">
        <f>(Table2[[#This Row],[Current Week High]]/Table2[[#This Row],[Close Price]])-1</f>
        <v>6.301282923069973E-3</v>
      </c>
      <c r="AG288" s="1">
        <f>(Table2[[#This Row],[Close Price]]/Table2[[#This Row],[Current Month Low]])-1</f>
        <v>1.907973759586068E-2</v>
      </c>
      <c r="AH288" s="1">
        <f>(Table2[[#This Row],[Current Month High]]/Table2[[#This Row],[Close Price]])-1</f>
        <v>6.301282923069973E-3</v>
      </c>
      <c r="AI288">
        <v>18.219320912099299</v>
      </c>
      <c r="AJ288">
        <v>49.664156319967397</v>
      </c>
      <c r="AK288" t="str">
        <f>IF(AND(Table2[[#This Row],[20D EMA]]&gt;Table2[[#This Row],[50D EMA]],Table2[[#This Row],[50D EMA]]&gt;Table2[[#This Row],[200D EMA]]),"Uptrend","Downtrend/NoTrend")</f>
        <v>Downtrend/NoTrend</v>
      </c>
      <c r="AL288">
        <v>-0.09</v>
      </c>
      <c r="AM288" t="s">
        <v>3190</v>
      </c>
      <c r="AN288">
        <v>6.64</v>
      </c>
      <c r="AO288" t="s">
        <v>3189</v>
      </c>
      <c r="AP288">
        <v>1.5001486554551999E-2</v>
      </c>
      <c r="AQ288">
        <f>(Table2[[#This Row],[Sharpe Ratio]]-AVERAGE(Table2[Sharpe Ratio]))/_xlfn.STDEV.P(Table2[Sharpe Ratio])</f>
        <v>-0.52308016407629176</v>
      </c>
      <c r="AR2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8">
        <f>_xlfn.RANK.AVG(Table2[[#This Row],[1Y Return vs Nifty Z-Score]],Table2[1Y Return vs Nifty Z-Score])</f>
        <v>237</v>
      </c>
      <c r="AT288">
        <f>_xlfn.RANK.AVG(Table2[[#This Row],[6M Return vs Nifty Z-Score]],Table2[6M Return vs Nifty Z-Score])</f>
        <v>217</v>
      </c>
      <c r="AU288">
        <f>_xlfn.RANK.AVG(Table2[[#This Row],[Sharpe Ratio Z-Score]],Table2[Sharpe Ratio Z-Score])</f>
        <v>474</v>
      </c>
      <c r="AV288">
        <f>(Table2[[#This Row],[Rank 1Y]]+Table2[[#This Row],[Rank 6M]]+Table2[[#This Row],[Rank Sharpe]])/3</f>
        <v>309.33333333333331</v>
      </c>
    </row>
    <row r="289" spans="1:48" x14ac:dyDescent="0.3">
      <c r="A289" t="s">
        <v>58</v>
      </c>
      <c r="B289" t="s">
        <v>59</v>
      </c>
      <c r="C289" t="s">
        <v>3149</v>
      </c>
      <c r="D289" t="s">
        <v>60</v>
      </c>
      <c r="E289">
        <v>352619.26396290999</v>
      </c>
      <c r="F289">
        <v>358.2</v>
      </c>
      <c r="G289">
        <v>12.556753074948199</v>
      </c>
      <c r="H289">
        <f>(Table2[[#This Row],[1Y Return vs Nifty]]-AVERAGE(Table2[1Y Return vs Nifty]))/_xlfn.STDEV.P(Table2[1Y Return vs Nifty])</f>
        <v>-5.3477666896326999E-2</v>
      </c>
      <c r="I289">
        <v>-10.9715794987608</v>
      </c>
      <c r="J289">
        <f>(Table2[[#This Row],[1M Return vs Nifty]]-AVERAGE(Table2[1M Return vs Nifty]))/_xlfn.STDEV.P(Table2[1M Return vs Nifty])</f>
        <v>-1.121426707118133</v>
      </c>
      <c r="K289">
        <v>-14.9313295429767</v>
      </c>
      <c r="L289">
        <f>(Table2[[#This Row],[6M Return vs Nifty]]-AVERAGE(Table2[6M Return vs Nifty]))/_xlfn.STDEV.P(Table2[6M Return vs Nifty])</f>
        <v>-0.58534602346335518</v>
      </c>
      <c r="M289">
        <v>-2.4681816757224899</v>
      </c>
      <c r="N289">
        <f>(Table2[[#This Row],[1W Return vs Nifty]]-AVERAGE(Table2[1W Return vs Nifty]))/_xlfn.STDEV.P(Table2[1W Return vs Nifty])</f>
        <v>-1.0086093092574111</v>
      </c>
      <c r="O289">
        <v>377.04</v>
      </c>
      <c r="P289">
        <v>392.50010794867399</v>
      </c>
      <c r="Q289">
        <v>370.272289079225</v>
      </c>
      <c r="R289">
        <v>37.3148148776475</v>
      </c>
      <c r="S289" s="1">
        <f>(Table2[[#This Row],[Close Price]]-Table2[[#This Row],[20D EMA]])/Table2[[#This Row],[20D EMA]]</f>
        <v>-4.9968173138128659E-2</v>
      </c>
      <c r="T289" s="1">
        <f>(Table2[[#This Row],[Close Price]]-Table2[[#This Row],[50D EMA]])/Table2[[#This Row],[50D EMA]]</f>
        <v>-8.7388786025911908E-2</v>
      </c>
      <c r="U289" s="1">
        <f>(Table2[[#This Row],[Close Price]]-Table2[[#This Row],[200D EMA]])/Table2[[#This Row],[200D EMA]]</f>
        <v>-3.2603814639344988E-2</v>
      </c>
      <c r="V289">
        <v>1.0164781985353299</v>
      </c>
      <c r="W289">
        <v>357</v>
      </c>
      <c r="X289">
        <v>363.9</v>
      </c>
      <c r="Y289">
        <v>357</v>
      </c>
      <c r="Z289">
        <v>363.9</v>
      </c>
      <c r="AA289">
        <v>357</v>
      </c>
      <c r="AB289">
        <v>363.9</v>
      </c>
      <c r="AC289" s="1">
        <f>(Table2[[#This Row],[Close Price]]/Table2[[#This Row],[Day Low]])-1</f>
        <v>3.3613445378151141E-3</v>
      </c>
      <c r="AD289" s="1">
        <f>(Table2[[#This Row],[Day High]]/Table2[[#This Row],[Close Price]])-1</f>
        <v>1.5912897822445426E-2</v>
      </c>
      <c r="AE289" s="1">
        <f>(Table2[[#This Row],[Close Price]]/Table2[[#This Row],[Current Week Low]])-1</f>
        <v>3.3613445378151141E-3</v>
      </c>
      <c r="AF289" s="1">
        <f>(Table2[[#This Row],[Current Week High]]/Table2[[#This Row],[Close Price]])-1</f>
        <v>1.5912897822445426E-2</v>
      </c>
      <c r="AG289" s="1">
        <f>(Table2[[#This Row],[Close Price]]/Table2[[#This Row],[Current Month Low]])-1</f>
        <v>3.3613445378151141E-3</v>
      </c>
      <c r="AH289" s="1">
        <f>(Table2[[#This Row],[Current Month High]]/Table2[[#This Row],[Close Price]])-1</f>
        <v>1.5912897822445426E-2</v>
      </c>
      <c r="AI289">
        <v>25.195421552205399</v>
      </c>
      <c r="AJ289">
        <v>31.304985337243298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0.02</v>
      </c>
      <c r="AM289" t="s">
        <v>3189</v>
      </c>
      <c r="AN289">
        <v>-5.81</v>
      </c>
      <c r="AO289" t="s">
        <v>3190</v>
      </c>
      <c r="AP289">
        <v>0.17092223659851899</v>
      </c>
      <c r="AQ289">
        <f>(Table2[[#This Row],[Sharpe Ratio]]-AVERAGE(Table2[Sharpe Ratio]))/_xlfn.STDEV.P(Table2[Sharpe Ratio])</f>
        <v>1.2851395421445111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328</v>
      </c>
      <c r="AT289">
        <f>_xlfn.RANK.AVG(Table2[[#This Row],[6M Return vs Nifty Z-Score]],Table2[6M Return vs Nifty Z-Score])</f>
        <v>533</v>
      </c>
      <c r="AU289">
        <f>_xlfn.RANK.AVG(Table2[[#This Row],[Sharpe Ratio Z-Score]],Table2[Sharpe Ratio Z-Score])</f>
        <v>69</v>
      </c>
      <c r="AV289">
        <f>(Table2[[#This Row],[Rank 1Y]]+Table2[[#This Row],[Rank 6M]]+Table2[[#This Row],[Rank Sharpe]])/3</f>
        <v>310</v>
      </c>
    </row>
    <row r="290" spans="1:48" x14ac:dyDescent="0.3">
      <c r="A290" t="s">
        <v>452</v>
      </c>
      <c r="B290" t="s">
        <v>453</v>
      </c>
      <c r="C290" t="s">
        <v>3141</v>
      </c>
      <c r="D290" t="s">
        <v>454</v>
      </c>
      <c r="E290">
        <v>49965.002931279902</v>
      </c>
      <c r="F290">
        <v>338.55</v>
      </c>
      <c r="G290">
        <v>42.593145837583997</v>
      </c>
      <c r="H290">
        <f>(Table2[[#This Row],[1Y Return vs Nifty]]-AVERAGE(Table2[1Y Return vs Nifty]))/_xlfn.STDEV.P(Table2[1Y Return vs Nifty])</f>
        <v>0.54761782402493042</v>
      </c>
      <c r="I290">
        <v>-0.95276100805974295</v>
      </c>
      <c r="J290">
        <f>(Table2[[#This Row],[1M Return vs Nifty]]-AVERAGE(Table2[1M Return vs Nifty]))/_xlfn.STDEV.P(Table2[1M Return vs Nifty])</f>
        <v>-1.7272350845082843E-2</v>
      </c>
      <c r="K290">
        <v>-2.5847418593132301</v>
      </c>
      <c r="L290">
        <f>(Table2[[#This Row],[6M Return vs Nifty]]-AVERAGE(Table2[6M Return vs Nifty]))/_xlfn.STDEV.P(Table2[6M Return vs Nifty])</f>
        <v>-0.19421233738413635</v>
      </c>
      <c r="M290">
        <v>1.8135073807122499</v>
      </c>
      <c r="N290">
        <f>(Table2[[#This Row],[1W Return vs Nifty]]-AVERAGE(Table2[1W Return vs Nifty]))/_xlfn.STDEV.P(Table2[1W Return vs Nifty])</f>
        <v>-0.114198373505732</v>
      </c>
      <c r="O290">
        <v>329.87</v>
      </c>
      <c r="P290">
        <v>335.42657700079297</v>
      </c>
      <c r="Q290">
        <v>318.02937446888501</v>
      </c>
      <c r="R290">
        <v>59.905535165170001</v>
      </c>
      <c r="S290" s="1">
        <f>(Table2[[#This Row],[Close Price]]-Table2[[#This Row],[20D EMA]])/Table2[[#This Row],[20D EMA]]</f>
        <v>2.6313396186376473E-2</v>
      </c>
      <c r="T290" s="1">
        <f>(Table2[[#This Row],[Close Price]]-Table2[[#This Row],[50D EMA]])/Table2[[#This Row],[50D EMA]]</f>
        <v>9.3117934396702642E-3</v>
      </c>
      <c r="U290" s="1">
        <f>(Table2[[#This Row],[Close Price]]-Table2[[#This Row],[200D EMA]])/Table2[[#This Row],[200D EMA]]</f>
        <v>6.4524308691248505E-2</v>
      </c>
      <c r="V290">
        <v>0.84858962373926605</v>
      </c>
      <c r="W290">
        <v>335</v>
      </c>
      <c r="X290">
        <v>342.95</v>
      </c>
      <c r="Y290">
        <v>335</v>
      </c>
      <c r="Z290">
        <v>342.95</v>
      </c>
      <c r="AA290">
        <v>335</v>
      </c>
      <c r="AB290">
        <v>342.95</v>
      </c>
      <c r="AC290" s="1">
        <f>(Table2[[#This Row],[Close Price]]/Table2[[#This Row],[Day Low]])-1</f>
        <v>1.0597014925373127E-2</v>
      </c>
      <c r="AD290" s="1">
        <f>(Table2[[#This Row],[Day High]]/Table2[[#This Row],[Close Price]])-1</f>
        <v>1.2996603160537523E-2</v>
      </c>
      <c r="AE290" s="1">
        <f>(Table2[[#This Row],[Close Price]]/Table2[[#This Row],[Current Week Low]])-1</f>
        <v>1.0597014925373127E-2</v>
      </c>
      <c r="AF290" s="1">
        <f>(Table2[[#This Row],[Current Week High]]/Table2[[#This Row],[Close Price]])-1</f>
        <v>1.2996603160537523E-2</v>
      </c>
      <c r="AG290" s="1">
        <f>(Table2[[#This Row],[Close Price]]/Table2[[#This Row],[Current Month Low]])-1</f>
        <v>1.0597014925373127E-2</v>
      </c>
      <c r="AH290" s="1">
        <f>(Table2[[#This Row],[Current Month High]]/Table2[[#This Row],[Close Price]])-1</f>
        <v>1.2996603160537523E-2</v>
      </c>
      <c r="AI290">
        <v>13.483975779057699</v>
      </c>
      <c r="AJ290">
        <v>66.527299557304403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0.12</v>
      </c>
      <c r="AM290" t="s">
        <v>3189</v>
      </c>
      <c r="AN290">
        <v>4.91</v>
      </c>
      <c r="AO290" t="s">
        <v>3189</v>
      </c>
      <c r="AP290">
        <v>3.4894250231467999E-2</v>
      </c>
      <c r="AQ290">
        <f>(Table2[[#This Row],[Sharpe Ratio]]-AVERAGE(Table2[Sharpe Ratio]))/_xlfn.STDEV.P(Table2[Sharpe Ratio])</f>
        <v>-0.29238292024152412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154</v>
      </c>
      <c r="AT290">
        <f>_xlfn.RANK.AVG(Table2[[#This Row],[6M Return vs Nifty Z-Score]],Table2[6M Return vs Nifty Z-Score])</f>
        <v>356</v>
      </c>
      <c r="AU290">
        <f>_xlfn.RANK.AVG(Table2[[#This Row],[Sharpe Ratio Z-Score]],Table2[Sharpe Ratio Z-Score])</f>
        <v>423</v>
      </c>
      <c r="AV290">
        <f>(Table2[[#This Row],[Rank 1Y]]+Table2[[#This Row],[Rank 6M]]+Table2[[#This Row],[Rank Sharpe]])/3</f>
        <v>311</v>
      </c>
    </row>
    <row r="291" spans="1:48" x14ac:dyDescent="0.3">
      <c r="A291" t="s">
        <v>1437</v>
      </c>
      <c r="B291" t="s">
        <v>1438</v>
      </c>
      <c r="C291" t="s">
        <v>3154</v>
      </c>
      <c r="D291" t="s">
        <v>139</v>
      </c>
      <c r="E291">
        <v>7441.6286754000002</v>
      </c>
      <c r="F291">
        <v>1065.0999999999999</v>
      </c>
      <c r="G291">
        <v>4.3383728212836701</v>
      </c>
      <c r="H291">
        <f>(Table2[[#This Row],[1Y Return vs Nifty]]-AVERAGE(Table2[1Y Return vs Nifty]))/_xlfn.STDEV.P(Table2[1Y Return vs Nifty])</f>
        <v>-0.21794586226828497</v>
      </c>
      <c r="I291">
        <v>7.7769905198569198</v>
      </c>
      <c r="J291">
        <f>(Table2[[#This Row],[1M Return vs Nifty]]-AVERAGE(Table2[1M Return vs Nifty]))/_xlfn.STDEV.P(Table2[1M Return vs Nifty])</f>
        <v>0.94481646109186435</v>
      </c>
      <c r="K291">
        <v>14.3658415486896</v>
      </c>
      <c r="L291">
        <f>(Table2[[#This Row],[6M Return vs Nifty]]-AVERAGE(Table2[6M Return vs Nifty]))/_xlfn.STDEV.P(Table2[6M Return vs Nifty])</f>
        <v>0.34277361690814812</v>
      </c>
      <c r="M291">
        <v>5.0755446721157202</v>
      </c>
      <c r="N291">
        <f>(Table2[[#This Row],[1W Return vs Nifty]]-AVERAGE(Table2[1W Return vs Nifty]))/_xlfn.STDEV.P(Table2[1W Return vs Nifty])</f>
        <v>0.56721538349661971</v>
      </c>
      <c r="O291">
        <v>1015.47</v>
      </c>
      <c r="P291">
        <v>982.62382200023501</v>
      </c>
      <c r="Q291">
        <v>908.97767207308698</v>
      </c>
      <c r="R291">
        <v>74.069686523440097</v>
      </c>
      <c r="S291" s="1">
        <f>(Table2[[#This Row],[Close Price]]-Table2[[#This Row],[20D EMA]])/Table2[[#This Row],[20D EMA]]</f>
        <v>4.8873920450628654E-2</v>
      </c>
      <c r="T291" s="1">
        <f>(Table2[[#This Row],[Close Price]]-Table2[[#This Row],[50D EMA]])/Table2[[#This Row],[50D EMA]]</f>
        <v>8.3934641266762589E-2</v>
      </c>
      <c r="U291" s="1">
        <f>(Table2[[#This Row],[Close Price]]-Table2[[#This Row],[200D EMA]])/Table2[[#This Row],[200D EMA]]</f>
        <v>0.17175595476492608</v>
      </c>
      <c r="V291">
        <v>1.15571643691274</v>
      </c>
      <c r="W291">
        <v>1047</v>
      </c>
      <c r="X291">
        <v>1072</v>
      </c>
      <c r="Y291">
        <v>1047</v>
      </c>
      <c r="Z291">
        <v>1072</v>
      </c>
      <c r="AA291">
        <v>1047</v>
      </c>
      <c r="AB291">
        <v>1072</v>
      </c>
      <c r="AC291" s="1">
        <f>(Table2[[#This Row],[Close Price]]/Table2[[#This Row],[Day Low]])-1</f>
        <v>1.7287488061126899E-2</v>
      </c>
      <c r="AD291" s="1">
        <f>(Table2[[#This Row],[Day High]]/Table2[[#This Row],[Close Price]])-1</f>
        <v>6.4782649516477164E-3</v>
      </c>
      <c r="AE291" s="1">
        <f>(Table2[[#This Row],[Close Price]]/Table2[[#This Row],[Current Week Low]])-1</f>
        <v>1.7287488061126899E-2</v>
      </c>
      <c r="AF291" s="1">
        <f>(Table2[[#This Row],[Current Week High]]/Table2[[#This Row],[Close Price]])-1</f>
        <v>6.4782649516477164E-3</v>
      </c>
      <c r="AG291" s="1">
        <f>(Table2[[#This Row],[Close Price]]/Table2[[#This Row],[Current Month Low]])-1</f>
        <v>1.7287488061126899E-2</v>
      </c>
      <c r="AH291" s="1">
        <f>(Table2[[#This Row],[Current Month High]]/Table2[[#This Row],[Close Price]])-1</f>
        <v>6.4782649516477164E-3</v>
      </c>
      <c r="AI291">
        <v>0.92949018871468703</v>
      </c>
      <c r="AJ291">
        <v>42.278920651883503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0.13</v>
      </c>
      <c r="AM291" t="s">
        <v>3189</v>
      </c>
      <c r="AN291">
        <v>5.4</v>
      </c>
      <c r="AO291" t="s">
        <v>3189</v>
      </c>
      <c r="AP291">
        <v>6.0483920906297998E-2</v>
      </c>
      <c r="AQ291">
        <f>(Table2[[#This Row],[Sharpe Ratio]]-AVERAGE(Table2[Sharpe Ratio]))/_xlfn.STDEV.P(Table2[Sharpe Ratio])</f>
        <v>4.3816013303664102E-3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1.6412412005587136</v>
      </c>
      <c r="AS291">
        <f>_xlfn.RANK.AVG(Table2[[#This Row],[1Y Return vs Nifty Z-Score]],Table2[1Y Return vs Nifty Z-Score])</f>
        <v>382</v>
      </c>
      <c r="AT291">
        <f>_xlfn.RANK.AVG(Table2[[#This Row],[6M Return vs Nifty Z-Score]],Table2[6M Return vs Nifty Z-Score])</f>
        <v>201</v>
      </c>
      <c r="AU291">
        <f>_xlfn.RANK.AVG(Table2[[#This Row],[Sharpe Ratio Z-Score]],Table2[Sharpe Ratio Z-Score])</f>
        <v>352</v>
      </c>
      <c r="AV291">
        <f>(Table2[[#This Row],[Rank 1Y]]+Table2[[#This Row],[Rank 6M]]+Table2[[#This Row],[Rank Sharpe]])/3</f>
        <v>311.66666666666669</v>
      </c>
    </row>
    <row r="292" spans="1:48" x14ac:dyDescent="0.3">
      <c r="A292" t="s">
        <v>1115</v>
      </c>
      <c r="B292" t="s">
        <v>1116</v>
      </c>
      <c r="C292" t="s">
        <v>3152</v>
      </c>
      <c r="D292" t="s">
        <v>108</v>
      </c>
      <c r="E292">
        <v>11269.673935500001</v>
      </c>
      <c r="F292">
        <v>815.45</v>
      </c>
      <c r="G292">
        <v>50.127262451455699</v>
      </c>
      <c r="H292">
        <f>(Table2[[#This Row],[1Y Return vs Nifty]]-AVERAGE(Table2[1Y Return vs Nifty]))/_xlfn.STDEV.P(Table2[1Y Return vs Nifty])</f>
        <v>0.69839237143685484</v>
      </c>
      <c r="I292">
        <v>-13.865627449407199</v>
      </c>
      <c r="J292">
        <f>(Table2[[#This Row],[1M Return vs Nifty]]-AVERAGE(Table2[1M Return vs Nifty]))/_xlfn.STDEV.P(Table2[1M Return vs Nifty])</f>
        <v>-1.4403740615327467</v>
      </c>
      <c r="K292">
        <v>6.0080795251761101</v>
      </c>
      <c r="L292">
        <f>(Table2[[#This Row],[6M Return vs Nifty]]-AVERAGE(Table2[6M Return vs Nifty]))/_xlfn.STDEV.P(Table2[6M Return vs Nifty])</f>
        <v>7.8003920909053545E-2</v>
      </c>
      <c r="M292">
        <v>1.0619965696834699</v>
      </c>
      <c r="N292">
        <f>(Table2[[#This Row],[1W Return vs Nifty]]-AVERAGE(Table2[1W Return vs Nifty]))/_xlfn.STDEV.P(Table2[1W Return vs Nifty])</f>
        <v>-0.27118303046245307</v>
      </c>
      <c r="O292">
        <v>843.58</v>
      </c>
      <c r="P292">
        <v>836.48835587414703</v>
      </c>
      <c r="Q292">
        <v>726.16189728231802</v>
      </c>
      <c r="R292">
        <v>38.525786969069401</v>
      </c>
      <c r="S292" s="1">
        <f>(Table2[[#This Row],[Close Price]]-Table2[[#This Row],[20D EMA]])/Table2[[#This Row],[20D EMA]]</f>
        <v>-3.3345977856279185E-2</v>
      </c>
      <c r="T292" s="1">
        <f>(Table2[[#This Row],[Close Price]]-Table2[[#This Row],[50D EMA]])/Table2[[#This Row],[50D EMA]]</f>
        <v>-2.5150805419355163E-2</v>
      </c>
      <c r="U292" s="1">
        <f>(Table2[[#This Row],[Close Price]]-Table2[[#This Row],[200D EMA]])/Table2[[#This Row],[200D EMA]]</f>
        <v>0.1229589476559502</v>
      </c>
      <c r="V292">
        <v>0.53287451435127897</v>
      </c>
      <c r="W292">
        <v>806.55</v>
      </c>
      <c r="X292">
        <v>827.35</v>
      </c>
      <c r="Y292">
        <v>806.55</v>
      </c>
      <c r="Z292">
        <v>827.35</v>
      </c>
      <c r="AA292">
        <v>806.55</v>
      </c>
      <c r="AB292">
        <v>827.35</v>
      </c>
      <c r="AC292" s="1">
        <f>(Table2[[#This Row],[Close Price]]/Table2[[#This Row],[Day Low]])-1</f>
        <v>1.1034653772239889E-2</v>
      </c>
      <c r="AD292" s="1">
        <f>(Table2[[#This Row],[Day High]]/Table2[[#This Row],[Close Price]])-1</f>
        <v>1.4593169415660023E-2</v>
      </c>
      <c r="AE292" s="1">
        <f>(Table2[[#This Row],[Close Price]]/Table2[[#This Row],[Current Week Low]])-1</f>
        <v>1.1034653772239889E-2</v>
      </c>
      <c r="AF292" s="1">
        <f>(Table2[[#This Row],[Current Week High]]/Table2[[#This Row],[Close Price]])-1</f>
        <v>1.4593169415660023E-2</v>
      </c>
      <c r="AG292" s="1">
        <f>(Table2[[#This Row],[Close Price]]/Table2[[#This Row],[Current Month Low]])-1</f>
        <v>1.1034653772239889E-2</v>
      </c>
      <c r="AH292" s="1">
        <f>(Table2[[#This Row],[Current Month High]]/Table2[[#This Row],[Close Price]])-1</f>
        <v>1.4593169415660023E-2</v>
      </c>
      <c r="AI292">
        <v>20.179042246612202</v>
      </c>
      <c r="AJ292">
        <v>86.580482782290304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0.2</v>
      </c>
      <c r="AM292" t="s">
        <v>3189</v>
      </c>
      <c r="AN292">
        <v>-8.2899999999999991</v>
      </c>
      <c r="AO292" t="s">
        <v>3190</v>
      </c>
      <c r="AQ292">
        <f>(Table2[[#This Row],[Sharpe Ratio]]-AVERAGE(Table2[Sharpe Ratio]))/_xlfn.STDEV.P(Table2[Sharpe Ratio])</f>
        <v>-0.69705305481019519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-1.6322138544594864</v>
      </c>
      <c r="AS292">
        <f>_xlfn.RANK.AVG(Table2[[#This Row],[1Y Return vs Nifty Z-Score]],Table2[1Y Return vs Nifty Z-Score])</f>
        <v>132</v>
      </c>
      <c r="AT292">
        <f>_xlfn.RANK.AVG(Table2[[#This Row],[6M Return vs Nifty Z-Score]],Table2[6M Return vs Nifty Z-Score])</f>
        <v>268</v>
      </c>
      <c r="AU292">
        <f>_xlfn.RANK.AVG(Table2[[#This Row],[Sharpe Ratio Z-Score]],Table2[Sharpe Ratio Z-Score])</f>
        <v>537</v>
      </c>
      <c r="AV292">
        <f>(Table2[[#This Row],[Rank 1Y]]+Table2[[#This Row],[Rank 6M]]+Table2[[#This Row],[Rank Sharpe]])/3</f>
        <v>312.33333333333331</v>
      </c>
    </row>
    <row r="293" spans="1:48" x14ac:dyDescent="0.3">
      <c r="A293" t="s">
        <v>327</v>
      </c>
      <c r="B293" t="s">
        <v>328</v>
      </c>
      <c r="C293" t="s">
        <v>3145</v>
      </c>
      <c r="D293" t="s">
        <v>195</v>
      </c>
      <c r="E293">
        <v>78597.048585149998</v>
      </c>
      <c r="F293">
        <v>2887.45</v>
      </c>
      <c r="G293">
        <v>6.47750621722248</v>
      </c>
      <c r="H293">
        <f>(Table2[[#This Row],[1Y Return vs Nifty]]-AVERAGE(Table2[1Y Return vs Nifty]))/_xlfn.STDEV.P(Table2[1Y Return vs Nifty])</f>
        <v>-0.17513701205317478</v>
      </c>
      <c r="I293">
        <v>-3.9725756875435199</v>
      </c>
      <c r="J293">
        <f>(Table2[[#This Row],[1M Return vs Nifty]]-AVERAGE(Table2[1M Return vs Nifty]))/_xlfn.STDEV.P(Table2[1M Return vs Nifty])</f>
        <v>-0.35008021003367656</v>
      </c>
      <c r="K293">
        <v>-0.20695483494704001</v>
      </c>
      <c r="L293">
        <f>(Table2[[#This Row],[6M Return vs Nifty]]-AVERAGE(Table2[6M Return vs Nifty]))/_xlfn.STDEV.P(Table2[6M Return vs Nifty])</f>
        <v>-0.11888524074979512</v>
      </c>
      <c r="M293">
        <v>4.4775289367132203</v>
      </c>
      <c r="N293">
        <f>(Table2[[#This Row],[1W Return vs Nifty]]-AVERAGE(Table2[1W Return vs Nifty]))/_xlfn.STDEV.P(Table2[1W Return vs Nifty])</f>
        <v>0.44229463225903365</v>
      </c>
      <c r="O293">
        <v>2931.96</v>
      </c>
      <c r="P293">
        <v>3121.8927011160299</v>
      </c>
      <c r="Q293">
        <v>3011.1817077195001</v>
      </c>
      <c r="R293">
        <v>49.004896032062703</v>
      </c>
      <c r="S293" s="1">
        <f>(Table2[[#This Row],[Close Price]]-Table2[[#This Row],[20D EMA]])/Table2[[#This Row],[20D EMA]]</f>
        <v>-1.5180971091010865E-2</v>
      </c>
      <c r="T293" s="1">
        <f>(Table2[[#This Row],[Close Price]]-Table2[[#This Row],[50D EMA]])/Table2[[#This Row],[50D EMA]]</f>
        <v>-7.5096335319987245E-2</v>
      </c>
      <c r="U293" s="1">
        <f>(Table2[[#This Row],[Close Price]]-Table2[[#This Row],[200D EMA]])/Table2[[#This Row],[200D EMA]]</f>
        <v>-4.1090747663052096E-2</v>
      </c>
      <c r="V293">
        <v>1.2803944558509901</v>
      </c>
      <c r="W293">
        <v>2853.4</v>
      </c>
      <c r="X293">
        <v>2892.5</v>
      </c>
      <c r="Y293">
        <v>2853.4</v>
      </c>
      <c r="Z293">
        <v>2892.5</v>
      </c>
      <c r="AA293">
        <v>2853.4</v>
      </c>
      <c r="AB293">
        <v>2892.5</v>
      </c>
      <c r="AC293" s="1">
        <f>(Table2[[#This Row],[Close Price]]/Table2[[#This Row],[Day Low]])-1</f>
        <v>1.1933132403448399E-2</v>
      </c>
      <c r="AD293" s="1">
        <f>(Table2[[#This Row],[Day High]]/Table2[[#This Row],[Close Price]])-1</f>
        <v>1.7489480337322671E-3</v>
      </c>
      <c r="AE293" s="1">
        <f>(Table2[[#This Row],[Close Price]]/Table2[[#This Row],[Current Week Low]])-1</f>
        <v>1.1933132403448399E-2</v>
      </c>
      <c r="AF293" s="1">
        <f>(Table2[[#This Row],[Current Week High]]/Table2[[#This Row],[Close Price]])-1</f>
        <v>1.7489480337322671E-3</v>
      </c>
      <c r="AG293" s="1">
        <f>(Table2[[#This Row],[Close Price]]/Table2[[#This Row],[Current Month Low]])-1</f>
        <v>1.1933132403448399E-2</v>
      </c>
      <c r="AH293" s="1">
        <f>(Table2[[#This Row],[Current Month High]]/Table2[[#This Row],[Close Price]])-1</f>
        <v>1.7489480337322671E-3</v>
      </c>
      <c r="AI293">
        <v>34.720947548875301</v>
      </c>
      <c r="AJ293">
        <v>27.619279131952801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-0.12</v>
      </c>
      <c r="AM293" t="s">
        <v>3190</v>
      </c>
      <c r="AN293">
        <v>3.52</v>
      </c>
      <c r="AO293" t="s">
        <v>3189</v>
      </c>
      <c r="AP293">
        <v>9.0775952554483993E-2</v>
      </c>
      <c r="AQ293">
        <f>(Table2[[#This Row],[Sharpe Ratio]]-AVERAGE(Table2[Sharpe Ratio]))/_xlfn.STDEV.P(Table2[Sharpe Ratio])</f>
        <v>0.35567960722290237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359</v>
      </c>
      <c r="AT293">
        <f>_xlfn.RANK.AVG(Table2[[#This Row],[6M Return vs Nifty Z-Score]],Table2[6M Return vs Nifty Z-Score])</f>
        <v>327</v>
      </c>
      <c r="AU293">
        <f>_xlfn.RANK.AVG(Table2[[#This Row],[Sharpe Ratio Z-Score]],Table2[Sharpe Ratio Z-Score])</f>
        <v>258</v>
      </c>
      <c r="AV293">
        <f>(Table2[[#This Row],[Rank 1Y]]+Table2[[#This Row],[Rank 6M]]+Table2[[#This Row],[Rank Sharpe]])/3</f>
        <v>314.66666666666669</v>
      </c>
    </row>
    <row r="294" spans="1:48" x14ac:dyDescent="0.3">
      <c r="A294" t="s">
        <v>214</v>
      </c>
      <c r="B294" t="s">
        <v>215</v>
      </c>
      <c r="C294" t="s">
        <v>3149</v>
      </c>
      <c r="D294" t="s">
        <v>60</v>
      </c>
      <c r="E294">
        <v>114241.438898885</v>
      </c>
      <c r="F294">
        <v>645.65</v>
      </c>
      <c r="G294">
        <v>34.4408731031345</v>
      </c>
      <c r="H294">
        <f>(Table2[[#This Row],[1Y Return vs Nifty]]-AVERAGE(Table2[1Y Return vs Nifty]))/_xlfn.STDEV.P(Table2[1Y Return vs Nifty])</f>
        <v>0.38447258817178587</v>
      </c>
      <c r="I294">
        <v>-3.9922460381702498</v>
      </c>
      <c r="J294">
        <f>(Table2[[#This Row],[1M Return vs Nifty]]-AVERAGE(Table2[1M Return vs Nifty]))/_xlfn.STDEV.P(Table2[1M Return vs Nifty])</f>
        <v>-0.35224804083668798</v>
      </c>
      <c r="K294">
        <v>-8.3613888125033196</v>
      </c>
      <c r="L294">
        <f>(Table2[[#This Row],[6M Return vs Nifty]]-AVERAGE(Table2[6M Return vs Nifty]))/_xlfn.STDEV.P(Table2[6M Return vs Nifty])</f>
        <v>-0.37721360655012093</v>
      </c>
      <c r="M294">
        <v>-6.9685722648227504</v>
      </c>
      <c r="N294">
        <f>(Table2[[#This Row],[1W Return vs Nifty]]-AVERAGE(Table2[1W Return vs Nifty]))/_xlfn.STDEV.P(Table2[1W Return vs Nifty])</f>
        <v>-1.9487052632118302</v>
      </c>
      <c r="O294">
        <v>683.95</v>
      </c>
      <c r="P294">
        <v>695.80946348868099</v>
      </c>
      <c r="Q294">
        <v>639.26861192572198</v>
      </c>
      <c r="R294">
        <v>32.424974201058198</v>
      </c>
      <c r="S294" s="1">
        <f>(Table2[[#This Row],[Close Price]]-Table2[[#This Row],[20D EMA]])/Table2[[#This Row],[20D EMA]]</f>
        <v>-5.5998245485781223E-2</v>
      </c>
      <c r="T294" s="1">
        <f>(Table2[[#This Row],[Close Price]]-Table2[[#This Row],[50D EMA]])/Table2[[#This Row],[50D EMA]]</f>
        <v>-7.2087929412729207E-2</v>
      </c>
      <c r="U294" s="1">
        <f>(Table2[[#This Row],[Close Price]]-Table2[[#This Row],[200D EMA]])/Table2[[#This Row],[200D EMA]]</f>
        <v>9.9823266076756179E-3</v>
      </c>
      <c r="V294">
        <v>1.1116047087755001</v>
      </c>
      <c r="W294">
        <v>642.5</v>
      </c>
      <c r="X294">
        <v>660.2</v>
      </c>
      <c r="Y294">
        <v>642.5</v>
      </c>
      <c r="Z294">
        <v>660.2</v>
      </c>
      <c r="AA294">
        <v>642.5</v>
      </c>
      <c r="AB294">
        <v>660.2</v>
      </c>
      <c r="AC294" s="1">
        <f>(Table2[[#This Row],[Close Price]]/Table2[[#This Row],[Day Low]])-1</f>
        <v>4.9027237354084541E-3</v>
      </c>
      <c r="AD294" s="1">
        <f>(Table2[[#This Row],[Day High]]/Table2[[#This Row],[Close Price]])-1</f>
        <v>2.253542941222042E-2</v>
      </c>
      <c r="AE294" s="1">
        <f>(Table2[[#This Row],[Close Price]]/Table2[[#This Row],[Current Week Low]])-1</f>
        <v>4.9027237354084541E-3</v>
      </c>
      <c r="AF294" s="1">
        <f>(Table2[[#This Row],[Current Week High]]/Table2[[#This Row],[Close Price]])-1</f>
        <v>2.253542941222042E-2</v>
      </c>
      <c r="AG294" s="1">
        <f>(Table2[[#This Row],[Close Price]]/Table2[[#This Row],[Current Month Low]])-1</f>
        <v>4.9027237354084541E-3</v>
      </c>
      <c r="AH294" s="1">
        <f>(Table2[[#This Row],[Current Month High]]/Table2[[#This Row],[Close Price]])-1</f>
        <v>2.253542941222042E-2</v>
      </c>
      <c r="AI294">
        <v>24.665066212344101</v>
      </c>
      <c r="AJ294">
        <v>62.366402615365203</v>
      </c>
      <c r="AK294" t="str">
        <f>IF(AND(Table2[[#This Row],[20D EMA]]&gt;Table2[[#This Row],[50D EMA]],Table2[[#This Row],[50D EMA]]&gt;Table2[[#This Row],[200D EMA]]),"Uptrend","Downtrend/NoTrend")</f>
        <v>Downtrend/NoTrend</v>
      </c>
      <c r="AL294">
        <v>-0.04</v>
      </c>
      <c r="AM294" t="s">
        <v>3190</v>
      </c>
      <c r="AN294">
        <v>-13.92</v>
      </c>
      <c r="AO294" t="s">
        <v>3190</v>
      </c>
      <c r="AP294">
        <v>7.1776412200417E-2</v>
      </c>
      <c r="AQ294">
        <f>(Table2[[#This Row],[Sharpe Ratio]]-AVERAGE(Table2[Sharpe Ratio]))/_xlfn.STDEV.P(Table2[Sharpe Ratio])</f>
        <v>0.1353411130348377</v>
      </c>
      <c r="AR2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4">
        <f>_xlfn.RANK.AVG(Table2[[#This Row],[1Y Return vs Nifty Z-Score]],Table2[1Y Return vs Nifty Z-Score])</f>
        <v>194</v>
      </c>
      <c r="AT294">
        <f>_xlfn.RANK.AVG(Table2[[#This Row],[6M Return vs Nifty Z-Score]],Table2[6M Return vs Nifty Z-Score])</f>
        <v>441</v>
      </c>
      <c r="AU294">
        <f>_xlfn.RANK.AVG(Table2[[#This Row],[Sharpe Ratio Z-Score]],Table2[Sharpe Ratio Z-Score])</f>
        <v>311</v>
      </c>
      <c r="AV294">
        <f>(Table2[[#This Row],[Rank 1Y]]+Table2[[#This Row],[Rank 6M]]+Table2[[#This Row],[Rank Sharpe]])/3</f>
        <v>315.33333333333331</v>
      </c>
    </row>
    <row r="295" spans="1:48" x14ac:dyDescent="0.3">
      <c r="A295" t="s">
        <v>603</v>
      </c>
      <c r="B295" t="s">
        <v>604</v>
      </c>
      <c r="C295" t="s">
        <v>3148</v>
      </c>
      <c r="D295" t="s">
        <v>426</v>
      </c>
      <c r="E295">
        <v>32367.871500000001</v>
      </c>
      <c r="F295">
        <v>513.75</v>
      </c>
      <c r="G295">
        <v>-6.5077115518022604</v>
      </c>
      <c r="H295">
        <f>(Table2[[#This Row],[1Y Return vs Nifty]]-AVERAGE(Table2[1Y Return vs Nifty]))/_xlfn.STDEV.P(Table2[1Y Return vs Nifty])</f>
        <v>-0.43500030227159764</v>
      </c>
      <c r="I295">
        <v>1.97513897190377</v>
      </c>
      <c r="J295">
        <f>(Table2[[#This Row],[1M Return vs Nifty]]-AVERAGE(Table2[1M Return vs Nifty]))/_xlfn.STDEV.P(Table2[1M Return vs Nifty])</f>
        <v>0.30540576939524833</v>
      </c>
      <c r="K295">
        <v>-0.82322238858592001</v>
      </c>
      <c r="L295">
        <f>(Table2[[#This Row],[6M Return vs Nifty]]-AVERAGE(Table2[6M Return vs Nifty]))/_xlfn.STDEV.P(Table2[6M Return vs Nifty])</f>
        <v>-0.13840828679633449</v>
      </c>
      <c r="M295">
        <v>2.7152422225667499</v>
      </c>
      <c r="N295">
        <f>(Table2[[#This Row],[1W Return vs Nifty]]-AVERAGE(Table2[1W Return vs Nifty]))/_xlfn.STDEV.P(Table2[1W Return vs Nifty])</f>
        <v>7.4166893815792445E-2</v>
      </c>
      <c r="O295">
        <v>498.58</v>
      </c>
      <c r="P295">
        <v>501.10137941942702</v>
      </c>
      <c r="Q295">
        <v>492.22844708743202</v>
      </c>
      <c r="R295">
        <v>60.925311791270403</v>
      </c>
      <c r="S295" s="1">
        <f>(Table2[[#This Row],[Close Price]]-Table2[[#This Row],[20D EMA]])/Table2[[#This Row],[20D EMA]]</f>
        <v>3.0426411007260654E-2</v>
      </c>
      <c r="T295" s="1">
        <f>(Table2[[#This Row],[Close Price]]-Table2[[#This Row],[50D EMA]])/Table2[[#This Row],[50D EMA]]</f>
        <v>2.5241639915714452E-2</v>
      </c>
      <c r="U295" s="1">
        <f>(Table2[[#This Row],[Close Price]]-Table2[[#This Row],[200D EMA]])/Table2[[#This Row],[200D EMA]]</f>
        <v>4.3722692257859734E-2</v>
      </c>
      <c r="V295">
        <v>0.67812129185339098</v>
      </c>
      <c r="W295">
        <v>506.35</v>
      </c>
      <c r="X295">
        <v>516.20000000000005</v>
      </c>
      <c r="Y295">
        <v>506.35</v>
      </c>
      <c r="Z295">
        <v>516.20000000000005</v>
      </c>
      <c r="AA295">
        <v>506.35</v>
      </c>
      <c r="AB295">
        <v>516.20000000000005</v>
      </c>
      <c r="AC295" s="1">
        <f>(Table2[[#This Row],[Close Price]]/Table2[[#This Row],[Day Low]])-1</f>
        <v>1.4614397156117231E-2</v>
      </c>
      <c r="AD295" s="1">
        <f>(Table2[[#This Row],[Day High]]/Table2[[#This Row],[Close Price]])-1</f>
        <v>4.7688564476886519E-3</v>
      </c>
      <c r="AE295" s="1">
        <f>(Table2[[#This Row],[Close Price]]/Table2[[#This Row],[Current Week Low]])-1</f>
        <v>1.4614397156117231E-2</v>
      </c>
      <c r="AF295" s="1">
        <f>(Table2[[#This Row],[Current Week High]]/Table2[[#This Row],[Close Price]])-1</f>
        <v>4.7688564476886519E-3</v>
      </c>
      <c r="AG295" s="1">
        <f>(Table2[[#This Row],[Close Price]]/Table2[[#This Row],[Current Month Low]])-1</f>
        <v>1.4614397156117231E-2</v>
      </c>
      <c r="AH295" s="1">
        <f>(Table2[[#This Row],[Current Month High]]/Table2[[#This Row],[Close Price]])-1</f>
        <v>4.7688564476886519E-3</v>
      </c>
      <c r="AI295">
        <v>13.849148418491399</v>
      </c>
      <c r="AJ295">
        <v>22.540250447227098</v>
      </c>
      <c r="AK295" t="str">
        <f>IF(AND(Table2[[#This Row],[20D EMA]]&gt;Table2[[#This Row],[50D EMA]],Table2[[#This Row],[50D EMA]]&gt;Table2[[#This Row],[200D EMA]]),"Uptrend","Downtrend/NoTrend")</f>
        <v>Downtrend/NoTrend</v>
      </c>
      <c r="AL295">
        <v>0.05</v>
      </c>
      <c r="AM295" t="s">
        <v>3189</v>
      </c>
      <c r="AN295">
        <v>9</v>
      </c>
      <c r="AO295" t="s">
        <v>3189</v>
      </c>
      <c r="AP295">
        <v>0.124869823735884</v>
      </c>
      <c r="AQ295">
        <f>(Table2[[#This Row],[Sharpe Ratio]]-AVERAGE(Table2[Sharpe Ratio]))/_xlfn.STDEV.P(Table2[Sharpe Ratio])</f>
        <v>0.75106771120634908</v>
      </c>
      <c r="AR2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5">
        <f>_xlfn.RANK.AVG(Table2[[#This Row],[1Y Return vs Nifty Z-Score]],Table2[1Y Return vs Nifty Z-Score])</f>
        <v>455</v>
      </c>
      <c r="AT295">
        <f>_xlfn.RANK.AVG(Table2[[#This Row],[6M Return vs Nifty Z-Score]],Table2[6M Return vs Nifty Z-Score])</f>
        <v>336</v>
      </c>
      <c r="AU295">
        <f>_xlfn.RANK.AVG(Table2[[#This Row],[Sharpe Ratio Z-Score]],Table2[Sharpe Ratio Z-Score])</f>
        <v>155</v>
      </c>
      <c r="AV295">
        <f>(Table2[[#This Row],[Rank 1Y]]+Table2[[#This Row],[Rank 6M]]+Table2[[#This Row],[Rank Sharpe]])/3</f>
        <v>315.33333333333331</v>
      </c>
    </row>
    <row r="296" spans="1:48" x14ac:dyDescent="0.3">
      <c r="A296" t="s">
        <v>1375</v>
      </c>
      <c r="B296" t="s">
        <v>1376</v>
      </c>
      <c r="C296" t="s">
        <v>3151</v>
      </c>
      <c r="D296" t="s">
        <v>1377</v>
      </c>
      <c r="E296">
        <v>8161.5001851500001</v>
      </c>
      <c r="F296">
        <v>259.5</v>
      </c>
      <c r="G296">
        <v>9.6329398630059995</v>
      </c>
      <c r="H296">
        <f>(Table2[[#This Row],[1Y Return vs Nifty]]-AVERAGE(Table2[1Y Return vs Nifty]))/_xlfn.STDEV.P(Table2[1Y Return vs Nifty])</f>
        <v>-0.11198971765698662</v>
      </c>
      <c r="I296">
        <v>-5.6251867331170402</v>
      </c>
      <c r="J296">
        <f>(Table2[[#This Row],[1M Return vs Nifty]]-AVERAGE(Table2[1M Return vs Nifty]))/_xlfn.STDEV.P(Table2[1M Return vs Nifty])</f>
        <v>-0.53221123545235138</v>
      </c>
      <c r="K296">
        <v>32.967744328532</v>
      </c>
      <c r="L296">
        <f>(Table2[[#This Row],[6M Return vs Nifty]]-AVERAGE(Table2[6M Return vs Nifty]))/_xlfn.STDEV.P(Table2[6M Return vs Nifty])</f>
        <v>0.93207253809866664</v>
      </c>
      <c r="M296">
        <v>-3.0319071659185499</v>
      </c>
      <c r="N296">
        <f>(Table2[[#This Row],[1W Return vs Nifty]]-AVERAGE(Table2[1W Return vs Nifty]))/_xlfn.STDEV.P(Table2[1W Return vs Nifty])</f>
        <v>-1.1263670998273712</v>
      </c>
      <c r="O296">
        <v>262.33999999999997</v>
      </c>
      <c r="P296">
        <v>259.22164562303698</v>
      </c>
      <c r="Q296">
        <v>230.86684241213999</v>
      </c>
      <c r="R296">
        <v>41.662686953627798</v>
      </c>
      <c r="S296" s="1">
        <f>(Table2[[#This Row],[Close Price]]-Table2[[#This Row],[20D EMA]])/Table2[[#This Row],[20D EMA]]</f>
        <v>-1.0825646108103893E-2</v>
      </c>
      <c r="T296" s="1">
        <f>(Table2[[#This Row],[Close Price]]-Table2[[#This Row],[50D EMA]])/Table2[[#This Row],[50D EMA]]</f>
        <v>1.0738083862325634E-3</v>
      </c>
      <c r="U296" s="1">
        <f>(Table2[[#This Row],[Close Price]]-Table2[[#This Row],[200D EMA]])/Table2[[#This Row],[200D EMA]]</f>
        <v>0.12402455583788223</v>
      </c>
      <c r="V296">
        <v>0.51405805902366697</v>
      </c>
      <c r="W296">
        <v>256.39999999999998</v>
      </c>
      <c r="X296">
        <v>264.95</v>
      </c>
      <c r="Y296">
        <v>256.39999999999998</v>
      </c>
      <c r="Z296">
        <v>264.95</v>
      </c>
      <c r="AA296">
        <v>256.39999999999998</v>
      </c>
      <c r="AB296">
        <v>264.95</v>
      </c>
      <c r="AC296" s="1">
        <f>(Table2[[#This Row],[Close Price]]/Table2[[#This Row],[Day Low]])-1</f>
        <v>1.2090483619344949E-2</v>
      </c>
      <c r="AD296" s="1">
        <f>(Table2[[#This Row],[Day High]]/Table2[[#This Row],[Close Price]])-1</f>
        <v>2.1001926782273639E-2</v>
      </c>
      <c r="AE296" s="1">
        <f>(Table2[[#This Row],[Close Price]]/Table2[[#This Row],[Current Week Low]])-1</f>
        <v>1.2090483619344949E-2</v>
      </c>
      <c r="AF296" s="1">
        <f>(Table2[[#This Row],[Current Week High]]/Table2[[#This Row],[Close Price]])-1</f>
        <v>2.1001926782273639E-2</v>
      </c>
      <c r="AG296" s="1">
        <f>(Table2[[#This Row],[Close Price]]/Table2[[#This Row],[Current Month Low]])-1</f>
        <v>1.2090483619344949E-2</v>
      </c>
      <c r="AH296" s="1">
        <f>(Table2[[#This Row],[Current Month High]]/Table2[[#This Row],[Close Price]])-1</f>
        <v>2.1001926782273639E-2</v>
      </c>
      <c r="AI296">
        <v>7.9383429672447097</v>
      </c>
      <c r="AJ296">
        <v>53.007075471698101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0.1</v>
      </c>
      <c r="AM296" t="s">
        <v>3189</v>
      </c>
      <c r="AN296">
        <v>-1.67</v>
      </c>
      <c r="AO296" t="s">
        <v>3190</v>
      </c>
      <c r="AP296">
        <v>7.5731441263799998E-3</v>
      </c>
      <c r="AQ296">
        <f>(Table2[[#This Row],[Sharpe Ratio]]-AVERAGE(Table2[Sharpe Ratio]))/_xlfn.STDEV.P(Table2[Sharpe Ratio])</f>
        <v>-0.60922697365352307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-1.4477224884915656</v>
      </c>
      <c r="AS296">
        <f>_xlfn.RANK.AVG(Table2[[#This Row],[1Y Return vs Nifty Z-Score]],Table2[1Y Return vs Nifty Z-Score])</f>
        <v>341</v>
      </c>
      <c r="AT296">
        <f>_xlfn.RANK.AVG(Table2[[#This Row],[6M Return vs Nifty Z-Score]],Table2[6M Return vs Nifty Z-Score])</f>
        <v>105</v>
      </c>
      <c r="AU296">
        <f>_xlfn.RANK.AVG(Table2[[#This Row],[Sharpe Ratio Z-Score]],Table2[Sharpe Ratio Z-Score])</f>
        <v>504</v>
      </c>
      <c r="AV296">
        <f>(Table2[[#This Row],[Rank 1Y]]+Table2[[#This Row],[Rank 6M]]+Table2[[#This Row],[Rank Sharpe]])/3</f>
        <v>316.66666666666669</v>
      </c>
    </row>
    <row r="297" spans="1:48" x14ac:dyDescent="0.3">
      <c r="A297" t="s">
        <v>774</v>
      </c>
      <c r="B297" t="s">
        <v>775</v>
      </c>
      <c r="C297" t="s">
        <v>3151</v>
      </c>
      <c r="D297" t="s">
        <v>776</v>
      </c>
      <c r="E297">
        <v>20832.241754675</v>
      </c>
      <c r="F297">
        <v>496.8</v>
      </c>
      <c r="G297">
        <v>24.519942897960298</v>
      </c>
      <c r="H297">
        <f>(Table2[[#This Row],[1Y Return vs Nifty]]-AVERAGE(Table2[1Y Return vs Nifty]))/_xlfn.STDEV.P(Table2[1Y Return vs Nifty])</f>
        <v>0.18593255511252291</v>
      </c>
      <c r="I297">
        <v>-6.4874232940780203</v>
      </c>
      <c r="J297">
        <f>(Table2[[#This Row],[1M Return vs Nifty]]-AVERAGE(Table2[1M Return vs Nifty]))/_xlfn.STDEV.P(Table2[1M Return vs Nifty])</f>
        <v>-0.62723663748020475</v>
      </c>
      <c r="K297">
        <v>-31.919903561279</v>
      </c>
      <c r="L297">
        <f>(Table2[[#This Row],[6M Return vs Nifty]]-AVERAGE(Table2[6M Return vs Nifty]))/_xlfn.STDEV.P(Table2[6M Return vs Nifty])</f>
        <v>-1.1235355011763248</v>
      </c>
      <c r="M297">
        <v>10.567727678351501</v>
      </c>
      <c r="N297">
        <f>(Table2[[#This Row],[1W Return vs Nifty]]-AVERAGE(Table2[1W Return vs Nifty]))/_xlfn.STDEV.P(Table2[1W Return vs Nifty])</f>
        <v>1.7144889190525021</v>
      </c>
      <c r="O297">
        <v>472.73</v>
      </c>
      <c r="P297">
        <v>494.237612972227</v>
      </c>
      <c r="Q297">
        <v>486.30595585278598</v>
      </c>
      <c r="R297">
        <v>65.2702977589162</v>
      </c>
      <c r="S297" s="1">
        <f>(Table2[[#This Row],[Close Price]]-Table2[[#This Row],[20D EMA]])/Table2[[#This Row],[20D EMA]]</f>
        <v>5.0917013940304172E-2</v>
      </c>
      <c r="T297" s="1">
        <f>(Table2[[#This Row],[Close Price]]-Table2[[#This Row],[50D EMA]])/Table2[[#This Row],[50D EMA]]</f>
        <v>5.1845245293320142E-3</v>
      </c>
      <c r="U297" s="1">
        <f>(Table2[[#This Row],[Close Price]]-Table2[[#This Row],[200D EMA]])/Table2[[#This Row],[200D EMA]]</f>
        <v>2.1579098550852979E-2</v>
      </c>
      <c r="V297">
        <v>0.917108788844194</v>
      </c>
      <c r="W297">
        <v>486.1</v>
      </c>
      <c r="X297">
        <v>502.8</v>
      </c>
      <c r="Y297">
        <v>486.1</v>
      </c>
      <c r="Z297">
        <v>502.8</v>
      </c>
      <c r="AA297">
        <v>486.1</v>
      </c>
      <c r="AB297">
        <v>502.8</v>
      </c>
      <c r="AC297" s="1">
        <f>(Table2[[#This Row],[Close Price]]/Table2[[#This Row],[Day Low]])-1</f>
        <v>2.2011931701295895E-2</v>
      </c>
      <c r="AD297" s="1">
        <f>(Table2[[#This Row],[Day High]]/Table2[[#This Row],[Close Price]])-1</f>
        <v>1.2077294685990392E-2</v>
      </c>
      <c r="AE297" s="1">
        <f>(Table2[[#This Row],[Close Price]]/Table2[[#This Row],[Current Week Low]])-1</f>
        <v>2.2011931701295895E-2</v>
      </c>
      <c r="AF297" s="1">
        <f>(Table2[[#This Row],[Current Week High]]/Table2[[#This Row],[Close Price]])-1</f>
        <v>1.2077294685990392E-2</v>
      </c>
      <c r="AG297" s="1">
        <f>(Table2[[#This Row],[Close Price]]/Table2[[#This Row],[Current Month Low]])-1</f>
        <v>2.2011931701295895E-2</v>
      </c>
      <c r="AH297" s="1">
        <f>(Table2[[#This Row],[Current Month High]]/Table2[[#This Row],[Close Price]])-1</f>
        <v>1.2077294685990392E-2</v>
      </c>
      <c r="AI297">
        <v>50.583735909822799</v>
      </c>
      <c r="AJ297">
        <v>65.324459234608995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0.01</v>
      </c>
      <c r="AM297" t="s">
        <v>3189</v>
      </c>
      <c r="AN297">
        <v>8.6999999999999993</v>
      </c>
      <c r="AO297" t="s">
        <v>3189</v>
      </c>
      <c r="AP297">
        <v>0.23241091099674899</v>
      </c>
      <c r="AQ297">
        <f>(Table2[[#This Row],[Sharpe Ratio]]-AVERAGE(Table2[Sharpe Ratio]))/_xlfn.STDEV.P(Table2[Sharpe Ratio])</f>
        <v>1.998226368143756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244</v>
      </c>
      <c r="AT297">
        <f>_xlfn.RANK.AVG(Table2[[#This Row],[6M Return vs Nifty Z-Score]],Table2[6M Return vs Nifty Z-Score])</f>
        <v>692</v>
      </c>
      <c r="AU297">
        <f>_xlfn.RANK.AVG(Table2[[#This Row],[Sharpe Ratio Z-Score]],Table2[Sharpe Ratio Z-Score])</f>
        <v>15</v>
      </c>
      <c r="AV297">
        <f>(Table2[[#This Row],[Rank 1Y]]+Table2[[#This Row],[Rank 6M]]+Table2[[#This Row],[Rank Sharpe]])/3</f>
        <v>317</v>
      </c>
    </row>
    <row r="298" spans="1:48" x14ac:dyDescent="0.3">
      <c r="A298" t="s">
        <v>1056</v>
      </c>
      <c r="B298" t="s">
        <v>1057</v>
      </c>
      <c r="C298" t="s">
        <v>3149</v>
      </c>
      <c r="D298" t="s">
        <v>134</v>
      </c>
      <c r="E298">
        <v>12651.484994642</v>
      </c>
      <c r="F298">
        <v>18.54</v>
      </c>
      <c r="G298">
        <v>23.881735092290899</v>
      </c>
      <c r="H298">
        <f>(Table2[[#This Row],[1Y Return vs Nifty]]-AVERAGE(Table2[1Y Return vs Nifty]))/_xlfn.STDEV.P(Table2[1Y Return vs Nifty])</f>
        <v>0.17316058754337324</v>
      </c>
      <c r="I298">
        <v>0.82565991929735705</v>
      </c>
      <c r="J298">
        <f>(Table2[[#This Row],[1M Return vs Nifty]]-AVERAGE(Table2[1M Return vs Nifty]))/_xlfn.STDEV.P(Table2[1M Return vs Nifty])</f>
        <v>0.17872393514922455</v>
      </c>
      <c r="K298">
        <v>-16.1336381599471</v>
      </c>
      <c r="L298">
        <f>(Table2[[#This Row],[6M Return vs Nifty]]-AVERAGE(Table2[6M Return vs Nifty]))/_xlfn.STDEV.P(Table2[6M Return vs Nifty])</f>
        <v>-0.62343455555086258</v>
      </c>
      <c r="M298">
        <v>9.2014567993971799</v>
      </c>
      <c r="N298">
        <f>(Table2[[#This Row],[1W Return vs Nifty]]-AVERAGE(Table2[1W Return vs Nifty]))/_xlfn.STDEV.P(Table2[1W Return vs Nifty])</f>
        <v>1.4290857523981397</v>
      </c>
      <c r="O298">
        <v>17.66</v>
      </c>
      <c r="P298">
        <v>18.123686570596501</v>
      </c>
      <c r="Q298">
        <v>17.478424654515599</v>
      </c>
      <c r="R298">
        <v>65.380743108719898</v>
      </c>
      <c r="S298" s="1">
        <f>(Table2[[#This Row],[Close Price]]-Table2[[#This Row],[20D EMA]])/Table2[[#This Row],[20D EMA]]</f>
        <v>4.9830124575311378E-2</v>
      </c>
      <c r="T298" s="1">
        <f>(Table2[[#This Row],[Close Price]]-Table2[[#This Row],[50D EMA]])/Table2[[#This Row],[50D EMA]]</f>
        <v>2.2970681366721309E-2</v>
      </c>
      <c r="U298" s="1">
        <f>(Table2[[#This Row],[Close Price]]-Table2[[#This Row],[200D EMA]])/Table2[[#This Row],[200D EMA]]</f>
        <v>6.0736328729153445E-2</v>
      </c>
      <c r="V298">
        <v>1.0044681890456899</v>
      </c>
      <c r="W298">
        <v>18.16</v>
      </c>
      <c r="X298">
        <v>19.010000000000002</v>
      </c>
      <c r="Y298">
        <v>18.16</v>
      </c>
      <c r="Z298">
        <v>19.010000000000002</v>
      </c>
      <c r="AA298">
        <v>18.16</v>
      </c>
      <c r="AB298">
        <v>19.010000000000002</v>
      </c>
      <c r="AC298" s="1">
        <f>(Table2[[#This Row],[Close Price]]/Table2[[#This Row],[Day Low]])-1</f>
        <v>2.0925110132158586E-2</v>
      </c>
      <c r="AD298" s="1">
        <f>(Table2[[#This Row],[Day High]]/Table2[[#This Row],[Close Price]])-1</f>
        <v>2.5350593311758596E-2</v>
      </c>
      <c r="AE298" s="1">
        <f>(Table2[[#This Row],[Close Price]]/Table2[[#This Row],[Current Week Low]])-1</f>
        <v>2.0925110132158586E-2</v>
      </c>
      <c r="AF298" s="1">
        <f>(Table2[[#This Row],[Current Week High]]/Table2[[#This Row],[Close Price]])-1</f>
        <v>2.5350593311758596E-2</v>
      </c>
      <c r="AG298" s="1">
        <f>(Table2[[#This Row],[Close Price]]/Table2[[#This Row],[Current Month Low]])-1</f>
        <v>2.0925110132158586E-2</v>
      </c>
      <c r="AH298" s="1">
        <f>(Table2[[#This Row],[Current Month High]]/Table2[[#This Row],[Close Price]])-1</f>
        <v>2.5350593311758596E-2</v>
      </c>
      <c r="AI298">
        <v>29.449838187702198</v>
      </c>
      <c r="AJ298">
        <v>51.346938775510097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0.19</v>
      </c>
      <c r="AM298" t="s">
        <v>3189</v>
      </c>
      <c r="AN298">
        <v>7.11</v>
      </c>
      <c r="AO298" t="s">
        <v>3189</v>
      </c>
      <c r="AP298">
        <v>0.12621109479800699</v>
      </c>
      <c r="AQ298">
        <f>(Table2[[#This Row],[Sharpe Ratio]]-AVERAGE(Table2[Sharpe Ratio]))/_xlfn.STDEV.P(Table2[Sharpe Ratio])</f>
        <v>0.76662248993355886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251</v>
      </c>
      <c r="AT298">
        <f>_xlfn.RANK.AVG(Table2[[#This Row],[6M Return vs Nifty Z-Score]],Table2[6M Return vs Nifty Z-Score])</f>
        <v>550</v>
      </c>
      <c r="AU298">
        <f>_xlfn.RANK.AVG(Table2[[#This Row],[Sharpe Ratio Z-Score]],Table2[Sharpe Ratio Z-Score])</f>
        <v>151</v>
      </c>
      <c r="AV298">
        <f>(Table2[[#This Row],[Rank 1Y]]+Table2[[#This Row],[Rank 6M]]+Table2[[#This Row],[Rank Sharpe]])/3</f>
        <v>317.33333333333331</v>
      </c>
    </row>
    <row r="299" spans="1:48" x14ac:dyDescent="0.3">
      <c r="A299" t="s">
        <v>623</v>
      </c>
      <c r="B299" t="s">
        <v>624</v>
      </c>
      <c r="C299" t="s">
        <v>3147</v>
      </c>
      <c r="D299" t="s">
        <v>51</v>
      </c>
      <c r="E299">
        <v>30578.420493509999</v>
      </c>
      <c r="F299">
        <v>576.79999999999995</v>
      </c>
      <c r="G299">
        <v>29.7693024546613</v>
      </c>
      <c r="H299">
        <f>(Table2[[#This Row],[1Y Return vs Nifty]]-AVERAGE(Table2[1Y Return vs Nifty]))/_xlfn.STDEV.P(Table2[1Y Return vs Nifty])</f>
        <v>0.29098399669849612</v>
      </c>
      <c r="I299">
        <v>13.944839459033901</v>
      </c>
      <c r="J299">
        <f>(Table2[[#This Row],[1M Return vs Nifty]]-AVERAGE(Table2[1M Return vs Nifty]))/_xlfn.STDEV.P(Table2[1M Return vs Nifty])</f>
        <v>1.6245630081869433</v>
      </c>
      <c r="K299">
        <v>24.966691327479001</v>
      </c>
      <c r="L299">
        <f>(Table2[[#This Row],[6M Return vs Nifty]]-AVERAGE(Table2[6M Return vs Nifty]))/_xlfn.STDEV.P(Table2[6M Return vs Nifty])</f>
        <v>0.67860320446587152</v>
      </c>
      <c r="M299">
        <v>8.4362752975590301</v>
      </c>
      <c r="N299">
        <f>(Table2[[#This Row],[1W Return vs Nifty]]-AVERAGE(Table2[1W Return vs Nifty]))/_xlfn.STDEV.P(Table2[1W Return vs Nifty])</f>
        <v>1.2692453963941457</v>
      </c>
      <c r="O299">
        <v>518</v>
      </c>
      <c r="P299">
        <v>493.84764906077697</v>
      </c>
      <c r="Q299">
        <v>453.94249846834703</v>
      </c>
      <c r="R299">
        <v>85.667889864672304</v>
      </c>
      <c r="S299" s="1">
        <f>(Table2[[#This Row],[Close Price]]-Table2[[#This Row],[20D EMA]])/Table2[[#This Row],[20D EMA]]</f>
        <v>0.11351351351351342</v>
      </c>
      <c r="T299" s="1">
        <f>(Table2[[#This Row],[Close Price]]-Table2[[#This Row],[50D EMA]])/Table2[[#This Row],[50D EMA]]</f>
        <v>0.16797154162216976</v>
      </c>
      <c r="U299" s="1">
        <f>(Table2[[#This Row],[Close Price]]-Table2[[#This Row],[200D EMA]])/Table2[[#This Row],[200D EMA]]</f>
        <v>0.27064551555800115</v>
      </c>
      <c r="V299">
        <v>1.06545310415715</v>
      </c>
      <c r="W299">
        <v>564</v>
      </c>
      <c r="X299">
        <v>582.1</v>
      </c>
      <c r="Y299">
        <v>564</v>
      </c>
      <c r="Z299">
        <v>582.1</v>
      </c>
      <c r="AA299">
        <v>564</v>
      </c>
      <c r="AB299">
        <v>582.1</v>
      </c>
      <c r="AC299" s="1">
        <f>(Table2[[#This Row],[Close Price]]/Table2[[#This Row],[Day Low]])-1</f>
        <v>2.2695035460992719E-2</v>
      </c>
      <c r="AD299" s="1">
        <f>(Table2[[#This Row],[Day High]]/Table2[[#This Row],[Close Price]])-1</f>
        <v>9.1886269070735604E-3</v>
      </c>
      <c r="AE299" s="1">
        <f>(Table2[[#This Row],[Close Price]]/Table2[[#This Row],[Current Week Low]])-1</f>
        <v>2.2695035460992719E-2</v>
      </c>
      <c r="AF299" s="1">
        <f>(Table2[[#This Row],[Current Week High]]/Table2[[#This Row],[Close Price]])-1</f>
        <v>9.1886269070735604E-3</v>
      </c>
      <c r="AG299" s="1">
        <f>(Table2[[#This Row],[Close Price]]/Table2[[#This Row],[Current Month Low]])-1</f>
        <v>2.2695035460992719E-2</v>
      </c>
      <c r="AH299" s="1">
        <f>(Table2[[#This Row],[Current Month High]]/Table2[[#This Row],[Close Price]])-1</f>
        <v>9.1886269070735604E-3</v>
      </c>
      <c r="AI299">
        <v>0.91886269070735604</v>
      </c>
      <c r="AJ299">
        <v>59.844810863239502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0.18</v>
      </c>
      <c r="AM299" t="s">
        <v>3189</v>
      </c>
      <c r="AN299">
        <v>17.82</v>
      </c>
      <c r="AO299" t="s">
        <v>3189</v>
      </c>
      <c r="AP299">
        <v>-1.5713639716789001E-2</v>
      </c>
      <c r="AQ299">
        <f>(Table2[[#This Row],[Sharpe Ratio]]-AVERAGE(Table2[Sharpe Ratio]))/_xlfn.STDEV.P(Table2[Sharpe Ratio])</f>
        <v>-0.8792848166785775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2.9841107890668792</v>
      </c>
      <c r="AS299">
        <f>_xlfn.RANK.AVG(Table2[[#This Row],[1Y Return vs Nifty Z-Score]],Table2[1Y Return vs Nifty Z-Score])</f>
        <v>219</v>
      </c>
      <c r="AT299">
        <f>_xlfn.RANK.AVG(Table2[[#This Row],[6M Return vs Nifty Z-Score]],Table2[6M Return vs Nifty Z-Score])</f>
        <v>135</v>
      </c>
      <c r="AU299">
        <f>_xlfn.RANK.AVG(Table2[[#This Row],[Sharpe Ratio Z-Score]],Table2[Sharpe Ratio Z-Score])</f>
        <v>601</v>
      </c>
      <c r="AV299">
        <f>(Table2[[#This Row],[Rank 1Y]]+Table2[[#This Row],[Rank 6M]]+Table2[[#This Row],[Rank Sharpe]])/3</f>
        <v>318.33333333333331</v>
      </c>
    </row>
    <row r="300" spans="1:48" x14ac:dyDescent="0.3">
      <c r="A300" t="s">
        <v>1271</v>
      </c>
      <c r="B300" t="s">
        <v>1272</v>
      </c>
      <c r="C300" t="s">
        <v>3148</v>
      </c>
      <c r="D300" t="s">
        <v>57</v>
      </c>
      <c r="E300">
        <v>9208.9553931099999</v>
      </c>
      <c r="F300">
        <v>6951.2</v>
      </c>
      <c r="G300">
        <v>45.222232385173399</v>
      </c>
      <c r="H300">
        <f>(Table2[[#This Row],[1Y Return vs Nifty]]-AVERAGE(Table2[1Y Return vs Nifty]))/_xlfn.STDEV.P(Table2[1Y Return vs Nifty])</f>
        <v>0.60023173414011588</v>
      </c>
      <c r="I300">
        <v>-11.5767802669837</v>
      </c>
      <c r="J300">
        <f>(Table2[[#This Row],[1M Return vs Nifty]]-AVERAGE(Table2[1M Return vs Nifty]))/_xlfn.STDEV.P(Table2[1M Return vs Nifty])</f>
        <v>-1.1881246980312663</v>
      </c>
      <c r="K300">
        <v>-30.476871662217199</v>
      </c>
      <c r="L300">
        <f>(Table2[[#This Row],[6M Return vs Nifty]]-AVERAGE(Table2[6M Return vs Nifty]))/_xlfn.STDEV.P(Table2[6M Return vs Nifty])</f>
        <v>-1.0778209766233786</v>
      </c>
      <c r="M300">
        <v>-1.1044030557973199</v>
      </c>
      <c r="N300">
        <f>(Table2[[#This Row],[1W Return vs Nifty]]-AVERAGE(Table2[1W Return vs Nifty]))/_xlfn.STDEV.P(Table2[1W Return vs Nifty])</f>
        <v>-0.72372675577719991</v>
      </c>
      <c r="O300">
        <v>6956.09</v>
      </c>
      <c r="P300">
        <v>7138.1107176595697</v>
      </c>
      <c r="Q300">
        <v>7066.6168883524297</v>
      </c>
      <c r="R300">
        <v>53.249916542851501</v>
      </c>
      <c r="S300" s="1">
        <f>(Table2[[#This Row],[Close Price]]-Table2[[#This Row],[20D EMA]])/Table2[[#This Row],[20D EMA]]</f>
        <v>-7.0298112876635108E-4</v>
      </c>
      <c r="T300" s="1">
        <f>(Table2[[#This Row],[Close Price]]-Table2[[#This Row],[50D EMA]])/Table2[[#This Row],[50D EMA]]</f>
        <v>-2.6184900326238394E-2</v>
      </c>
      <c r="U300" s="1">
        <f>(Table2[[#This Row],[Close Price]]-Table2[[#This Row],[200D EMA]])/Table2[[#This Row],[200D EMA]]</f>
        <v>-1.6332693589582597E-2</v>
      </c>
      <c r="V300">
        <v>0.47419959445030302</v>
      </c>
      <c r="W300">
        <v>6845</v>
      </c>
      <c r="X300">
        <v>7000</v>
      </c>
      <c r="Y300">
        <v>6845</v>
      </c>
      <c r="Z300">
        <v>7000</v>
      </c>
      <c r="AA300">
        <v>6845</v>
      </c>
      <c r="AB300">
        <v>7000</v>
      </c>
      <c r="AC300" s="1">
        <f>(Table2[[#This Row],[Close Price]]/Table2[[#This Row],[Day Low]])-1</f>
        <v>1.551497443389338E-2</v>
      </c>
      <c r="AD300" s="1">
        <f>(Table2[[#This Row],[Day High]]/Table2[[#This Row],[Close Price]])-1</f>
        <v>7.0203705834963603E-3</v>
      </c>
      <c r="AE300" s="1">
        <f>(Table2[[#This Row],[Close Price]]/Table2[[#This Row],[Current Week Low]])-1</f>
        <v>1.551497443389338E-2</v>
      </c>
      <c r="AF300" s="1">
        <f>(Table2[[#This Row],[Current Week High]]/Table2[[#This Row],[Close Price]])-1</f>
        <v>7.0203705834963603E-3</v>
      </c>
      <c r="AG300" s="1">
        <f>(Table2[[#This Row],[Close Price]]/Table2[[#This Row],[Current Month Low]])-1</f>
        <v>1.551497443389338E-2</v>
      </c>
      <c r="AH300" s="1">
        <f>(Table2[[#This Row],[Current Month High]]/Table2[[#This Row],[Close Price]])-1</f>
        <v>7.0203705834963603E-3</v>
      </c>
      <c r="AI300">
        <v>47.857204511451201</v>
      </c>
      <c r="AJ300">
        <v>108.556855685568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0.03</v>
      </c>
      <c r="AM300" t="s">
        <v>3189</v>
      </c>
      <c r="AN300">
        <v>0.09</v>
      </c>
      <c r="AO300" t="s">
        <v>3189</v>
      </c>
      <c r="AP300">
        <v>0.144183176195677</v>
      </c>
      <c r="AQ300">
        <f>(Table2[[#This Row],[Sharpe Ratio]]-AVERAGE(Table2[Sharpe Ratio]))/_xlfn.STDEV.P(Table2[Sharpe Ratio])</f>
        <v>0.97504549800597695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145</v>
      </c>
      <c r="AT300">
        <f>_xlfn.RANK.AVG(Table2[[#This Row],[6M Return vs Nifty Z-Score]],Table2[6M Return vs Nifty Z-Score])</f>
        <v>686</v>
      </c>
      <c r="AU300">
        <f>_xlfn.RANK.AVG(Table2[[#This Row],[Sharpe Ratio Z-Score]],Table2[Sharpe Ratio Z-Score])</f>
        <v>124</v>
      </c>
      <c r="AV300">
        <f>(Table2[[#This Row],[Rank 1Y]]+Table2[[#This Row],[Rank 6M]]+Table2[[#This Row],[Rank Sharpe]])/3</f>
        <v>318.33333333333331</v>
      </c>
    </row>
    <row r="301" spans="1:48" x14ac:dyDescent="0.3">
      <c r="A301" t="s">
        <v>660</v>
      </c>
      <c r="B301" t="s">
        <v>661</v>
      </c>
      <c r="C301" t="s">
        <v>3157</v>
      </c>
      <c r="D301" t="s">
        <v>266</v>
      </c>
      <c r="E301">
        <v>27535.374526439999</v>
      </c>
      <c r="F301">
        <v>542.95000000000005</v>
      </c>
      <c r="G301">
        <v>15.2009031100829</v>
      </c>
      <c r="H301">
        <f>(Table2[[#This Row],[1Y Return vs Nifty]]-AVERAGE(Table2[1Y Return vs Nifty]))/_xlfn.STDEV.P(Table2[1Y Return vs Nifty])</f>
        <v>-5.6230265805224809E-4</v>
      </c>
      <c r="I301">
        <v>-2.9327690776987501</v>
      </c>
      <c r="J301">
        <f>(Table2[[#This Row],[1M Return vs Nifty]]-AVERAGE(Table2[1M Return vs Nifty]))/_xlfn.STDEV.P(Table2[1M Return vs Nifty])</f>
        <v>-0.23548516082630475</v>
      </c>
      <c r="K301">
        <v>11.092321173487999</v>
      </c>
      <c r="L301">
        <f>(Table2[[#This Row],[6M Return vs Nifty]]-AVERAGE(Table2[6M Return vs Nifty]))/_xlfn.STDEV.P(Table2[6M Return vs Nifty])</f>
        <v>0.23907013837519406</v>
      </c>
      <c r="M301">
        <v>5.0732543489641504</v>
      </c>
      <c r="N301">
        <f>(Table2[[#This Row],[1W Return vs Nifty]]-AVERAGE(Table2[1W Return vs Nifty]))/_xlfn.STDEV.P(Table2[1W Return vs Nifty])</f>
        <v>0.56673695312809702</v>
      </c>
      <c r="O301">
        <v>538.22</v>
      </c>
      <c r="P301">
        <v>539.12166464706297</v>
      </c>
      <c r="Q301">
        <v>495.22057921743902</v>
      </c>
      <c r="R301">
        <v>59.449349059809599</v>
      </c>
      <c r="S301" s="1">
        <f>(Table2[[#This Row],[Close Price]]-Table2[[#This Row],[20D EMA]])/Table2[[#This Row],[20D EMA]]</f>
        <v>8.7882278622125123E-3</v>
      </c>
      <c r="T301" s="1">
        <f>(Table2[[#This Row],[Close Price]]-Table2[[#This Row],[50D EMA]])/Table2[[#This Row],[50D EMA]]</f>
        <v>7.1010601205264146E-3</v>
      </c>
      <c r="U301" s="1">
        <f>(Table2[[#This Row],[Close Price]]-Table2[[#This Row],[200D EMA]])/Table2[[#This Row],[200D EMA]]</f>
        <v>9.6380123899504233E-2</v>
      </c>
      <c r="V301">
        <v>0.53203529245116199</v>
      </c>
      <c r="W301">
        <v>541</v>
      </c>
      <c r="X301">
        <v>557.45000000000005</v>
      </c>
      <c r="Y301">
        <v>541</v>
      </c>
      <c r="Z301">
        <v>557.45000000000005</v>
      </c>
      <c r="AA301">
        <v>541</v>
      </c>
      <c r="AB301">
        <v>557.45000000000005</v>
      </c>
      <c r="AC301" s="1">
        <f>(Table2[[#This Row],[Close Price]]/Table2[[#This Row],[Day Low]])-1</f>
        <v>3.6044362292053655E-3</v>
      </c>
      <c r="AD301" s="1">
        <f>(Table2[[#This Row],[Day High]]/Table2[[#This Row],[Close Price]])-1</f>
        <v>2.6705958191362011E-2</v>
      </c>
      <c r="AE301" s="1">
        <f>(Table2[[#This Row],[Close Price]]/Table2[[#This Row],[Current Week Low]])-1</f>
        <v>3.6044362292053655E-3</v>
      </c>
      <c r="AF301" s="1">
        <f>(Table2[[#This Row],[Current Week High]]/Table2[[#This Row],[Close Price]])-1</f>
        <v>2.6705958191362011E-2</v>
      </c>
      <c r="AG301" s="1">
        <f>(Table2[[#This Row],[Close Price]]/Table2[[#This Row],[Current Month Low]])-1</f>
        <v>3.6044362292053655E-3</v>
      </c>
      <c r="AH301" s="1">
        <f>(Table2[[#This Row],[Current Month High]]/Table2[[#This Row],[Close Price]])-1</f>
        <v>2.6705958191362011E-2</v>
      </c>
      <c r="AI301">
        <v>15.719679528501601</v>
      </c>
      <c r="AJ301">
        <v>61.544183278786001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-0.01</v>
      </c>
      <c r="AM301" t="s">
        <v>3190</v>
      </c>
      <c r="AN301">
        <v>2.72</v>
      </c>
      <c r="AO301" t="s">
        <v>3189</v>
      </c>
      <c r="AP301">
        <v>3.1314176368705003E-2</v>
      </c>
      <c r="AQ301">
        <f>(Table2[[#This Row],[Sharpe Ratio]]-AVERAGE(Table2[Sharpe Ratio]))/_xlfn.STDEV.P(Table2[Sharpe Ratio])</f>
        <v>-0.33390119222616149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308</v>
      </c>
      <c r="AT301">
        <f>_xlfn.RANK.AVG(Table2[[#This Row],[6M Return vs Nifty Z-Score]],Table2[6M Return vs Nifty Z-Score])</f>
        <v>220</v>
      </c>
      <c r="AU301">
        <f>_xlfn.RANK.AVG(Table2[[#This Row],[Sharpe Ratio Z-Score]],Table2[Sharpe Ratio Z-Score])</f>
        <v>432</v>
      </c>
      <c r="AV301">
        <f>(Table2[[#This Row],[Rank 1Y]]+Table2[[#This Row],[Rank 6M]]+Table2[[#This Row],[Rank Sharpe]])/3</f>
        <v>320</v>
      </c>
    </row>
    <row r="302" spans="1:48" x14ac:dyDescent="0.3">
      <c r="A302" t="s">
        <v>1708</v>
      </c>
      <c r="B302" t="s">
        <v>1709</v>
      </c>
      <c r="C302" t="s">
        <v>3147</v>
      </c>
      <c r="D302" t="s">
        <v>51</v>
      </c>
      <c r="E302">
        <v>5077.5248849999998</v>
      </c>
      <c r="F302">
        <v>440.25</v>
      </c>
      <c r="G302">
        <v>24.690030722042501</v>
      </c>
      <c r="H302">
        <f>(Table2[[#This Row],[1Y Return vs Nifty]]-AVERAGE(Table2[1Y Return vs Nifty]))/_xlfn.STDEV.P(Table2[1Y Return vs Nifty])</f>
        <v>0.18933639341375866</v>
      </c>
      <c r="I302">
        <v>7.9033789434865502</v>
      </c>
      <c r="J302">
        <f>(Table2[[#This Row],[1M Return vs Nifty]]-AVERAGE(Table2[1M Return vs Nifty]))/_xlfn.STDEV.P(Table2[1M Return vs Nifty])</f>
        <v>0.95874548163082962</v>
      </c>
      <c r="K302">
        <v>36.820774745543503</v>
      </c>
      <c r="L302">
        <f>(Table2[[#This Row],[6M Return vs Nifty]]-AVERAGE(Table2[6M Return vs Nifty]))/_xlfn.STDEV.P(Table2[6M Return vs Nifty])</f>
        <v>1.0541346031966312</v>
      </c>
      <c r="M302">
        <v>3.0103351865088701</v>
      </c>
      <c r="N302">
        <f>(Table2[[#This Row],[1W Return vs Nifty]]-AVERAGE(Table2[1W Return vs Nifty]))/_xlfn.STDEV.P(Table2[1W Return vs Nifty])</f>
        <v>0.13580947704274449</v>
      </c>
      <c r="O302">
        <v>391.81</v>
      </c>
      <c r="P302">
        <v>376.19964950146698</v>
      </c>
      <c r="Q302">
        <v>340.15146433057902</v>
      </c>
      <c r="R302">
        <v>70.283959877187598</v>
      </c>
      <c r="S302" s="1">
        <f>(Table2[[#This Row],[Close Price]]-Table2[[#This Row],[20D EMA]])/Table2[[#This Row],[20D EMA]]</f>
        <v>0.12363135193078277</v>
      </c>
      <c r="T302" s="1">
        <f>(Table2[[#This Row],[Close Price]]-Table2[[#This Row],[50D EMA]])/Table2[[#This Row],[50D EMA]]</f>
        <v>0.17025627371905155</v>
      </c>
      <c r="U302" s="1">
        <f>(Table2[[#This Row],[Close Price]]-Table2[[#This Row],[200D EMA]])/Table2[[#This Row],[200D EMA]]</f>
        <v>0.29427636263867263</v>
      </c>
      <c r="V302">
        <v>1.91163566295247</v>
      </c>
      <c r="W302">
        <v>416</v>
      </c>
      <c r="X302">
        <v>464.75</v>
      </c>
      <c r="Y302">
        <v>416</v>
      </c>
      <c r="Z302">
        <v>464.75</v>
      </c>
      <c r="AA302">
        <v>416</v>
      </c>
      <c r="AB302">
        <v>464.75</v>
      </c>
      <c r="AC302" s="1">
        <f>(Table2[[#This Row],[Close Price]]/Table2[[#This Row],[Day Low]])-1</f>
        <v>5.8293269230769162E-2</v>
      </c>
      <c r="AD302" s="1">
        <f>(Table2[[#This Row],[Day High]]/Table2[[#This Row],[Close Price]])-1</f>
        <v>5.5650198750709867E-2</v>
      </c>
      <c r="AE302" s="1">
        <f>(Table2[[#This Row],[Close Price]]/Table2[[#This Row],[Current Week Low]])-1</f>
        <v>5.8293269230769162E-2</v>
      </c>
      <c r="AF302" s="1">
        <f>(Table2[[#This Row],[Current Week High]]/Table2[[#This Row],[Close Price]])-1</f>
        <v>5.5650198750709867E-2</v>
      </c>
      <c r="AG302" s="1">
        <f>(Table2[[#This Row],[Close Price]]/Table2[[#This Row],[Current Month Low]])-1</f>
        <v>5.8293269230769162E-2</v>
      </c>
      <c r="AH302" s="1">
        <f>(Table2[[#This Row],[Current Month High]]/Table2[[#This Row],[Close Price]])-1</f>
        <v>5.5650198750709867E-2</v>
      </c>
      <c r="AI302">
        <v>5.5650198750709796</v>
      </c>
      <c r="AJ302">
        <v>69.131771033422893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0.18</v>
      </c>
      <c r="AM302" t="s">
        <v>3189</v>
      </c>
      <c r="AN302">
        <v>14.45</v>
      </c>
      <c r="AO302" t="s">
        <v>3189</v>
      </c>
      <c r="AP302">
        <v>-3.0782051339493001E-2</v>
      </c>
      <c r="AQ302">
        <f>(Table2[[#This Row],[Sharpe Ratio]]-AVERAGE(Table2[Sharpe Ratio]))/_xlfn.STDEV.P(Table2[Sharpe Ratio])</f>
        <v>-1.0540338403328169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1.2839921149511471</v>
      </c>
      <c r="AS302">
        <f>_xlfn.RANK.AVG(Table2[[#This Row],[1Y Return vs Nifty Z-Score]],Table2[1Y Return vs Nifty Z-Score])</f>
        <v>242</v>
      </c>
      <c r="AT302">
        <f>_xlfn.RANK.AVG(Table2[[#This Row],[6M Return vs Nifty Z-Score]],Table2[6M Return vs Nifty Z-Score])</f>
        <v>87</v>
      </c>
      <c r="AU302">
        <f>_xlfn.RANK.AVG(Table2[[#This Row],[Sharpe Ratio Z-Score]],Table2[Sharpe Ratio Z-Score])</f>
        <v>631</v>
      </c>
      <c r="AV302">
        <f>(Table2[[#This Row],[Rank 1Y]]+Table2[[#This Row],[Rank 6M]]+Table2[[#This Row],[Rank Sharpe]])/3</f>
        <v>320</v>
      </c>
    </row>
    <row r="303" spans="1:48" x14ac:dyDescent="0.3">
      <c r="A303" t="s">
        <v>38</v>
      </c>
      <c r="B303" t="s">
        <v>39</v>
      </c>
      <c r="C303" t="s">
        <v>3145</v>
      </c>
      <c r="D303" t="s">
        <v>40</v>
      </c>
      <c r="E303">
        <v>596452.95499642496</v>
      </c>
      <c r="F303">
        <v>477.2</v>
      </c>
      <c r="G303">
        <v>-14.7764030565013</v>
      </c>
      <c r="H303">
        <f>(Table2[[#This Row],[1Y Return vs Nifty]]-AVERAGE(Table2[1Y Return vs Nifty]))/_xlfn.STDEV.P(Table2[1Y Return vs Nifty])</f>
        <v>-0.60047533845757872</v>
      </c>
      <c r="I303">
        <v>-2.62733798863428</v>
      </c>
      <c r="J303">
        <f>(Table2[[#This Row],[1M Return vs Nifty]]-AVERAGE(Table2[1M Return vs Nifty]))/_xlfn.STDEV.P(Table2[1M Return vs Nifty])</f>
        <v>-0.20182419892298573</v>
      </c>
      <c r="K303">
        <v>3.0353803058926698</v>
      </c>
      <c r="L303">
        <f>(Table2[[#This Row],[6M Return vs Nifty]]-AVERAGE(Table2[6M Return vs Nifty]))/_xlfn.STDEV.P(Table2[6M Return vs Nifty])</f>
        <v>-1.6169694751702511E-2</v>
      </c>
      <c r="M303">
        <v>-0.64131258899911103</v>
      </c>
      <c r="N303">
        <f>(Table2[[#This Row],[1W Return vs Nifty]]-AVERAGE(Table2[1W Return vs Nifty]))/_xlfn.STDEV.P(Table2[1W Return vs Nifty])</f>
        <v>-0.62699082463241074</v>
      </c>
      <c r="O303">
        <v>476.67</v>
      </c>
      <c r="P303">
        <v>483.40456432987901</v>
      </c>
      <c r="Q303">
        <v>468.28163085217801</v>
      </c>
      <c r="R303">
        <v>54.105109530152099</v>
      </c>
      <c r="S303" s="1">
        <f>(Table2[[#This Row],[Close Price]]-Table2[[#This Row],[20D EMA]])/Table2[[#This Row],[20D EMA]]</f>
        <v>1.1118803365010861E-3</v>
      </c>
      <c r="T303" s="1">
        <f>(Table2[[#This Row],[Close Price]]-Table2[[#This Row],[50D EMA]])/Table2[[#This Row],[50D EMA]]</f>
        <v>-1.2835138076282162E-2</v>
      </c>
      <c r="U303" s="1">
        <f>(Table2[[#This Row],[Close Price]]-Table2[[#This Row],[200D EMA]])/Table2[[#This Row],[200D EMA]]</f>
        <v>1.9044883591936644E-2</v>
      </c>
      <c r="V303">
        <v>0.96955519249810995</v>
      </c>
      <c r="W303">
        <v>473.4</v>
      </c>
      <c r="X303">
        <v>479.3</v>
      </c>
      <c r="Y303">
        <v>473.4</v>
      </c>
      <c r="Z303">
        <v>479.3</v>
      </c>
      <c r="AA303">
        <v>473.4</v>
      </c>
      <c r="AB303">
        <v>479.3</v>
      </c>
      <c r="AC303" s="1">
        <f>(Table2[[#This Row],[Close Price]]/Table2[[#This Row],[Day Low]])-1</f>
        <v>8.0270384452894028E-3</v>
      </c>
      <c r="AD303" s="1">
        <f>(Table2[[#This Row],[Day High]]/Table2[[#This Row],[Close Price]])-1</f>
        <v>4.4006705783738997E-3</v>
      </c>
      <c r="AE303" s="1">
        <f>(Table2[[#This Row],[Close Price]]/Table2[[#This Row],[Current Week Low]])-1</f>
        <v>8.0270384452894028E-3</v>
      </c>
      <c r="AF303" s="1">
        <f>(Table2[[#This Row],[Current Week High]]/Table2[[#This Row],[Close Price]])-1</f>
        <v>4.4006705783738997E-3</v>
      </c>
      <c r="AG303" s="1">
        <f>(Table2[[#This Row],[Close Price]]/Table2[[#This Row],[Current Month Low]])-1</f>
        <v>8.0270384452894028E-3</v>
      </c>
      <c r="AH303" s="1">
        <f>(Table2[[#This Row],[Current Month High]]/Table2[[#This Row],[Close Price]])-1</f>
        <v>4.4006705783738997E-3</v>
      </c>
      <c r="AI303">
        <v>10.750209555741799</v>
      </c>
      <c r="AJ303">
        <v>19.494178039313802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0.04</v>
      </c>
      <c r="AM303" t="s">
        <v>3189</v>
      </c>
      <c r="AN303">
        <v>0.92</v>
      </c>
      <c r="AO303" t="s">
        <v>3189</v>
      </c>
      <c r="AP303">
        <v>0.12434121304891101</v>
      </c>
      <c r="AQ303">
        <f>(Table2[[#This Row],[Sharpe Ratio]]-AVERAGE(Table2[Sharpe Ratio]))/_xlfn.STDEV.P(Table2[Sharpe Ratio])</f>
        <v>0.74493739012442795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526</v>
      </c>
      <c r="AT303">
        <f>_xlfn.RANK.AVG(Table2[[#This Row],[6M Return vs Nifty Z-Score]],Table2[6M Return vs Nifty Z-Score])</f>
        <v>293</v>
      </c>
      <c r="AU303">
        <f>_xlfn.RANK.AVG(Table2[[#This Row],[Sharpe Ratio Z-Score]],Table2[Sharpe Ratio Z-Score])</f>
        <v>156</v>
      </c>
      <c r="AV303">
        <f>(Table2[[#This Row],[Rank 1Y]]+Table2[[#This Row],[Rank 6M]]+Table2[[#This Row],[Rank Sharpe]])/3</f>
        <v>325</v>
      </c>
    </row>
    <row r="304" spans="1:48" x14ac:dyDescent="0.3">
      <c r="A304" t="s">
        <v>627</v>
      </c>
      <c r="B304" t="s">
        <v>628</v>
      </c>
      <c r="C304" t="s">
        <v>3156</v>
      </c>
      <c r="D304" t="s">
        <v>139</v>
      </c>
      <c r="E304">
        <v>30309.252271659901</v>
      </c>
      <c r="F304">
        <v>1248</v>
      </c>
      <c r="G304">
        <v>27.189268642723</v>
      </c>
      <c r="H304">
        <f>(Table2[[#This Row],[1Y Return vs Nifty]]-AVERAGE(Table2[1Y Return vs Nifty]))/_xlfn.STDEV.P(Table2[1Y Return vs Nifty])</f>
        <v>0.23935174168584714</v>
      </c>
      <c r="I304">
        <v>1.7171278246816699</v>
      </c>
      <c r="J304">
        <f>(Table2[[#This Row],[1M Return vs Nifty]]-AVERAGE(Table2[1M Return vs Nifty]))/_xlfn.STDEV.P(Table2[1M Return vs Nifty])</f>
        <v>0.27697086637382878</v>
      </c>
      <c r="K304">
        <v>-17.1765100011831</v>
      </c>
      <c r="L304">
        <f>(Table2[[#This Row],[6M Return vs Nifty]]-AVERAGE(Table2[6M Return vs Nifty]))/_xlfn.STDEV.P(Table2[6M Return vs Nifty])</f>
        <v>-0.65647221079795404</v>
      </c>
      <c r="M304">
        <v>1.65657334308147</v>
      </c>
      <c r="N304">
        <f>(Table2[[#This Row],[1W Return vs Nifty]]-AVERAGE(Table2[1W Return vs Nifty]))/_xlfn.STDEV.P(Table2[1W Return vs Nifty])</f>
        <v>-0.14698065115330888</v>
      </c>
      <c r="O304">
        <v>1199.75</v>
      </c>
      <c r="P304">
        <v>1220.8972561599901</v>
      </c>
      <c r="Q304">
        <v>1147.1809697984099</v>
      </c>
      <c r="R304">
        <v>66.381769434392993</v>
      </c>
      <c r="S304" s="1">
        <f>(Table2[[#This Row],[Close Price]]-Table2[[#This Row],[20D EMA]])/Table2[[#This Row],[20D EMA]]</f>
        <v>4.0216711814961448E-2</v>
      </c>
      <c r="T304" s="1">
        <f>(Table2[[#This Row],[Close Price]]-Table2[[#This Row],[50D EMA]])/Table2[[#This Row],[50D EMA]]</f>
        <v>2.2199037390954936E-2</v>
      </c>
      <c r="U304" s="1">
        <f>(Table2[[#This Row],[Close Price]]-Table2[[#This Row],[200D EMA]])/Table2[[#This Row],[200D EMA]]</f>
        <v>8.788415503380137E-2</v>
      </c>
      <c r="V304">
        <v>0.87812731027886404</v>
      </c>
      <c r="W304">
        <v>1225.3</v>
      </c>
      <c r="X304">
        <v>1255</v>
      </c>
      <c r="Y304">
        <v>1225.3</v>
      </c>
      <c r="Z304">
        <v>1255</v>
      </c>
      <c r="AA304">
        <v>1225.3</v>
      </c>
      <c r="AB304">
        <v>1255</v>
      </c>
      <c r="AC304" s="1">
        <f>(Table2[[#This Row],[Close Price]]/Table2[[#This Row],[Day Low]])-1</f>
        <v>1.8526075246878326E-2</v>
      </c>
      <c r="AD304" s="1">
        <f>(Table2[[#This Row],[Day High]]/Table2[[#This Row],[Close Price]])-1</f>
        <v>5.6089743589744501E-3</v>
      </c>
      <c r="AE304" s="1">
        <f>(Table2[[#This Row],[Close Price]]/Table2[[#This Row],[Current Week Low]])-1</f>
        <v>1.8526075246878326E-2</v>
      </c>
      <c r="AF304" s="1">
        <f>(Table2[[#This Row],[Current Week High]]/Table2[[#This Row],[Close Price]])-1</f>
        <v>5.6089743589744501E-3</v>
      </c>
      <c r="AG304" s="1">
        <f>(Table2[[#This Row],[Close Price]]/Table2[[#This Row],[Current Month Low]])-1</f>
        <v>1.8526075246878326E-2</v>
      </c>
      <c r="AH304" s="1">
        <f>(Table2[[#This Row],[Current Month High]]/Table2[[#This Row],[Close Price]])-1</f>
        <v>5.6089743589744501E-3</v>
      </c>
      <c r="AI304">
        <v>16.434294871794801</v>
      </c>
      <c r="AJ304">
        <v>57.377049180327802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-0.08</v>
      </c>
      <c r="AM304" t="s">
        <v>3190</v>
      </c>
      <c r="AN304">
        <v>10.96</v>
      </c>
      <c r="AO304" t="s">
        <v>3189</v>
      </c>
      <c r="AP304">
        <v>0.115842050793282</v>
      </c>
      <c r="AQ304">
        <f>(Table2[[#This Row],[Sharpe Ratio]]-AVERAGE(Table2[Sharpe Ratio]))/_xlfn.STDEV.P(Table2[Sharpe Ratio])</f>
        <v>0.64637223652772702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232</v>
      </c>
      <c r="AT304">
        <f>_xlfn.RANK.AVG(Table2[[#This Row],[6M Return vs Nifty Z-Score]],Table2[6M Return vs Nifty Z-Score])</f>
        <v>563</v>
      </c>
      <c r="AU304">
        <f>_xlfn.RANK.AVG(Table2[[#This Row],[Sharpe Ratio Z-Score]],Table2[Sharpe Ratio Z-Score])</f>
        <v>181</v>
      </c>
      <c r="AV304">
        <f>(Table2[[#This Row],[Rank 1Y]]+Table2[[#This Row],[Rank 6M]]+Table2[[#This Row],[Rank Sharpe]])/3</f>
        <v>325.33333333333331</v>
      </c>
    </row>
    <row r="305" spans="1:48" x14ac:dyDescent="0.3">
      <c r="A305" t="s">
        <v>589</v>
      </c>
      <c r="B305" t="s">
        <v>590</v>
      </c>
      <c r="C305" t="s">
        <v>573</v>
      </c>
      <c r="D305" t="s">
        <v>573</v>
      </c>
      <c r="E305">
        <v>33456.75432</v>
      </c>
      <c r="F305">
        <v>983.8</v>
      </c>
      <c r="G305">
        <v>-6.9588861124099202</v>
      </c>
      <c r="H305">
        <f>(Table2[[#This Row],[1Y Return vs Nifty]]-AVERAGE(Table2[1Y Return vs Nifty]))/_xlfn.STDEV.P(Table2[1Y Return vs Nifty])</f>
        <v>-0.44402931571348486</v>
      </c>
      <c r="I305">
        <v>5.1435337893456001</v>
      </c>
      <c r="J305">
        <f>(Table2[[#This Row],[1M Return vs Nifty]]-AVERAGE(Table2[1M Return vs Nifty]))/_xlfn.STDEV.P(Table2[1M Return vs Nifty])</f>
        <v>0.65458835447934582</v>
      </c>
      <c r="K305">
        <v>14.009895982078101</v>
      </c>
      <c r="L305">
        <f>(Table2[[#This Row],[6M Return vs Nifty]]-AVERAGE(Table2[6M Return vs Nifty]))/_xlfn.STDEV.P(Table2[6M Return vs Nifty])</f>
        <v>0.3314974404390395</v>
      </c>
      <c r="M305">
        <v>5.0294125700081302</v>
      </c>
      <c r="N305">
        <f>(Table2[[#This Row],[1W Return vs Nifty]]-AVERAGE(Table2[1W Return vs Nifty]))/_xlfn.STDEV.P(Table2[1W Return vs Nifty])</f>
        <v>0.55757875270199619</v>
      </c>
      <c r="O305">
        <v>937.96</v>
      </c>
      <c r="P305">
        <v>923.44224865861599</v>
      </c>
      <c r="Q305">
        <v>865.28291870129499</v>
      </c>
      <c r="R305">
        <v>68.518227508768405</v>
      </c>
      <c r="S305" s="1">
        <f>(Table2[[#This Row],[Close Price]]-Table2[[#This Row],[20D EMA]])/Table2[[#This Row],[20D EMA]]</f>
        <v>4.887202012879005E-2</v>
      </c>
      <c r="T305" s="1">
        <f>(Table2[[#This Row],[Close Price]]-Table2[[#This Row],[50D EMA]])/Table2[[#This Row],[50D EMA]]</f>
        <v>6.5361695795334351E-2</v>
      </c>
      <c r="U305" s="1">
        <f>(Table2[[#This Row],[Close Price]]-Table2[[#This Row],[200D EMA]])/Table2[[#This Row],[200D EMA]]</f>
        <v>0.13696916781460047</v>
      </c>
      <c r="V305">
        <v>0.54679742030515399</v>
      </c>
      <c r="W305">
        <v>961</v>
      </c>
      <c r="X305">
        <v>993</v>
      </c>
      <c r="Y305">
        <v>961</v>
      </c>
      <c r="Z305">
        <v>993</v>
      </c>
      <c r="AA305">
        <v>961</v>
      </c>
      <c r="AB305">
        <v>993</v>
      </c>
      <c r="AC305" s="1">
        <f>(Table2[[#This Row],[Close Price]]/Table2[[#This Row],[Day Low]])-1</f>
        <v>2.3725286160249714E-2</v>
      </c>
      <c r="AD305" s="1">
        <f>(Table2[[#This Row],[Day High]]/Table2[[#This Row],[Close Price]])-1</f>
        <v>9.3514942061394546E-3</v>
      </c>
      <c r="AE305" s="1">
        <f>(Table2[[#This Row],[Close Price]]/Table2[[#This Row],[Current Week Low]])-1</f>
        <v>2.3725286160249714E-2</v>
      </c>
      <c r="AF305" s="1">
        <f>(Table2[[#This Row],[Current Week High]]/Table2[[#This Row],[Close Price]])-1</f>
        <v>9.3514942061394546E-3</v>
      </c>
      <c r="AG305" s="1">
        <f>(Table2[[#This Row],[Close Price]]/Table2[[#This Row],[Current Month Low]])-1</f>
        <v>2.3725286160249714E-2</v>
      </c>
      <c r="AH305" s="1">
        <f>(Table2[[#This Row],[Current Month High]]/Table2[[#This Row],[Close Price]])-1</f>
        <v>9.3514942061394546E-3</v>
      </c>
      <c r="AI305">
        <v>7.0339499898353299</v>
      </c>
      <c r="AJ305">
        <v>38.563380281690101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0.24</v>
      </c>
      <c r="AM305" t="s">
        <v>3189</v>
      </c>
      <c r="AN305">
        <v>5.85</v>
      </c>
      <c r="AO305" t="s">
        <v>3189</v>
      </c>
      <c r="AP305">
        <v>6.909784269798E-2</v>
      </c>
      <c r="AQ305">
        <f>(Table2[[#This Row],[Sharpe Ratio]]-AVERAGE(Table2[Sharpe Ratio]))/_xlfn.STDEV.P(Table2[Sharpe Ratio])</f>
        <v>0.10427762624797406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1.2039128581548706</v>
      </c>
      <c r="AS305">
        <f>_xlfn.RANK.AVG(Table2[[#This Row],[1Y Return vs Nifty Z-Score]],Table2[1Y Return vs Nifty Z-Score])</f>
        <v>459</v>
      </c>
      <c r="AT305">
        <f>_xlfn.RANK.AVG(Table2[[#This Row],[6M Return vs Nifty Z-Score]],Table2[6M Return vs Nifty Z-Score])</f>
        <v>204</v>
      </c>
      <c r="AU305">
        <f>_xlfn.RANK.AVG(Table2[[#This Row],[Sharpe Ratio Z-Score]],Table2[Sharpe Ratio Z-Score])</f>
        <v>319</v>
      </c>
      <c r="AV305">
        <f>(Table2[[#This Row],[Rank 1Y]]+Table2[[#This Row],[Rank 6M]]+Table2[[#This Row],[Rank Sharpe]])/3</f>
        <v>327.33333333333331</v>
      </c>
    </row>
    <row r="306" spans="1:48" x14ac:dyDescent="0.3">
      <c r="A306" t="s">
        <v>323</v>
      </c>
      <c r="B306" t="s">
        <v>324</v>
      </c>
      <c r="C306" t="s">
        <v>3141</v>
      </c>
      <c r="D306" t="s">
        <v>18</v>
      </c>
      <c r="E306">
        <v>81516.880626269995</v>
      </c>
      <c r="F306">
        <v>380.95</v>
      </c>
      <c r="G306">
        <v>32.853629615365897</v>
      </c>
      <c r="H306">
        <f>(Table2[[#This Row],[1Y Return vs Nifty]]-AVERAGE(Table2[1Y Return vs Nifty]))/_xlfn.STDEV.P(Table2[1Y Return vs Nifty])</f>
        <v>0.35270829107287838</v>
      </c>
      <c r="I306">
        <v>0.588509297962718</v>
      </c>
      <c r="J306">
        <f>(Table2[[#This Row],[1M Return vs Nifty]]-AVERAGE(Table2[1M Return vs Nifty]))/_xlfn.STDEV.P(Table2[1M Return vs Nifty])</f>
        <v>0.15258802981442499</v>
      </c>
      <c r="K306">
        <v>-9.0772419352041904</v>
      </c>
      <c r="L306">
        <f>(Table2[[#This Row],[6M Return vs Nifty]]-AVERAGE(Table2[6M Return vs Nifty]))/_xlfn.STDEV.P(Table2[6M Return vs Nifty])</f>
        <v>-0.3998914733216653</v>
      </c>
      <c r="M306">
        <v>3.3029924463447098</v>
      </c>
      <c r="N306">
        <f>(Table2[[#This Row],[1W Return vs Nifty]]-AVERAGE(Table2[1W Return vs Nifty]))/_xlfn.STDEV.P(Table2[1W Return vs Nifty])</f>
        <v>0.19694326097105558</v>
      </c>
      <c r="O306">
        <v>379.36</v>
      </c>
      <c r="P306">
        <v>388.27359739172698</v>
      </c>
      <c r="Q306">
        <v>356.82710754983901</v>
      </c>
      <c r="R306">
        <v>60.4346037298548</v>
      </c>
      <c r="S306" s="1">
        <f>(Table2[[#This Row],[Close Price]]-Table2[[#This Row],[20D EMA]])/Table2[[#This Row],[20D EMA]]</f>
        <v>4.1912695065372601E-3</v>
      </c>
      <c r="T306" s="1">
        <f>(Table2[[#This Row],[Close Price]]-Table2[[#This Row],[50D EMA]])/Table2[[#This Row],[50D EMA]]</f>
        <v>-1.8861950544472011E-2</v>
      </c>
      <c r="U306" s="1">
        <f>(Table2[[#This Row],[Close Price]]-Table2[[#This Row],[200D EMA]])/Table2[[#This Row],[200D EMA]]</f>
        <v>6.7603867362548017E-2</v>
      </c>
      <c r="V306">
        <v>0.63084529421056401</v>
      </c>
      <c r="W306">
        <v>379.2</v>
      </c>
      <c r="X306">
        <v>384</v>
      </c>
      <c r="Y306">
        <v>379.2</v>
      </c>
      <c r="Z306">
        <v>384</v>
      </c>
      <c r="AA306">
        <v>379.2</v>
      </c>
      <c r="AB306">
        <v>384</v>
      </c>
      <c r="AC306" s="1">
        <f>(Table2[[#This Row],[Close Price]]/Table2[[#This Row],[Day Low]])-1</f>
        <v>4.6149789029534816E-3</v>
      </c>
      <c r="AD306" s="1">
        <f>(Table2[[#This Row],[Day High]]/Table2[[#This Row],[Close Price]])-1</f>
        <v>8.0063000393753025E-3</v>
      </c>
      <c r="AE306" s="1">
        <f>(Table2[[#This Row],[Close Price]]/Table2[[#This Row],[Current Week Low]])-1</f>
        <v>4.6149789029534816E-3</v>
      </c>
      <c r="AF306" s="1">
        <f>(Table2[[#This Row],[Current Week High]]/Table2[[#This Row],[Close Price]])-1</f>
        <v>8.0063000393753025E-3</v>
      </c>
      <c r="AG306" s="1">
        <f>(Table2[[#This Row],[Close Price]]/Table2[[#This Row],[Current Month Low]])-1</f>
        <v>4.6149789029534816E-3</v>
      </c>
      <c r="AH306" s="1">
        <f>(Table2[[#This Row],[Current Month High]]/Table2[[#This Row],[Close Price]])-1</f>
        <v>8.0063000393753025E-3</v>
      </c>
      <c r="AI306">
        <v>20.002625016406299</v>
      </c>
      <c r="AJ306">
        <v>60.964788732394297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0.03</v>
      </c>
      <c r="AM306" t="s">
        <v>3189</v>
      </c>
      <c r="AN306">
        <v>1.44</v>
      </c>
      <c r="AO306" t="s">
        <v>3189</v>
      </c>
      <c r="AP306">
        <v>6.8362713263892996E-2</v>
      </c>
      <c r="AQ306">
        <f>(Table2[[#This Row],[Sharpe Ratio]]-AVERAGE(Table2[Sharpe Ratio]))/_xlfn.STDEV.P(Table2[Sharpe Ratio])</f>
        <v>9.5752298291533158E-2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205</v>
      </c>
      <c r="AT306">
        <f>_xlfn.RANK.AVG(Table2[[#This Row],[6M Return vs Nifty Z-Score]],Table2[6M Return vs Nifty Z-Score])</f>
        <v>455</v>
      </c>
      <c r="AU306">
        <f>_xlfn.RANK.AVG(Table2[[#This Row],[Sharpe Ratio Z-Score]],Table2[Sharpe Ratio Z-Score])</f>
        <v>323</v>
      </c>
      <c r="AV306">
        <f>(Table2[[#This Row],[Rank 1Y]]+Table2[[#This Row],[Rank 6M]]+Table2[[#This Row],[Rank Sharpe]])/3</f>
        <v>327.66666666666669</v>
      </c>
    </row>
    <row r="307" spans="1:48" x14ac:dyDescent="0.3">
      <c r="A307" t="s">
        <v>1501</v>
      </c>
      <c r="B307" t="s">
        <v>1502</v>
      </c>
      <c r="C307" t="s">
        <v>573</v>
      </c>
      <c r="D307" t="s">
        <v>457</v>
      </c>
      <c r="E307">
        <v>6875.4308805049995</v>
      </c>
      <c r="F307">
        <v>943.7</v>
      </c>
      <c r="G307">
        <v>-23.599705300493898</v>
      </c>
      <c r="H307">
        <f>(Table2[[#This Row],[1Y Return vs Nifty]]-AVERAGE(Table2[1Y Return vs Nifty]))/_xlfn.STDEV.P(Table2[1Y Return vs Nifty])</f>
        <v>-0.7770493776843167</v>
      </c>
      <c r="I307">
        <v>6.4085624785537396</v>
      </c>
      <c r="J307">
        <f>(Table2[[#This Row],[1M Return vs Nifty]]-AVERAGE(Table2[1M Return vs Nifty]))/_xlfn.STDEV.P(Table2[1M Return vs Nifty])</f>
        <v>0.79400468778211786</v>
      </c>
      <c r="K307">
        <v>7.4690274765217897</v>
      </c>
      <c r="L307">
        <f>(Table2[[#This Row],[6M Return vs Nifty]]-AVERAGE(Table2[6M Return vs Nifty]))/_xlfn.STDEV.P(Table2[6M Return vs Nifty])</f>
        <v>0.12428601698453906</v>
      </c>
      <c r="M307">
        <v>7.6114473044082596</v>
      </c>
      <c r="N307">
        <f>(Table2[[#This Row],[1W Return vs Nifty]]-AVERAGE(Table2[1W Return vs Nifty]))/_xlfn.STDEV.P(Table2[1W Return vs Nifty])</f>
        <v>1.0969453607155963</v>
      </c>
      <c r="O307">
        <v>900.84</v>
      </c>
      <c r="P307">
        <v>900.93807981233601</v>
      </c>
      <c r="Q307">
        <v>872.31584421263199</v>
      </c>
      <c r="R307">
        <v>78.602299637757397</v>
      </c>
      <c r="S307" s="1">
        <f>(Table2[[#This Row],[Close Price]]-Table2[[#This Row],[20D EMA]])/Table2[[#This Row],[20D EMA]]</f>
        <v>4.7577816260379213E-2</v>
      </c>
      <c r="T307" s="1">
        <f>(Table2[[#This Row],[Close Price]]-Table2[[#This Row],[50D EMA]])/Table2[[#This Row],[50D EMA]]</f>
        <v>4.7463772645253567E-2</v>
      </c>
      <c r="U307" s="1">
        <f>(Table2[[#This Row],[Close Price]]-Table2[[#This Row],[200D EMA]])/Table2[[#This Row],[200D EMA]]</f>
        <v>8.1832923545944167E-2</v>
      </c>
      <c r="V307">
        <v>1.1216216227106901</v>
      </c>
      <c r="W307">
        <v>936.25</v>
      </c>
      <c r="X307">
        <v>970.85</v>
      </c>
      <c r="Y307">
        <v>936.25</v>
      </c>
      <c r="Z307">
        <v>970.85</v>
      </c>
      <c r="AA307">
        <v>936.25</v>
      </c>
      <c r="AB307">
        <v>970.85</v>
      </c>
      <c r="AC307" s="1">
        <f>(Table2[[#This Row],[Close Price]]/Table2[[#This Row],[Day Low]])-1</f>
        <v>7.9572763684914172E-3</v>
      </c>
      <c r="AD307" s="1">
        <f>(Table2[[#This Row],[Day High]]/Table2[[#This Row],[Close Price]])-1</f>
        <v>2.8769736144961255E-2</v>
      </c>
      <c r="AE307" s="1">
        <f>(Table2[[#This Row],[Close Price]]/Table2[[#This Row],[Current Week Low]])-1</f>
        <v>7.9572763684914172E-3</v>
      </c>
      <c r="AF307" s="1">
        <f>(Table2[[#This Row],[Current Week High]]/Table2[[#This Row],[Close Price]])-1</f>
        <v>2.8769736144961255E-2</v>
      </c>
      <c r="AG307" s="1">
        <f>(Table2[[#This Row],[Close Price]]/Table2[[#This Row],[Current Month Low]])-1</f>
        <v>7.9572763684914172E-3</v>
      </c>
      <c r="AH307" s="1">
        <f>(Table2[[#This Row],[Current Month High]]/Table2[[#This Row],[Close Price]])-1</f>
        <v>2.8769736144961255E-2</v>
      </c>
      <c r="AI307">
        <v>19.529511497297801</v>
      </c>
      <c r="AJ307">
        <v>37.425367700597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0.12</v>
      </c>
      <c r="AM307" t="s">
        <v>3189</v>
      </c>
      <c r="AN307">
        <v>10.52</v>
      </c>
      <c r="AO307" t="s">
        <v>3189</v>
      </c>
      <c r="AP307">
        <v>0.126929817202938</v>
      </c>
      <c r="AQ307">
        <f>(Table2[[#This Row],[Sharpe Ratio]]-AVERAGE(Table2[Sharpe Ratio]))/_xlfn.STDEV.P(Table2[Sharpe Ratio])</f>
        <v>0.77495754486070745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583</v>
      </c>
      <c r="AT307">
        <f>_xlfn.RANK.AVG(Table2[[#This Row],[6M Return vs Nifty Z-Score]],Table2[6M Return vs Nifty Z-Score])</f>
        <v>252</v>
      </c>
      <c r="AU307">
        <f>_xlfn.RANK.AVG(Table2[[#This Row],[Sharpe Ratio Z-Score]],Table2[Sharpe Ratio Z-Score])</f>
        <v>149</v>
      </c>
      <c r="AV307">
        <f>(Table2[[#This Row],[Rank 1Y]]+Table2[[#This Row],[Rank 6M]]+Table2[[#This Row],[Rank Sharpe]])/3</f>
        <v>328</v>
      </c>
    </row>
    <row r="308" spans="1:48" x14ac:dyDescent="0.3">
      <c r="A308" t="s">
        <v>899</v>
      </c>
      <c r="B308" t="s">
        <v>900</v>
      </c>
      <c r="C308" t="s">
        <v>3156</v>
      </c>
      <c r="D308" t="s">
        <v>139</v>
      </c>
      <c r="E308">
        <v>16713.948088249999</v>
      </c>
      <c r="F308">
        <v>1654.15</v>
      </c>
      <c r="G308">
        <v>57.333700155310503</v>
      </c>
      <c r="H308">
        <f>(Table2[[#This Row],[1Y Return vs Nifty]]-AVERAGE(Table2[1Y Return vs Nifty]))/_xlfn.STDEV.P(Table2[1Y Return vs Nifty])</f>
        <v>0.84260932996526416</v>
      </c>
      <c r="I308">
        <v>5.1641160532110497</v>
      </c>
      <c r="J308">
        <f>(Table2[[#This Row],[1M Return vs Nifty]]-AVERAGE(Table2[1M Return vs Nifty]))/_xlfn.STDEV.P(Table2[1M Return vs Nifty])</f>
        <v>0.65685668545371079</v>
      </c>
      <c r="K308">
        <v>-19.219195573359698</v>
      </c>
      <c r="L308">
        <f>(Table2[[#This Row],[6M Return vs Nifty]]-AVERAGE(Table2[6M Return vs Nifty]))/_xlfn.STDEV.P(Table2[6M Return vs Nifty])</f>
        <v>-0.72118346202111006</v>
      </c>
      <c r="M308">
        <v>0.197608611760936</v>
      </c>
      <c r="N308">
        <f>(Table2[[#This Row],[1W Return vs Nifty]]-AVERAGE(Table2[1W Return vs Nifty]))/_xlfn.STDEV.P(Table2[1W Return vs Nifty])</f>
        <v>-0.4517468294931406</v>
      </c>
      <c r="O308">
        <v>1620.38</v>
      </c>
      <c r="P308">
        <v>1666.22719405056</v>
      </c>
      <c r="Q308">
        <v>1606.3569987666101</v>
      </c>
      <c r="R308">
        <v>65.585598788520102</v>
      </c>
      <c r="S308" s="1">
        <f>(Table2[[#This Row],[Close Price]]-Table2[[#This Row],[20D EMA]])/Table2[[#This Row],[20D EMA]]</f>
        <v>2.0840790431873993E-2</v>
      </c>
      <c r="T308" s="1">
        <f>(Table2[[#This Row],[Close Price]]-Table2[[#This Row],[50D EMA]])/Table2[[#This Row],[50D EMA]]</f>
        <v>-7.2482276688814141E-3</v>
      </c>
      <c r="U308" s="1">
        <f>(Table2[[#This Row],[Close Price]]-Table2[[#This Row],[200D EMA]])/Table2[[#This Row],[200D EMA]]</f>
        <v>2.975241572706834E-2</v>
      </c>
      <c r="V308">
        <v>1.1934168323460299</v>
      </c>
      <c r="W308">
        <v>1639.7</v>
      </c>
      <c r="X308">
        <v>1686</v>
      </c>
      <c r="Y308">
        <v>1639.7</v>
      </c>
      <c r="Z308">
        <v>1686</v>
      </c>
      <c r="AA308">
        <v>1639.7</v>
      </c>
      <c r="AB308">
        <v>1686</v>
      </c>
      <c r="AC308" s="1">
        <f>(Table2[[#This Row],[Close Price]]/Table2[[#This Row],[Day Low]])-1</f>
        <v>8.8125876684759241E-3</v>
      </c>
      <c r="AD308" s="1">
        <f>(Table2[[#This Row],[Day High]]/Table2[[#This Row],[Close Price]])-1</f>
        <v>1.9254602061481663E-2</v>
      </c>
      <c r="AE308" s="1">
        <f>(Table2[[#This Row],[Close Price]]/Table2[[#This Row],[Current Week Low]])-1</f>
        <v>8.8125876684759241E-3</v>
      </c>
      <c r="AF308" s="1">
        <f>(Table2[[#This Row],[Current Week High]]/Table2[[#This Row],[Close Price]])-1</f>
        <v>1.9254602061481663E-2</v>
      </c>
      <c r="AG308" s="1">
        <f>(Table2[[#This Row],[Close Price]]/Table2[[#This Row],[Current Month Low]])-1</f>
        <v>8.8125876684759241E-3</v>
      </c>
      <c r="AH308" s="1">
        <f>(Table2[[#This Row],[Current Month High]]/Table2[[#This Row],[Close Price]])-1</f>
        <v>1.9254602061481663E-2</v>
      </c>
      <c r="AI308">
        <v>30.6292303280837</v>
      </c>
      <c r="AJ308">
        <v>85.127068996812795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-0.09</v>
      </c>
      <c r="AM308" t="s">
        <v>3190</v>
      </c>
      <c r="AN308">
        <v>3.56</v>
      </c>
      <c r="AO308" t="s">
        <v>3189</v>
      </c>
      <c r="AP308">
        <v>7.7792246705514004E-2</v>
      </c>
      <c r="AQ308">
        <f>(Table2[[#This Row],[Sharpe Ratio]]-AVERAGE(Table2[Sharpe Ratio]))/_xlfn.STDEV.P(Table2[Sharpe Ratio])</f>
        <v>0.20510700691626191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113</v>
      </c>
      <c r="AT308">
        <f>_xlfn.RANK.AVG(Table2[[#This Row],[6M Return vs Nifty Z-Score]],Table2[6M Return vs Nifty Z-Score])</f>
        <v>583</v>
      </c>
      <c r="AU308">
        <f>_xlfn.RANK.AVG(Table2[[#This Row],[Sharpe Ratio Z-Score]],Table2[Sharpe Ratio Z-Score])</f>
        <v>289</v>
      </c>
      <c r="AV308">
        <f>(Table2[[#This Row],[Rank 1Y]]+Table2[[#This Row],[Rank 6M]]+Table2[[#This Row],[Rank Sharpe]])/3</f>
        <v>328.33333333333331</v>
      </c>
    </row>
    <row r="309" spans="1:48" x14ac:dyDescent="0.3">
      <c r="A309" t="s">
        <v>1207</v>
      </c>
      <c r="B309" t="s">
        <v>1208</v>
      </c>
      <c r="C309" t="s">
        <v>3147</v>
      </c>
      <c r="D309" t="s">
        <v>261</v>
      </c>
      <c r="E309">
        <v>9917.5164877200004</v>
      </c>
      <c r="F309">
        <v>1496.45</v>
      </c>
      <c r="G309">
        <v>17.7582446522179</v>
      </c>
      <c r="H309">
        <f>(Table2[[#This Row],[1Y Return vs Nifty]]-AVERAGE(Table2[1Y Return vs Nifty]))/_xlfn.STDEV.P(Table2[1Y Return vs Nifty])</f>
        <v>5.0615829212536226E-2</v>
      </c>
      <c r="I309">
        <v>12.0572356208082</v>
      </c>
      <c r="J309">
        <f>(Table2[[#This Row],[1M Return vs Nifty]]-AVERAGE(Table2[1M Return vs Nifty]))/_xlfn.STDEV.P(Table2[1M Return vs Nifty])</f>
        <v>1.4165338875047901</v>
      </c>
      <c r="K309">
        <v>20.336781362880899</v>
      </c>
      <c r="L309">
        <f>(Table2[[#This Row],[6M Return vs Nifty]]-AVERAGE(Table2[6M Return vs Nifty]))/_xlfn.STDEV.P(Table2[6M Return vs Nifty])</f>
        <v>0.53192998615922205</v>
      </c>
      <c r="M309">
        <v>-1.3705043976146201</v>
      </c>
      <c r="N309">
        <f>(Table2[[#This Row],[1W Return vs Nifty]]-AVERAGE(Table2[1W Return vs Nifty]))/_xlfn.STDEV.P(Table2[1W Return vs Nifty])</f>
        <v>-0.77931321873669568</v>
      </c>
      <c r="O309">
        <v>1475.3</v>
      </c>
      <c r="P309">
        <v>1419.9400136602401</v>
      </c>
      <c r="Q309">
        <v>1301.1719500885699</v>
      </c>
      <c r="R309">
        <v>58.535906800056502</v>
      </c>
      <c r="S309" s="1">
        <f>(Table2[[#This Row],[Close Price]]-Table2[[#This Row],[20D EMA]])/Table2[[#This Row],[20D EMA]]</f>
        <v>1.4336067240561304E-2</v>
      </c>
      <c r="T309" s="1">
        <f>(Table2[[#This Row],[Close Price]]-Table2[[#This Row],[50D EMA]])/Table2[[#This Row],[50D EMA]]</f>
        <v>5.3882548279301529E-2</v>
      </c>
      <c r="U309" s="1">
        <f>(Table2[[#This Row],[Close Price]]-Table2[[#This Row],[200D EMA]])/Table2[[#This Row],[200D EMA]]</f>
        <v>0.15007858868932555</v>
      </c>
      <c r="V309">
        <v>0.72629479024532095</v>
      </c>
      <c r="W309">
        <v>1481</v>
      </c>
      <c r="X309">
        <v>1529.15</v>
      </c>
      <c r="Y309">
        <v>1481</v>
      </c>
      <c r="Z309">
        <v>1529.15</v>
      </c>
      <c r="AA309">
        <v>1481</v>
      </c>
      <c r="AB309">
        <v>1529.15</v>
      </c>
      <c r="AC309" s="1">
        <f>(Table2[[#This Row],[Close Price]]/Table2[[#This Row],[Day Low]])-1</f>
        <v>1.0432140445644889E-2</v>
      </c>
      <c r="AD309" s="1">
        <f>(Table2[[#This Row],[Day High]]/Table2[[#This Row],[Close Price]])-1</f>
        <v>2.185171572722111E-2</v>
      </c>
      <c r="AE309" s="1">
        <f>(Table2[[#This Row],[Close Price]]/Table2[[#This Row],[Current Week Low]])-1</f>
        <v>1.0432140445644889E-2</v>
      </c>
      <c r="AF309" s="1">
        <f>(Table2[[#This Row],[Current Week High]]/Table2[[#This Row],[Close Price]])-1</f>
        <v>2.185171572722111E-2</v>
      </c>
      <c r="AG309" s="1">
        <f>(Table2[[#This Row],[Close Price]]/Table2[[#This Row],[Current Month Low]])-1</f>
        <v>1.0432140445644889E-2</v>
      </c>
      <c r="AH309" s="1">
        <f>(Table2[[#This Row],[Current Month High]]/Table2[[#This Row],[Close Price]])-1</f>
        <v>2.185171572722111E-2</v>
      </c>
      <c r="AI309">
        <v>10.524908951184401</v>
      </c>
      <c r="AJ309">
        <v>42.519047619047598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0.16</v>
      </c>
      <c r="AM309" t="s">
        <v>3189</v>
      </c>
      <c r="AN309">
        <v>-2.97</v>
      </c>
      <c r="AO309" t="s">
        <v>3190</v>
      </c>
      <c r="AQ309">
        <f>(Table2[[#This Row],[Sharpe Ratio]]-AVERAGE(Table2[Sharpe Ratio]))/_xlfn.STDEV.P(Table2[Sharpe Ratio])</f>
        <v>-0.69705305481019519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0.52271342932965748</v>
      </c>
      <c r="AS309">
        <f>_xlfn.RANK.AVG(Table2[[#This Row],[1Y Return vs Nifty Z-Score]],Table2[1Y Return vs Nifty Z-Score])</f>
        <v>289</v>
      </c>
      <c r="AT309">
        <f>_xlfn.RANK.AVG(Table2[[#This Row],[6M Return vs Nifty Z-Score]],Table2[6M Return vs Nifty Z-Score])</f>
        <v>162</v>
      </c>
      <c r="AU309">
        <f>_xlfn.RANK.AVG(Table2[[#This Row],[Sharpe Ratio Z-Score]],Table2[Sharpe Ratio Z-Score])</f>
        <v>537</v>
      </c>
      <c r="AV309">
        <f>(Table2[[#This Row],[Rank 1Y]]+Table2[[#This Row],[Rank 6M]]+Table2[[#This Row],[Rank Sharpe]])/3</f>
        <v>329.33333333333331</v>
      </c>
    </row>
    <row r="310" spans="1:48" x14ac:dyDescent="0.3">
      <c r="A310" t="s">
        <v>149</v>
      </c>
      <c r="B310" t="s">
        <v>150</v>
      </c>
      <c r="C310" t="s">
        <v>3153</v>
      </c>
      <c r="D310" t="s">
        <v>151</v>
      </c>
      <c r="E310">
        <v>177047.49801420001</v>
      </c>
      <c r="F310">
        <v>451.85</v>
      </c>
      <c r="G310">
        <v>67.016210379535295</v>
      </c>
      <c r="H310">
        <f>(Table2[[#This Row],[1Y Return vs Nifty]]-AVERAGE(Table2[1Y Return vs Nifty]))/_xlfn.STDEV.P(Table2[1Y Return vs Nifty])</f>
        <v>1.0363780452225939</v>
      </c>
      <c r="I310">
        <v>-3.1472118159917901</v>
      </c>
      <c r="J310">
        <f>(Table2[[#This Row],[1M Return vs Nifty]]-AVERAGE(Table2[1M Return vs Nifty]))/_xlfn.STDEV.P(Table2[1M Return vs Nifty])</f>
        <v>-0.25911847486200135</v>
      </c>
      <c r="K310">
        <v>-9.0570142480447906</v>
      </c>
      <c r="L310">
        <f>(Table2[[#This Row],[6M Return vs Nifty]]-AVERAGE(Table2[6M Return vs Nifty]))/_xlfn.STDEV.P(Table2[6M Return vs Nifty])</f>
        <v>-0.39925067036928497</v>
      </c>
      <c r="M310">
        <v>-0.25662315813100101</v>
      </c>
      <c r="N310">
        <f>(Table2[[#This Row],[1W Return vs Nifty]]-AVERAGE(Table2[1W Return vs Nifty]))/_xlfn.STDEV.P(Table2[1W Return vs Nifty])</f>
        <v>-0.54663224900921348</v>
      </c>
      <c r="O310">
        <v>453.51</v>
      </c>
      <c r="P310">
        <v>459.62504886833602</v>
      </c>
      <c r="Q310">
        <v>415.27930871913799</v>
      </c>
      <c r="R310">
        <v>55.737590684867399</v>
      </c>
      <c r="S310" s="1">
        <f>(Table2[[#This Row],[Close Price]]-Table2[[#This Row],[20D EMA]])/Table2[[#This Row],[20D EMA]]</f>
        <v>-3.6603382505346481E-3</v>
      </c>
      <c r="T310" s="1">
        <f>(Table2[[#This Row],[Close Price]]-Table2[[#This Row],[50D EMA]])/Table2[[#This Row],[50D EMA]]</f>
        <v>-1.6916068624804732E-2</v>
      </c>
      <c r="U310" s="1">
        <f>(Table2[[#This Row],[Close Price]]-Table2[[#This Row],[200D EMA]])/Table2[[#This Row],[200D EMA]]</f>
        <v>8.806287843634307E-2</v>
      </c>
      <c r="V310">
        <v>0.71657884989712495</v>
      </c>
      <c r="W310">
        <v>453</v>
      </c>
      <c r="X310">
        <v>461.2</v>
      </c>
      <c r="Y310">
        <v>453</v>
      </c>
      <c r="Z310">
        <v>461.2</v>
      </c>
      <c r="AA310">
        <v>453</v>
      </c>
      <c r="AB310">
        <v>461.2</v>
      </c>
      <c r="AC310" s="1">
        <f>(Table2[[#This Row],[Close Price]]/Table2[[#This Row],[Day Low]])-1</f>
        <v>-2.5386313465782795E-3</v>
      </c>
      <c r="AD310" s="1">
        <f>(Table2[[#This Row],[Day High]]/Table2[[#This Row],[Close Price]])-1</f>
        <v>2.069270775699894E-2</v>
      </c>
      <c r="AE310" s="1">
        <f>(Table2[[#This Row],[Close Price]]/Table2[[#This Row],[Current Week Low]])-1</f>
        <v>-2.5386313465782795E-3</v>
      </c>
      <c r="AF310" s="1">
        <f>(Table2[[#This Row],[Current Week High]]/Table2[[#This Row],[Close Price]])-1</f>
        <v>2.069270775699894E-2</v>
      </c>
      <c r="AG310" s="1">
        <f>(Table2[[#This Row],[Close Price]]/Table2[[#This Row],[Current Month Low]])-1</f>
        <v>-2.5386313465782795E-3</v>
      </c>
      <c r="AH310" s="1">
        <f>(Table2[[#This Row],[Current Month High]]/Table2[[#This Row],[Close Price]])-1</f>
        <v>2.069270775699894E-2</v>
      </c>
      <c r="AI310">
        <v>15.8902290583158</v>
      </c>
      <c r="AJ310">
        <v>89.058577405857704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7.0000000000000007E-2</v>
      </c>
      <c r="AM310" t="s">
        <v>3189</v>
      </c>
      <c r="AN310">
        <v>3.55</v>
      </c>
      <c r="AO310" t="s">
        <v>3189</v>
      </c>
      <c r="AP310">
        <v>2.1376283372165999E-2</v>
      </c>
      <c r="AQ310">
        <f>(Table2[[#This Row],[Sharpe Ratio]]-AVERAGE(Table2[Sharpe Ratio]))/_xlfn.STDEV.P(Table2[Sharpe Ratio])</f>
        <v>-0.4491513686753405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90</v>
      </c>
      <c r="AT310">
        <f>_xlfn.RANK.AVG(Table2[[#This Row],[6M Return vs Nifty Z-Score]],Table2[6M Return vs Nifty Z-Score])</f>
        <v>454</v>
      </c>
      <c r="AU310">
        <f>_xlfn.RANK.AVG(Table2[[#This Row],[Sharpe Ratio Z-Score]],Table2[Sharpe Ratio Z-Score])</f>
        <v>454</v>
      </c>
      <c r="AV310">
        <f>(Table2[[#This Row],[Rank 1Y]]+Table2[[#This Row],[Rank 6M]]+Table2[[#This Row],[Rank Sharpe]])/3</f>
        <v>332.66666666666669</v>
      </c>
    </row>
    <row r="311" spans="1:48" x14ac:dyDescent="0.3">
      <c r="A311" t="s">
        <v>746</v>
      </c>
      <c r="B311" t="s">
        <v>747</v>
      </c>
      <c r="C311" t="s">
        <v>3143</v>
      </c>
      <c r="D311" t="s">
        <v>570</v>
      </c>
      <c r="E311">
        <v>23170.187023670002</v>
      </c>
      <c r="F311">
        <v>884</v>
      </c>
      <c r="G311">
        <v>-7.9078308781261599</v>
      </c>
      <c r="H311">
        <f>(Table2[[#This Row],[1Y Return vs Nifty]]-AVERAGE(Table2[1Y Return vs Nifty]))/_xlfn.STDEV.P(Table2[1Y Return vs Nifty])</f>
        <v>-0.46301982580279649</v>
      </c>
      <c r="I311">
        <v>-7.4746268335164299</v>
      </c>
      <c r="J311">
        <f>(Table2[[#This Row],[1M Return vs Nifty]]-AVERAGE(Table2[1M Return vs Nifty]))/_xlfn.STDEV.P(Table2[1M Return vs Nifty])</f>
        <v>-0.73603440536179654</v>
      </c>
      <c r="K311">
        <v>14.546539598954499</v>
      </c>
      <c r="L311">
        <f>(Table2[[#This Row],[6M Return vs Nifty]]-AVERAGE(Table2[6M Return vs Nifty]))/_xlfn.STDEV.P(Table2[6M Return vs Nifty])</f>
        <v>0.34849804022884878</v>
      </c>
      <c r="M311">
        <v>1.6850134087629201</v>
      </c>
      <c r="N311">
        <f>(Table2[[#This Row],[1W Return vs Nifty]]-AVERAGE(Table2[1W Return vs Nifty]))/_xlfn.STDEV.P(Table2[1W Return vs Nifty])</f>
        <v>-0.14103974665891156</v>
      </c>
      <c r="O311">
        <v>902.51</v>
      </c>
      <c r="P311">
        <v>922.21796333483303</v>
      </c>
      <c r="Q311">
        <v>850.89635512628001</v>
      </c>
      <c r="R311">
        <v>48.572598092254403</v>
      </c>
      <c r="S311" s="1">
        <f>(Table2[[#This Row],[Close Price]]-Table2[[#This Row],[20D EMA]])/Table2[[#This Row],[20D EMA]]</f>
        <v>-2.0509468039135292E-2</v>
      </c>
      <c r="T311" s="1">
        <f>(Table2[[#This Row],[Close Price]]-Table2[[#This Row],[50D EMA]])/Table2[[#This Row],[50D EMA]]</f>
        <v>-4.1441356440979557E-2</v>
      </c>
      <c r="U311" s="1">
        <f>(Table2[[#This Row],[Close Price]]-Table2[[#This Row],[200D EMA]])/Table2[[#This Row],[200D EMA]]</f>
        <v>3.8904438448096455E-2</v>
      </c>
      <c r="V311">
        <v>0.69275058279003998</v>
      </c>
      <c r="W311">
        <v>867.85</v>
      </c>
      <c r="X311">
        <v>891.7</v>
      </c>
      <c r="Y311">
        <v>867.85</v>
      </c>
      <c r="Z311">
        <v>891.7</v>
      </c>
      <c r="AA311">
        <v>867.85</v>
      </c>
      <c r="AB311">
        <v>891.7</v>
      </c>
      <c r="AC311" s="1">
        <f>(Table2[[#This Row],[Close Price]]/Table2[[#This Row],[Day Low]])-1</f>
        <v>1.8609206660137101E-2</v>
      </c>
      <c r="AD311" s="1">
        <f>(Table2[[#This Row],[Day High]]/Table2[[#This Row],[Close Price]])-1</f>
        <v>8.7104072398189736E-3</v>
      </c>
      <c r="AE311" s="1">
        <f>(Table2[[#This Row],[Close Price]]/Table2[[#This Row],[Current Week Low]])-1</f>
        <v>1.8609206660137101E-2</v>
      </c>
      <c r="AF311" s="1">
        <f>(Table2[[#This Row],[Current Week High]]/Table2[[#This Row],[Close Price]])-1</f>
        <v>8.7104072398189736E-3</v>
      </c>
      <c r="AG311" s="1">
        <f>(Table2[[#This Row],[Close Price]]/Table2[[#This Row],[Current Month Low]])-1</f>
        <v>1.8609206660137101E-2</v>
      </c>
      <c r="AH311" s="1">
        <f>(Table2[[#This Row],[Current Month High]]/Table2[[#This Row],[Close Price]])-1</f>
        <v>8.7104072398189736E-3</v>
      </c>
      <c r="AI311">
        <v>35.995475113122097</v>
      </c>
      <c r="AJ311">
        <v>46.357615894039697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-0.22</v>
      </c>
      <c r="AM311" t="s">
        <v>3190</v>
      </c>
      <c r="AN311">
        <v>-10.08</v>
      </c>
      <c r="AO311" t="s">
        <v>3190</v>
      </c>
      <c r="AP311">
        <v>6.5606454776052994E-2</v>
      </c>
      <c r="AQ311">
        <f>(Table2[[#This Row],[Sharpe Ratio]]-AVERAGE(Table2[Sharpe Ratio]))/_xlfn.STDEV.P(Table2[Sharpe Ratio])</f>
        <v>6.3787848968750505E-2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469</v>
      </c>
      <c r="AT311">
        <f>_xlfn.RANK.AVG(Table2[[#This Row],[6M Return vs Nifty Z-Score]],Table2[6M Return vs Nifty Z-Score])</f>
        <v>199</v>
      </c>
      <c r="AU311">
        <f>_xlfn.RANK.AVG(Table2[[#This Row],[Sharpe Ratio Z-Score]],Table2[Sharpe Ratio Z-Score])</f>
        <v>335</v>
      </c>
      <c r="AV311">
        <f>(Table2[[#This Row],[Rank 1Y]]+Table2[[#This Row],[Rank 6M]]+Table2[[#This Row],[Rank Sharpe]])/3</f>
        <v>334.33333333333331</v>
      </c>
    </row>
    <row r="312" spans="1:48" x14ac:dyDescent="0.3">
      <c r="A312" t="s">
        <v>1217</v>
      </c>
      <c r="B312" t="s">
        <v>1218</v>
      </c>
      <c r="C312" t="s">
        <v>3142</v>
      </c>
      <c r="D312" t="s">
        <v>21</v>
      </c>
      <c r="E312">
        <v>9795.1209647750002</v>
      </c>
      <c r="F312">
        <v>3199.6</v>
      </c>
      <c r="G312">
        <v>14.462346557680601</v>
      </c>
      <c r="H312">
        <f>(Table2[[#This Row],[1Y Return vs Nifty]]-AVERAGE(Table2[1Y Return vs Nifty]))/_xlfn.STDEV.P(Table2[1Y Return vs Nifty])</f>
        <v>-1.5342473397849625E-2</v>
      </c>
      <c r="I312">
        <v>9.8828760473004795</v>
      </c>
      <c r="J312">
        <f>(Table2[[#This Row],[1M Return vs Nifty]]-AVERAGE(Table2[1M Return vs Nifty]))/_xlfn.STDEV.P(Table2[1M Return vs Nifty])</f>
        <v>1.1769019790695905</v>
      </c>
      <c r="K312">
        <v>26.202577161697</v>
      </c>
      <c r="L312">
        <f>(Table2[[#This Row],[6M Return vs Nifty]]-AVERAGE(Table2[6M Return vs Nifty]))/_xlfn.STDEV.P(Table2[6M Return vs Nifty])</f>
        <v>0.71775544590261986</v>
      </c>
      <c r="M312">
        <v>-3.8611643381560201</v>
      </c>
      <c r="N312">
        <f>(Table2[[#This Row],[1W Return vs Nifty]]-AVERAGE(Table2[1W Return vs Nifty]))/_xlfn.STDEV.P(Table2[1W Return vs Nifty])</f>
        <v>-1.2995923559409712</v>
      </c>
      <c r="O312">
        <v>3089.36</v>
      </c>
      <c r="P312">
        <v>2952.2127675331499</v>
      </c>
      <c r="Q312">
        <v>2751.1606625365198</v>
      </c>
      <c r="R312">
        <v>59.159033729525603</v>
      </c>
      <c r="S312" s="1">
        <f>(Table2[[#This Row],[Close Price]]-Table2[[#This Row],[20D EMA]])/Table2[[#This Row],[20D EMA]]</f>
        <v>3.5683766216951011E-2</v>
      </c>
      <c r="T312" s="1">
        <f>(Table2[[#This Row],[Close Price]]-Table2[[#This Row],[50D EMA]])/Table2[[#This Row],[50D EMA]]</f>
        <v>8.3797223285354605E-2</v>
      </c>
      <c r="U312" s="1">
        <f>(Table2[[#This Row],[Close Price]]-Table2[[#This Row],[200D EMA]])/Table2[[#This Row],[200D EMA]]</f>
        <v>0.16300005432980685</v>
      </c>
      <c r="V312">
        <v>1.0695377256921601</v>
      </c>
      <c r="W312">
        <v>3170</v>
      </c>
      <c r="X312">
        <v>3239.95</v>
      </c>
      <c r="Y312">
        <v>3170</v>
      </c>
      <c r="Z312">
        <v>3239.95</v>
      </c>
      <c r="AA312">
        <v>3170</v>
      </c>
      <c r="AB312">
        <v>3239.95</v>
      </c>
      <c r="AC312" s="1">
        <f>(Table2[[#This Row],[Close Price]]/Table2[[#This Row],[Day Low]])-1</f>
        <v>9.3375394321766336E-3</v>
      </c>
      <c r="AD312" s="1">
        <f>(Table2[[#This Row],[Day High]]/Table2[[#This Row],[Close Price]])-1</f>
        <v>1.2610951368920986E-2</v>
      </c>
      <c r="AE312" s="1">
        <f>(Table2[[#This Row],[Close Price]]/Table2[[#This Row],[Current Week Low]])-1</f>
        <v>9.3375394321766336E-3</v>
      </c>
      <c r="AF312" s="1">
        <f>(Table2[[#This Row],[Current Week High]]/Table2[[#This Row],[Close Price]])-1</f>
        <v>1.2610951368920986E-2</v>
      </c>
      <c r="AG312" s="1">
        <f>(Table2[[#This Row],[Close Price]]/Table2[[#This Row],[Current Month Low]])-1</f>
        <v>9.3375394321766336E-3</v>
      </c>
      <c r="AH312" s="1">
        <f>(Table2[[#This Row],[Current Month High]]/Table2[[#This Row],[Close Price]])-1</f>
        <v>1.2610951368920986E-2</v>
      </c>
      <c r="AI312">
        <v>4.0130016252031497</v>
      </c>
      <c r="AJ312">
        <v>49.685387476316301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0.17</v>
      </c>
      <c r="AM312" t="s">
        <v>3189</v>
      </c>
      <c r="AN312">
        <v>5.75</v>
      </c>
      <c r="AO312" t="s">
        <v>3189</v>
      </c>
      <c r="AP312">
        <v>-1.316096855858E-3</v>
      </c>
      <c r="AQ312">
        <f>(Table2[[#This Row],[Sharpe Ratio]]-AVERAGE(Table2[Sharpe Ratio]))/_xlfn.STDEV.P(Table2[Sharpe Ratio])</f>
        <v>-0.7123158871746279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-0.13259329154123844</v>
      </c>
      <c r="AS312">
        <f>_xlfn.RANK.AVG(Table2[[#This Row],[1Y Return vs Nifty Z-Score]],Table2[1Y Return vs Nifty Z-Score])</f>
        <v>312</v>
      </c>
      <c r="AT312">
        <f>_xlfn.RANK.AVG(Table2[[#This Row],[6M Return vs Nifty Z-Score]],Table2[6M Return vs Nifty Z-Score])</f>
        <v>127</v>
      </c>
      <c r="AU312">
        <f>_xlfn.RANK.AVG(Table2[[#This Row],[Sharpe Ratio Z-Score]],Table2[Sharpe Ratio Z-Score])</f>
        <v>564</v>
      </c>
      <c r="AV312">
        <f>(Table2[[#This Row],[Rank 1Y]]+Table2[[#This Row],[Rank 6M]]+Table2[[#This Row],[Rank Sharpe]])/3</f>
        <v>334.33333333333331</v>
      </c>
    </row>
    <row r="313" spans="1:48" x14ac:dyDescent="0.3">
      <c r="A313" t="s">
        <v>312</v>
      </c>
      <c r="B313" t="s">
        <v>313</v>
      </c>
      <c r="C313" t="s">
        <v>3151</v>
      </c>
      <c r="D313" t="s">
        <v>166</v>
      </c>
      <c r="E313">
        <v>87431.128780694999</v>
      </c>
      <c r="F313">
        <v>249.65</v>
      </c>
      <c r="G313">
        <v>24.487290318717399</v>
      </c>
      <c r="H313">
        <f>(Table2[[#This Row],[1Y Return vs Nifty]]-AVERAGE(Table2[1Y Return vs Nifty]))/_xlfn.STDEV.P(Table2[1Y Return vs Nifty])</f>
        <v>0.1852791038707256</v>
      </c>
      <c r="I313">
        <v>3.8769260316359602</v>
      </c>
      <c r="J313">
        <f>(Table2[[#This Row],[1M Return vs Nifty]]-AVERAGE(Table2[1M Return vs Nifty]))/_xlfn.STDEV.P(Table2[1M Return vs Nifty])</f>
        <v>0.51499799513084776</v>
      </c>
      <c r="K313">
        <v>-27.126859253790201</v>
      </c>
      <c r="L313">
        <f>(Table2[[#This Row],[6M Return vs Nifty]]-AVERAGE(Table2[6M Return vs Nifty]))/_xlfn.STDEV.P(Table2[6M Return vs Nifty])</f>
        <v>-0.97169426896204492</v>
      </c>
      <c r="M313">
        <v>3.60557815022828</v>
      </c>
      <c r="N313">
        <f>(Table2[[#This Row],[1W Return vs Nifty]]-AVERAGE(Table2[1W Return vs Nifty]))/_xlfn.STDEV.P(Table2[1W Return vs Nifty])</f>
        <v>0.26015101823424569</v>
      </c>
      <c r="O313">
        <v>241.15</v>
      </c>
      <c r="P313">
        <v>249.60494067982299</v>
      </c>
      <c r="Q313">
        <v>251.29653645724099</v>
      </c>
      <c r="R313">
        <v>70.223679186126702</v>
      </c>
      <c r="S313" s="1">
        <f>(Table2[[#This Row],[Close Price]]-Table2[[#This Row],[20D EMA]])/Table2[[#This Row],[20D EMA]]</f>
        <v>3.5247771096827703E-2</v>
      </c>
      <c r="T313" s="1">
        <f>(Table2[[#This Row],[Close Price]]-Table2[[#This Row],[50D EMA]])/Table2[[#This Row],[50D EMA]]</f>
        <v>1.8052254917027741E-4</v>
      </c>
      <c r="U313" s="1">
        <f>(Table2[[#This Row],[Close Price]]-Table2[[#This Row],[200D EMA]])/Table2[[#This Row],[200D EMA]]</f>
        <v>-6.5521653439944965E-3</v>
      </c>
      <c r="V313">
        <v>0.79225365626164101</v>
      </c>
      <c r="W313">
        <v>248.1</v>
      </c>
      <c r="X313">
        <v>251.25</v>
      </c>
      <c r="Y313">
        <v>248.1</v>
      </c>
      <c r="Z313">
        <v>251.25</v>
      </c>
      <c r="AA313">
        <v>248.1</v>
      </c>
      <c r="AB313">
        <v>251.25</v>
      </c>
      <c r="AC313" s="1">
        <f>(Table2[[#This Row],[Close Price]]/Table2[[#This Row],[Day Low]])-1</f>
        <v>6.2474808544941141E-3</v>
      </c>
      <c r="AD313" s="1">
        <f>(Table2[[#This Row],[Day High]]/Table2[[#This Row],[Close Price]])-1</f>
        <v>6.4089725615861237E-3</v>
      </c>
      <c r="AE313" s="1">
        <f>(Table2[[#This Row],[Close Price]]/Table2[[#This Row],[Current Week Low]])-1</f>
        <v>6.2474808544941141E-3</v>
      </c>
      <c r="AF313" s="1">
        <f>(Table2[[#This Row],[Current Week High]]/Table2[[#This Row],[Close Price]])-1</f>
        <v>6.4089725615861237E-3</v>
      </c>
      <c r="AG313" s="1">
        <f>(Table2[[#This Row],[Close Price]]/Table2[[#This Row],[Current Month Low]])-1</f>
        <v>6.2474808544941141E-3</v>
      </c>
      <c r="AH313" s="1">
        <f>(Table2[[#This Row],[Current Month High]]/Table2[[#This Row],[Close Price]])-1</f>
        <v>6.4089725615861237E-3</v>
      </c>
      <c r="AI313">
        <v>34.3280592829962</v>
      </c>
      <c r="AJ313">
        <v>50.572979493365501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0</v>
      </c>
      <c r="AM313" t="s">
        <v>3188</v>
      </c>
      <c r="AN313">
        <v>8.44</v>
      </c>
      <c r="AO313" t="s">
        <v>3189</v>
      </c>
      <c r="AP313">
        <v>0.15678351320757</v>
      </c>
      <c r="AQ313">
        <f>(Table2[[#This Row],[Sharpe Ratio]]-AVERAGE(Table2[Sharpe Ratio]))/_xlfn.STDEV.P(Table2[Sharpe Ratio])</f>
        <v>1.1211721532683685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245</v>
      </c>
      <c r="AT313">
        <f>_xlfn.RANK.AVG(Table2[[#This Row],[6M Return vs Nifty Z-Score]],Table2[6M Return vs Nifty Z-Score])</f>
        <v>663</v>
      </c>
      <c r="AU313">
        <f>_xlfn.RANK.AVG(Table2[[#This Row],[Sharpe Ratio Z-Score]],Table2[Sharpe Ratio Z-Score])</f>
        <v>98</v>
      </c>
      <c r="AV313">
        <f>(Table2[[#This Row],[Rank 1Y]]+Table2[[#This Row],[Rank 6M]]+Table2[[#This Row],[Rank Sharpe]])/3</f>
        <v>335.33333333333331</v>
      </c>
    </row>
    <row r="314" spans="1:48" x14ac:dyDescent="0.3">
      <c r="A314" t="s">
        <v>157</v>
      </c>
      <c r="B314" t="s">
        <v>158</v>
      </c>
      <c r="C314" t="s">
        <v>3142</v>
      </c>
      <c r="D314" t="s">
        <v>21</v>
      </c>
      <c r="E314">
        <v>167569.317322419</v>
      </c>
      <c r="F314">
        <v>1745.95</v>
      </c>
      <c r="G314">
        <v>20.129368558441499</v>
      </c>
      <c r="H314">
        <f>(Table2[[#This Row],[1Y Return vs Nifty]]-AVERAGE(Table2[1Y Return vs Nifty]))/_xlfn.STDEV.P(Table2[1Y Return vs Nifty])</f>
        <v>9.8067329121659497E-2</v>
      </c>
      <c r="I314">
        <v>6.20032581790979</v>
      </c>
      <c r="J314">
        <f>(Table2[[#This Row],[1M Return vs Nifty]]-AVERAGE(Table2[1M Return vs Nifty]))/_xlfn.STDEV.P(Table2[1M Return vs Nifty])</f>
        <v>0.77105533340473553</v>
      </c>
      <c r="K314">
        <v>29.748941811740998</v>
      </c>
      <c r="L314">
        <f>(Table2[[#This Row],[6M Return vs Nifty]]-AVERAGE(Table2[6M Return vs Nifty]))/_xlfn.STDEV.P(Table2[6M Return vs Nifty])</f>
        <v>0.83010249379084811</v>
      </c>
      <c r="M314">
        <v>-2.9337852925357799</v>
      </c>
      <c r="N314">
        <f>(Table2[[#This Row],[1W Return vs Nifty]]-AVERAGE(Table2[1W Return vs Nifty]))/_xlfn.STDEV.P(Table2[1W Return vs Nifty])</f>
        <v>-1.1058702175378692</v>
      </c>
      <c r="O314">
        <v>1706.06</v>
      </c>
      <c r="P314">
        <v>1670.4237855825399</v>
      </c>
      <c r="Q314">
        <v>1502.96162411815</v>
      </c>
      <c r="R314">
        <v>50.861128055275202</v>
      </c>
      <c r="S314" s="1">
        <f>(Table2[[#This Row],[Close Price]]-Table2[[#This Row],[20D EMA]])/Table2[[#This Row],[20D EMA]]</f>
        <v>2.3381358217178821E-2</v>
      </c>
      <c r="T314" s="1">
        <f>(Table2[[#This Row],[Close Price]]-Table2[[#This Row],[50D EMA]])/Table2[[#This Row],[50D EMA]]</f>
        <v>4.5213804466464329E-2</v>
      </c>
      <c r="U314" s="1">
        <f>(Table2[[#This Row],[Close Price]]-Table2[[#This Row],[200D EMA]])/Table2[[#This Row],[200D EMA]]</f>
        <v>0.16167304073676628</v>
      </c>
      <c r="V314">
        <v>0.92706744840556199</v>
      </c>
      <c r="W314">
        <v>1705.9</v>
      </c>
      <c r="X314">
        <v>1748</v>
      </c>
      <c r="Y314">
        <v>1705.9</v>
      </c>
      <c r="Z314">
        <v>1748</v>
      </c>
      <c r="AA314">
        <v>1705.9</v>
      </c>
      <c r="AB314">
        <v>1748</v>
      </c>
      <c r="AC314" s="1">
        <f>(Table2[[#This Row],[Close Price]]/Table2[[#This Row],[Day Low]])-1</f>
        <v>2.3477343337827472E-2</v>
      </c>
      <c r="AD314" s="1">
        <f>(Table2[[#This Row],[Day High]]/Table2[[#This Row],[Close Price]])-1</f>
        <v>1.1741458804661598E-3</v>
      </c>
      <c r="AE314" s="1">
        <f>(Table2[[#This Row],[Close Price]]/Table2[[#This Row],[Current Week Low]])-1</f>
        <v>2.3477343337827472E-2</v>
      </c>
      <c r="AF314" s="1">
        <f>(Table2[[#This Row],[Current Week High]]/Table2[[#This Row],[Close Price]])-1</f>
        <v>1.1741458804661598E-3</v>
      </c>
      <c r="AG314" s="1">
        <f>(Table2[[#This Row],[Close Price]]/Table2[[#This Row],[Current Month Low]])-1</f>
        <v>2.3477343337827472E-2</v>
      </c>
      <c r="AH314" s="1">
        <f>(Table2[[#This Row],[Current Month High]]/Table2[[#This Row],[Close Price]])-1</f>
        <v>1.1741458804661598E-3</v>
      </c>
      <c r="AI314">
        <v>1.2514676823505799</v>
      </c>
      <c r="AJ314">
        <v>50.131132034911197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0.06</v>
      </c>
      <c r="AM314" t="s">
        <v>3189</v>
      </c>
      <c r="AN314">
        <v>3.49</v>
      </c>
      <c r="AO314" t="s">
        <v>3189</v>
      </c>
      <c r="AP314">
        <v>-2.1735794514905999E-2</v>
      </c>
      <c r="AQ314">
        <f>(Table2[[#This Row],[Sharpe Ratio]]-AVERAGE(Table2[Sharpe Ratio]))/_xlfn.STDEV.P(Table2[Sharpe Ratio])</f>
        <v>-0.9491240072724958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-0.35576906849312184</v>
      </c>
      <c r="AS314">
        <f>_xlfn.RANK.AVG(Table2[[#This Row],[1Y Return vs Nifty Z-Score]],Table2[1Y Return vs Nifty Z-Score])</f>
        <v>279</v>
      </c>
      <c r="AT314">
        <f>_xlfn.RANK.AVG(Table2[[#This Row],[6M Return vs Nifty Z-Score]],Table2[6M Return vs Nifty Z-Score])</f>
        <v>118</v>
      </c>
      <c r="AU314">
        <f>_xlfn.RANK.AVG(Table2[[#This Row],[Sharpe Ratio Z-Score]],Table2[Sharpe Ratio Z-Score])</f>
        <v>616</v>
      </c>
      <c r="AV314">
        <f>(Table2[[#This Row],[Rank 1Y]]+Table2[[#This Row],[Rank 6M]]+Table2[[#This Row],[Rank Sharpe]])/3</f>
        <v>337.66666666666669</v>
      </c>
    </row>
    <row r="315" spans="1:48" x14ac:dyDescent="0.3">
      <c r="A315" t="s">
        <v>435</v>
      </c>
      <c r="B315" t="s">
        <v>436</v>
      </c>
      <c r="C315" t="s">
        <v>3151</v>
      </c>
      <c r="D315" t="s">
        <v>269</v>
      </c>
      <c r="E315">
        <v>51700.164470700001</v>
      </c>
      <c r="F315">
        <v>4682.55</v>
      </c>
      <c r="G315">
        <v>50.042309181862898</v>
      </c>
      <c r="H315">
        <f>(Table2[[#This Row],[1Y Return vs Nifty]]-AVERAGE(Table2[1Y Return vs Nifty]))/_xlfn.STDEV.P(Table2[1Y Return vs Nifty])</f>
        <v>0.69669226624463698</v>
      </c>
      <c r="I315">
        <v>-6.8733574079826001</v>
      </c>
      <c r="J315">
        <f>(Table2[[#This Row],[1M Return vs Nifty]]-AVERAGE(Table2[1M Return vs Nifty]))/_xlfn.STDEV.P(Table2[1M Return vs Nifty])</f>
        <v>-0.66976968002385739</v>
      </c>
      <c r="K315">
        <v>-26.629303906518501</v>
      </c>
      <c r="L315">
        <f>(Table2[[#This Row],[6M Return vs Nifty]]-AVERAGE(Table2[6M Return vs Nifty]))/_xlfn.STDEV.P(Table2[6M Return vs Nifty])</f>
        <v>-0.95593196588746288</v>
      </c>
      <c r="M315">
        <v>0.71322042988913203</v>
      </c>
      <c r="N315">
        <f>(Table2[[#This Row],[1W Return vs Nifty]]-AVERAGE(Table2[1W Return vs Nifty]))/_xlfn.STDEV.P(Table2[1W Return vs Nifty])</f>
        <v>-0.3440396039897855</v>
      </c>
      <c r="O315">
        <v>4768.24</v>
      </c>
      <c r="P315">
        <v>4879.2275486553599</v>
      </c>
      <c r="Q315">
        <v>4547.4394395893296</v>
      </c>
      <c r="R315">
        <v>40.187554584087103</v>
      </c>
      <c r="S315" s="1">
        <f>(Table2[[#This Row],[Close Price]]-Table2[[#This Row],[20D EMA]])/Table2[[#This Row],[20D EMA]]</f>
        <v>-1.7970991393050601E-2</v>
      </c>
      <c r="T315" s="1">
        <f>(Table2[[#This Row],[Close Price]]-Table2[[#This Row],[50D EMA]])/Table2[[#This Row],[50D EMA]]</f>
        <v>-4.0309156868398366E-2</v>
      </c>
      <c r="U315" s="1">
        <f>(Table2[[#This Row],[Close Price]]-Table2[[#This Row],[200D EMA]])/Table2[[#This Row],[200D EMA]]</f>
        <v>2.971134903621106E-2</v>
      </c>
      <c r="V315">
        <v>1.4737090633871099</v>
      </c>
      <c r="W315">
        <v>4555</v>
      </c>
      <c r="X315">
        <v>4714.95</v>
      </c>
      <c r="Y315">
        <v>4555</v>
      </c>
      <c r="Z315">
        <v>4714.95</v>
      </c>
      <c r="AA315">
        <v>4555</v>
      </c>
      <c r="AB315">
        <v>4714.95</v>
      </c>
      <c r="AC315" s="1">
        <f>(Table2[[#This Row],[Close Price]]/Table2[[#This Row],[Day Low]])-1</f>
        <v>2.8002195389681628E-2</v>
      </c>
      <c r="AD315" s="1">
        <f>(Table2[[#This Row],[Day High]]/Table2[[#This Row],[Close Price]])-1</f>
        <v>6.9193067879680381E-3</v>
      </c>
      <c r="AE315" s="1">
        <f>(Table2[[#This Row],[Close Price]]/Table2[[#This Row],[Current Week Low]])-1</f>
        <v>2.8002195389681628E-2</v>
      </c>
      <c r="AF315" s="1">
        <f>(Table2[[#This Row],[Current Week High]]/Table2[[#This Row],[Close Price]])-1</f>
        <v>6.9193067879680381E-3</v>
      </c>
      <c r="AG315" s="1">
        <f>(Table2[[#This Row],[Close Price]]/Table2[[#This Row],[Current Month Low]])-1</f>
        <v>2.8002195389681628E-2</v>
      </c>
      <c r="AH315" s="1">
        <f>(Table2[[#This Row],[Current Month High]]/Table2[[#This Row],[Close Price]])-1</f>
        <v>6.9193067879680381E-3</v>
      </c>
      <c r="AI315">
        <v>24.717301470352599</v>
      </c>
      <c r="AJ315">
        <v>77.976054732041007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0.09</v>
      </c>
      <c r="AM315" t="s">
        <v>3189</v>
      </c>
      <c r="AN315">
        <v>-8.4</v>
      </c>
      <c r="AO315" t="s">
        <v>3190</v>
      </c>
      <c r="AP315">
        <v>0.104178339778768</v>
      </c>
      <c r="AQ315">
        <f>(Table2[[#This Row],[Sharpe Ratio]]-AVERAGE(Table2[Sharpe Ratio]))/_xlfn.STDEV.P(Table2[Sharpe Ratio])</f>
        <v>0.51110767361251741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133</v>
      </c>
      <c r="AT315">
        <f>_xlfn.RANK.AVG(Table2[[#This Row],[6M Return vs Nifty Z-Score]],Table2[6M Return vs Nifty Z-Score])</f>
        <v>660</v>
      </c>
      <c r="AU315">
        <f>_xlfn.RANK.AVG(Table2[[#This Row],[Sharpe Ratio Z-Score]],Table2[Sharpe Ratio Z-Score])</f>
        <v>221</v>
      </c>
      <c r="AV315">
        <f>(Table2[[#This Row],[Rank 1Y]]+Table2[[#This Row],[Rank 6M]]+Table2[[#This Row],[Rank Sharpe]])/3</f>
        <v>338</v>
      </c>
    </row>
    <row r="316" spans="1:48" x14ac:dyDescent="0.3">
      <c r="A316" t="s">
        <v>358</v>
      </c>
      <c r="B316" t="s">
        <v>359</v>
      </c>
      <c r="C316" t="s">
        <v>3147</v>
      </c>
      <c r="D316" t="s">
        <v>51</v>
      </c>
      <c r="E316">
        <v>67463.953425</v>
      </c>
      <c r="F316">
        <v>5692.75</v>
      </c>
      <c r="G316">
        <v>2.5364504169606099</v>
      </c>
      <c r="H316">
        <f>(Table2[[#This Row],[1Y Return vs Nifty]]-AVERAGE(Table2[1Y Return vs Nifty]))/_xlfn.STDEV.P(Table2[1Y Return vs Nifty])</f>
        <v>-0.25400636529832771</v>
      </c>
      <c r="I316">
        <v>-1.76423325990345</v>
      </c>
      <c r="J316">
        <f>(Table2[[#This Row],[1M Return vs Nifty]]-AVERAGE(Table2[1M Return vs Nifty]))/_xlfn.STDEV.P(Table2[1M Return vs Nifty])</f>
        <v>-0.10670311782619368</v>
      </c>
      <c r="K316">
        <v>9.2657561609583396</v>
      </c>
      <c r="L316">
        <f>(Table2[[#This Row],[6M Return vs Nifty]]-AVERAGE(Table2[6M Return vs Nifty]))/_xlfn.STDEV.P(Table2[6M Return vs Nifty])</f>
        <v>0.18120547774840662</v>
      </c>
      <c r="M316">
        <v>-1.19585458781224</v>
      </c>
      <c r="N316">
        <f>(Table2[[#This Row],[1W Return vs Nifty]]-AVERAGE(Table2[1W Return vs Nifty]))/_xlfn.STDEV.P(Table2[1W Return vs Nifty])</f>
        <v>-0.74283025657963742</v>
      </c>
      <c r="O316">
        <v>5637.68</v>
      </c>
      <c r="P316">
        <v>5769.3589858590703</v>
      </c>
      <c r="Q316">
        <v>5418.5492597289704</v>
      </c>
      <c r="R316">
        <v>57.164649910643298</v>
      </c>
      <c r="S316" s="1">
        <f>(Table2[[#This Row],[Close Price]]-Table2[[#This Row],[20D EMA]])/Table2[[#This Row],[20D EMA]]</f>
        <v>9.7682025230236037E-3</v>
      </c>
      <c r="T316" s="1">
        <f>(Table2[[#This Row],[Close Price]]-Table2[[#This Row],[50D EMA]])/Table2[[#This Row],[50D EMA]]</f>
        <v>-1.3278595775863841E-2</v>
      </c>
      <c r="U316" s="1">
        <f>(Table2[[#This Row],[Close Price]]-Table2[[#This Row],[200D EMA]])/Table2[[#This Row],[200D EMA]]</f>
        <v>5.0604087390864624E-2</v>
      </c>
      <c r="V316">
        <v>2.7540572732103801</v>
      </c>
      <c r="W316">
        <v>5650</v>
      </c>
      <c r="X316">
        <v>5751</v>
      </c>
      <c r="Y316">
        <v>5650</v>
      </c>
      <c r="Z316">
        <v>5751</v>
      </c>
      <c r="AA316">
        <v>5650</v>
      </c>
      <c r="AB316">
        <v>5751</v>
      </c>
      <c r="AC316" s="1">
        <f>(Table2[[#This Row],[Close Price]]/Table2[[#This Row],[Day Low]])-1</f>
        <v>7.5663716814158288E-3</v>
      </c>
      <c r="AD316" s="1">
        <f>(Table2[[#This Row],[Day High]]/Table2[[#This Row],[Close Price]])-1</f>
        <v>1.0232313029730822E-2</v>
      </c>
      <c r="AE316" s="1">
        <f>(Table2[[#This Row],[Close Price]]/Table2[[#This Row],[Current Week Low]])-1</f>
        <v>7.5663716814158288E-3</v>
      </c>
      <c r="AF316" s="1">
        <f>(Table2[[#This Row],[Current Week High]]/Table2[[#This Row],[Close Price]])-1</f>
        <v>1.0232313029730822E-2</v>
      </c>
      <c r="AG316" s="1">
        <f>(Table2[[#This Row],[Close Price]]/Table2[[#This Row],[Current Month Low]])-1</f>
        <v>7.5663716814158288E-3</v>
      </c>
      <c r="AH316" s="1">
        <f>(Table2[[#This Row],[Current Month High]]/Table2[[#This Row],[Close Price]])-1</f>
        <v>1.0232313029730822E-2</v>
      </c>
      <c r="AI316">
        <v>13.1245882921259</v>
      </c>
      <c r="AJ316">
        <v>29.1737103050793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-0.06</v>
      </c>
      <c r="AM316" t="s">
        <v>3190</v>
      </c>
      <c r="AN316">
        <v>3.44</v>
      </c>
      <c r="AO316" t="s">
        <v>3189</v>
      </c>
      <c r="AP316">
        <v>4.7669363525558998E-2</v>
      </c>
      <c r="AQ316">
        <f>(Table2[[#This Row],[Sharpe Ratio]]-AVERAGE(Table2[Sharpe Ratio]))/_xlfn.STDEV.P(Table2[Sharpe Ratio])</f>
        <v>-0.14422937684807052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394</v>
      </c>
      <c r="AT316">
        <f>_xlfn.RANK.AVG(Table2[[#This Row],[6M Return vs Nifty Z-Score]],Table2[6M Return vs Nifty Z-Score])</f>
        <v>235</v>
      </c>
      <c r="AU316">
        <f>_xlfn.RANK.AVG(Table2[[#This Row],[Sharpe Ratio Z-Score]],Table2[Sharpe Ratio Z-Score])</f>
        <v>388</v>
      </c>
      <c r="AV316">
        <f>(Table2[[#This Row],[Rank 1Y]]+Table2[[#This Row],[Rank 6M]]+Table2[[#This Row],[Rank Sharpe]])/3</f>
        <v>339</v>
      </c>
    </row>
    <row r="317" spans="1:48" x14ac:dyDescent="0.3">
      <c r="A317" t="s">
        <v>1825</v>
      </c>
      <c r="B317" t="s">
        <v>1826</v>
      </c>
      <c r="C317" t="s">
        <v>3146</v>
      </c>
      <c r="D317" t="s">
        <v>46</v>
      </c>
      <c r="E317">
        <v>4280.229362305</v>
      </c>
      <c r="F317">
        <v>618.54999999999995</v>
      </c>
      <c r="G317">
        <v>-37.0488228990381</v>
      </c>
      <c r="H317">
        <f>(Table2[[#This Row],[1Y Return vs Nifty]]-AVERAGE(Table2[1Y Return vs Nifty]))/_xlfn.STDEV.P(Table2[1Y Return vs Nifty])</f>
        <v>-1.0461963424760115</v>
      </c>
      <c r="I317">
        <v>-2.4741111199610502</v>
      </c>
      <c r="J317">
        <f>(Table2[[#This Row],[1M Return vs Nifty]]-AVERAGE(Table2[1M Return vs Nifty]))/_xlfn.STDEV.P(Table2[1M Return vs Nifty])</f>
        <v>-0.18493736593957008</v>
      </c>
      <c r="K317">
        <v>17.1373673564227</v>
      </c>
      <c r="L317">
        <f>(Table2[[#This Row],[6M Return vs Nifty]]-AVERAGE(Table2[6M Return vs Nifty]))/_xlfn.STDEV.P(Table2[6M Return vs Nifty])</f>
        <v>0.43057416010411864</v>
      </c>
      <c r="M317">
        <v>13.7318583398082</v>
      </c>
      <c r="N317">
        <f>(Table2[[#This Row],[1W Return vs Nifty]]-AVERAGE(Table2[1W Return vs Nifty]))/_xlfn.STDEV.P(Table2[1W Return vs Nifty])</f>
        <v>2.3754507564145468</v>
      </c>
      <c r="O317">
        <v>593.79</v>
      </c>
      <c r="P317">
        <v>615.06843682754595</v>
      </c>
      <c r="Q317">
        <v>619.93123194957195</v>
      </c>
      <c r="R317">
        <v>67.268887690949896</v>
      </c>
      <c r="S317" s="1">
        <f>(Table2[[#This Row],[Close Price]]-Table2[[#This Row],[20D EMA]])/Table2[[#This Row],[20D EMA]]</f>
        <v>4.1698243486754563E-2</v>
      </c>
      <c r="T317" s="1">
        <f>(Table2[[#This Row],[Close Price]]-Table2[[#This Row],[50D EMA]])/Table2[[#This Row],[50D EMA]]</f>
        <v>5.6604484379193885E-3</v>
      </c>
      <c r="U317" s="1">
        <f>(Table2[[#This Row],[Close Price]]-Table2[[#This Row],[200D EMA]])/Table2[[#This Row],[200D EMA]]</f>
        <v>-2.2280405928707158E-3</v>
      </c>
      <c r="V317">
        <v>1.3899024582463699</v>
      </c>
      <c r="W317">
        <v>610.25</v>
      </c>
      <c r="X317">
        <v>640.20000000000005</v>
      </c>
      <c r="Y317">
        <v>610.25</v>
      </c>
      <c r="Z317">
        <v>640.20000000000005</v>
      </c>
      <c r="AA317">
        <v>610.25</v>
      </c>
      <c r="AB317">
        <v>640.20000000000005</v>
      </c>
      <c r="AC317" s="1">
        <f>(Table2[[#This Row],[Close Price]]/Table2[[#This Row],[Day Low]])-1</f>
        <v>1.3600983203605033E-2</v>
      </c>
      <c r="AD317" s="1">
        <f>(Table2[[#This Row],[Day High]]/Table2[[#This Row],[Close Price]])-1</f>
        <v>3.5001212513135815E-2</v>
      </c>
      <c r="AE317" s="1">
        <f>(Table2[[#This Row],[Close Price]]/Table2[[#This Row],[Current Week Low]])-1</f>
        <v>1.3600983203605033E-2</v>
      </c>
      <c r="AF317" s="1">
        <f>(Table2[[#This Row],[Current Week High]]/Table2[[#This Row],[Close Price]])-1</f>
        <v>3.5001212513135815E-2</v>
      </c>
      <c r="AG317" s="1">
        <f>(Table2[[#This Row],[Close Price]]/Table2[[#This Row],[Current Month Low]])-1</f>
        <v>1.3600983203605033E-2</v>
      </c>
      <c r="AH317" s="1">
        <f>(Table2[[#This Row],[Current Month High]]/Table2[[#This Row],[Close Price]])-1</f>
        <v>3.5001212513135815E-2</v>
      </c>
      <c r="AI317">
        <v>63.131517258103599</v>
      </c>
      <c r="AJ317">
        <v>44.944346807264203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-0.05</v>
      </c>
      <c r="AM317" t="s">
        <v>3190</v>
      </c>
      <c r="AN317">
        <v>9.69</v>
      </c>
      <c r="AO317" t="s">
        <v>3189</v>
      </c>
      <c r="AP317">
        <v>0.122448221947004</v>
      </c>
      <c r="AQ317">
        <f>(Table2[[#This Row],[Sharpe Ratio]]-AVERAGE(Table2[Sharpe Ratio]))/_xlfn.STDEV.P(Table2[Sharpe Ratio])</f>
        <v>0.72298429014765342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672</v>
      </c>
      <c r="AT317">
        <f>_xlfn.RANK.AVG(Table2[[#This Row],[6M Return vs Nifty Z-Score]],Table2[6M Return vs Nifty Z-Score])</f>
        <v>182</v>
      </c>
      <c r="AU317">
        <f>_xlfn.RANK.AVG(Table2[[#This Row],[Sharpe Ratio Z-Score]],Table2[Sharpe Ratio Z-Score])</f>
        <v>163</v>
      </c>
      <c r="AV317">
        <f>(Table2[[#This Row],[Rank 1Y]]+Table2[[#This Row],[Rank 6M]]+Table2[[#This Row],[Rank Sharpe]])/3</f>
        <v>339</v>
      </c>
    </row>
    <row r="318" spans="1:48" x14ac:dyDescent="0.3">
      <c r="A318" t="s">
        <v>1078</v>
      </c>
      <c r="B318" t="s">
        <v>1079</v>
      </c>
      <c r="C318" t="s">
        <v>3148</v>
      </c>
      <c r="D318" t="s">
        <v>269</v>
      </c>
      <c r="E318">
        <v>12164.67743919</v>
      </c>
      <c r="F318">
        <v>5024.05</v>
      </c>
      <c r="G318">
        <v>-20.114941508754502</v>
      </c>
      <c r="H318">
        <f>(Table2[[#This Row],[1Y Return vs Nifty]]-AVERAGE(Table2[1Y Return vs Nifty]))/_xlfn.STDEV.P(Table2[1Y Return vs Nifty])</f>
        <v>-0.70731144947524371</v>
      </c>
      <c r="I318">
        <v>-2.60394758455966</v>
      </c>
      <c r="J318">
        <f>(Table2[[#This Row],[1M Return vs Nifty]]-AVERAGE(Table2[1M Return vs Nifty]))/_xlfn.STDEV.P(Table2[1M Return vs Nifty])</f>
        <v>-0.19924638831807762</v>
      </c>
      <c r="K318">
        <v>11.355631943375499</v>
      </c>
      <c r="L318">
        <f>(Table2[[#This Row],[6M Return vs Nifty]]-AVERAGE(Table2[6M Return vs Nifty]))/_xlfn.STDEV.P(Table2[6M Return vs Nifty])</f>
        <v>0.24741169108993538</v>
      </c>
      <c r="M318">
        <v>-3.8284729536459299</v>
      </c>
      <c r="N318">
        <f>(Table2[[#This Row],[1W Return vs Nifty]]-AVERAGE(Table2[1W Return vs Nifty]))/_xlfn.STDEV.P(Table2[1W Return vs Nifty])</f>
        <v>-1.2927633846108966</v>
      </c>
      <c r="O318">
        <v>5090.8999999999996</v>
      </c>
      <c r="P318">
        <v>5357.1925703044199</v>
      </c>
      <c r="Q318">
        <v>5190.6087346884497</v>
      </c>
      <c r="R318">
        <v>54.239945268158102</v>
      </c>
      <c r="S318" s="1">
        <f>(Table2[[#This Row],[Close Price]]-Table2[[#This Row],[20D EMA]])/Table2[[#This Row],[20D EMA]]</f>
        <v>-1.313127344870248E-2</v>
      </c>
      <c r="T318" s="1">
        <f>(Table2[[#This Row],[Close Price]]-Table2[[#This Row],[50D EMA]])/Table2[[#This Row],[50D EMA]]</f>
        <v>-6.2186036050126348E-2</v>
      </c>
      <c r="U318" s="1">
        <f>(Table2[[#This Row],[Close Price]]-Table2[[#This Row],[200D EMA]])/Table2[[#This Row],[200D EMA]]</f>
        <v>-3.2088478096094955E-2</v>
      </c>
      <c r="V318">
        <v>0.79189456668326896</v>
      </c>
      <c r="W318">
        <v>4981.5</v>
      </c>
      <c r="X318">
        <v>5125.25</v>
      </c>
      <c r="Y318">
        <v>4981.5</v>
      </c>
      <c r="Z318">
        <v>5125.25</v>
      </c>
      <c r="AA318">
        <v>4981.5</v>
      </c>
      <c r="AB318">
        <v>5125.25</v>
      </c>
      <c r="AC318" s="1">
        <f>(Table2[[#This Row],[Close Price]]/Table2[[#This Row],[Day Low]])-1</f>
        <v>8.5416039345578287E-3</v>
      </c>
      <c r="AD318" s="1">
        <f>(Table2[[#This Row],[Day High]]/Table2[[#This Row],[Close Price]])-1</f>
        <v>2.0143111633045052E-2</v>
      </c>
      <c r="AE318" s="1">
        <f>(Table2[[#This Row],[Close Price]]/Table2[[#This Row],[Current Week Low]])-1</f>
        <v>8.5416039345578287E-3</v>
      </c>
      <c r="AF318" s="1">
        <f>(Table2[[#This Row],[Current Week High]]/Table2[[#This Row],[Close Price]])-1</f>
        <v>2.0143111633045052E-2</v>
      </c>
      <c r="AG318" s="1">
        <f>(Table2[[#This Row],[Close Price]]/Table2[[#This Row],[Current Month Low]])-1</f>
        <v>8.5416039345578287E-3</v>
      </c>
      <c r="AH318" s="1">
        <f>(Table2[[#This Row],[Current Month High]]/Table2[[#This Row],[Close Price]])-1</f>
        <v>2.0143111633045052E-2</v>
      </c>
      <c r="AI318">
        <v>41.743215135199598</v>
      </c>
      <c r="AJ318">
        <v>32.839333165875601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-0.1</v>
      </c>
      <c r="AM318" t="s">
        <v>3190</v>
      </c>
      <c r="AN318">
        <v>0.72</v>
      </c>
      <c r="AO318" t="s">
        <v>3189</v>
      </c>
      <c r="AP318">
        <v>9.7173966053926003E-2</v>
      </c>
      <c r="AQ318">
        <f>(Table2[[#This Row],[Sharpe Ratio]]-AVERAGE(Table2[Sharpe Ratio]))/_xlfn.STDEV.P(Table2[Sharpe Ratio])</f>
        <v>0.42987764749076601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563</v>
      </c>
      <c r="AT318">
        <f>_xlfn.RANK.AVG(Table2[[#This Row],[6M Return vs Nifty Z-Score]],Table2[6M Return vs Nifty Z-Score])</f>
        <v>216</v>
      </c>
      <c r="AU318">
        <f>_xlfn.RANK.AVG(Table2[[#This Row],[Sharpe Ratio Z-Score]],Table2[Sharpe Ratio Z-Score])</f>
        <v>239</v>
      </c>
      <c r="AV318">
        <f>(Table2[[#This Row],[Rank 1Y]]+Table2[[#This Row],[Rank 6M]]+Table2[[#This Row],[Rank Sharpe]])/3</f>
        <v>339.33333333333331</v>
      </c>
    </row>
    <row r="319" spans="1:48" x14ac:dyDescent="0.3">
      <c r="A319" t="s">
        <v>1867</v>
      </c>
      <c r="B319" t="s">
        <v>1868</v>
      </c>
      <c r="C319" t="s">
        <v>3148</v>
      </c>
      <c r="D319" t="s">
        <v>213</v>
      </c>
      <c r="E319">
        <v>4085.0626649999999</v>
      </c>
      <c r="F319">
        <v>660.4</v>
      </c>
      <c r="G319">
        <v>23.9633877594223</v>
      </c>
      <c r="H319">
        <f>(Table2[[#This Row],[1Y Return vs Nifty]]-AVERAGE(Table2[1Y Return vs Nifty]))/_xlfn.STDEV.P(Table2[1Y Return vs Nifty])</f>
        <v>0.17479464028806349</v>
      </c>
      <c r="I319">
        <v>-3.0609855283445602</v>
      </c>
      <c r="J319">
        <f>(Table2[[#This Row],[1M Return vs Nifty]]-AVERAGE(Table2[1M Return vs Nifty]))/_xlfn.STDEV.P(Table2[1M Return vs Nifty])</f>
        <v>-0.24961564464112168</v>
      </c>
      <c r="K319">
        <v>-5.40955821856946</v>
      </c>
      <c r="L319">
        <f>(Table2[[#This Row],[6M Return vs Nifty]]-AVERAGE(Table2[6M Return vs Nifty]))/_xlfn.STDEV.P(Table2[6M Return vs Nifty])</f>
        <v>-0.28370109844114516</v>
      </c>
      <c r="M319">
        <v>1.4735593167729</v>
      </c>
      <c r="N319">
        <f>(Table2[[#This Row],[1W Return vs Nifty]]-AVERAGE(Table2[1W Return vs Nifty]))/_xlfn.STDEV.P(Table2[1W Return vs Nifty])</f>
        <v>-0.18521083189946308</v>
      </c>
      <c r="O319">
        <v>633.13</v>
      </c>
      <c r="P319">
        <v>658.63302017182298</v>
      </c>
      <c r="Q319">
        <v>639.68466956000304</v>
      </c>
      <c r="R319">
        <v>51.410614535127003</v>
      </c>
      <c r="S319" s="1">
        <f>(Table2[[#This Row],[Close Price]]-Table2[[#This Row],[20D EMA]])/Table2[[#This Row],[20D EMA]]</f>
        <v>4.3071723026866494E-2</v>
      </c>
      <c r="T319" s="1">
        <f>(Table2[[#This Row],[Close Price]]-Table2[[#This Row],[50D EMA]])/Table2[[#This Row],[50D EMA]]</f>
        <v>2.682798727151629E-3</v>
      </c>
      <c r="U319" s="1">
        <f>(Table2[[#This Row],[Close Price]]-Table2[[#This Row],[200D EMA]])/Table2[[#This Row],[200D EMA]]</f>
        <v>3.2383659364926855E-2</v>
      </c>
      <c r="V319">
        <v>0.57441188612542704</v>
      </c>
      <c r="W319">
        <v>624</v>
      </c>
      <c r="X319">
        <v>664</v>
      </c>
      <c r="Y319">
        <v>624</v>
      </c>
      <c r="Z319">
        <v>664</v>
      </c>
      <c r="AA319">
        <v>624</v>
      </c>
      <c r="AB319">
        <v>664</v>
      </c>
      <c r="AC319" s="1">
        <f>(Table2[[#This Row],[Close Price]]/Table2[[#This Row],[Day Low]])-1</f>
        <v>5.8333333333333348E-2</v>
      </c>
      <c r="AD319" s="1">
        <f>(Table2[[#This Row],[Day High]]/Table2[[#This Row],[Close Price]])-1</f>
        <v>5.4512416717140688E-3</v>
      </c>
      <c r="AE319" s="1">
        <f>(Table2[[#This Row],[Close Price]]/Table2[[#This Row],[Current Week Low]])-1</f>
        <v>5.8333333333333348E-2</v>
      </c>
      <c r="AF319" s="1">
        <f>(Table2[[#This Row],[Current Week High]]/Table2[[#This Row],[Close Price]])-1</f>
        <v>5.4512416717140688E-3</v>
      </c>
      <c r="AG319" s="1">
        <f>(Table2[[#This Row],[Close Price]]/Table2[[#This Row],[Current Month Low]])-1</f>
        <v>5.8333333333333348E-2</v>
      </c>
      <c r="AH319" s="1">
        <f>(Table2[[#This Row],[Current Month High]]/Table2[[#This Row],[Close Price]])-1</f>
        <v>5.4512416717140688E-3</v>
      </c>
      <c r="AI319">
        <v>25.287704421562601</v>
      </c>
      <c r="AJ319">
        <v>52.411723978767498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-0.05</v>
      </c>
      <c r="AM319" t="s">
        <v>3190</v>
      </c>
      <c r="AN319">
        <v>3.08</v>
      </c>
      <c r="AO319" t="s">
        <v>3189</v>
      </c>
      <c r="AP319">
        <v>5.6688281181647003E-2</v>
      </c>
      <c r="AQ319">
        <f>(Table2[[#This Row],[Sharpe Ratio]]-AVERAGE(Table2[Sharpe Ratio]))/_xlfn.STDEV.P(Table2[Sharpe Ratio])</f>
        <v>-3.9636597311527529E-2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250</v>
      </c>
      <c r="AT319">
        <f>_xlfn.RANK.AVG(Table2[[#This Row],[6M Return vs Nifty Z-Score]],Table2[6M Return vs Nifty Z-Score])</f>
        <v>405</v>
      </c>
      <c r="AU319">
        <f>_xlfn.RANK.AVG(Table2[[#This Row],[Sharpe Ratio Z-Score]],Table2[Sharpe Ratio Z-Score])</f>
        <v>364</v>
      </c>
      <c r="AV319">
        <f>(Table2[[#This Row],[Rank 1Y]]+Table2[[#This Row],[Rank 6M]]+Table2[[#This Row],[Rank Sharpe]])/3</f>
        <v>339.66666666666669</v>
      </c>
    </row>
    <row r="320" spans="1:48" x14ac:dyDescent="0.3">
      <c r="A320" t="s">
        <v>262</v>
      </c>
      <c r="B320" t="s">
        <v>263</v>
      </c>
      <c r="C320" t="s">
        <v>3147</v>
      </c>
      <c r="D320" t="s">
        <v>51</v>
      </c>
      <c r="E320">
        <v>97197.172264049994</v>
      </c>
      <c r="F320">
        <v>948.7</v>
      </c>
      <c r="G320">
        <v>30.003118178322801</v>
      </c>
      <c r="H320">
        <f>(Table2[[#This Row],[1Y Return vs Nifty]]-AVERAGE(Table2[1Y Return vs Nifty]))/_xlfn.STDEV.P(Table2[1Y Return vs Nifty])</f>
        <v>0.29566317300006095</v>
      </c>
      <c r="I320">
        <v>-3.2885599388586799</v>
      </c>
      <c r="J320">
        <f>(Table2[[#This Row],[1M Return vs Nifty]]-AVERAGE(Table2[1M Return vs Nifty]))/_xlfn.STDEV.P(Table2[1M Return vs Nifty])</f>
        <v>-0.27469617454379025</v>
      </c>
      <c r="K320">
        <v>-15.840510869890201</v>
      </c>
      <c r="L320">
        <f>(Table2[[#This Row],[6M Return vs Nifty]]-AVERAGE(Table2[6M Return vs Nifty]))/_xlfn.STDEV.P(Table2[6M Return vs Nifty])</f>
        <v>-0.61414843047825896</v>
      </c>
      <c r="M320">
        <v>0.29676041507363599</v>
      </c>
      <c r="N320">
        <f>(Table2[[#This Row],[1W Return vs Nifty]]-AVERAGE(Table2[1W Return vs Nifty]))/_xlfn.STDEV.P(Table2[1W Return vs Nifty])</f>
        <v>-0.43103480299763836</v>
      </c>
      <c r="O320">
        <v>969.19</v>
      </c>
      <c r="P320">
        <v>1010.91316369768</v>
      </c>
      <c r="Q320">
        <v>992.90812733381097</v>
      </c>
      <c r="R320">
        <v>54.112807544937503</v>
      </c>
      <c r="S320" s="1">
        <f>(Table2[[#This Row],[Close Price]]-Table2[[#This Row],[20D EMA]])/Table2[[#This Row],[20D EMA]]</f>
        <v>-2.1141365470134864E-2</v>
      </c>
      <c r="T320" s="1">
        <f>(Table2[[#This Row],[Close Price]]-Table2[[#This Row],[50D EMA]])/Table2[[#This Row],[50D EMA]]</f>
        <v>-6.1541550680890358E-2</v>
      </c>
      <c r="U320" s="1">
        <f>(Table2[[#This Row],[Close Price]]-Table2[[#This Row],[200D EMA]])/Table2[[#This Row],[200D EMA]]</f>
        <v>-4.4523885057240913E-2</v>
      </c>
      <c r="V320">
        <v>0.63627589536279505</v>
      </c>
      <c r="W320">
        <v>962.45</v>
      </c>
      <c r="X320">
        <v>976.5</v>
      </c>
      <c r="Y320">
        <v>962.45</v>
      </c>
      <c r="Z320">
        <v>976.5</v>
      </c>
      <c r="AA320">
        <v>962.45</v>
      </c>
      <c r="AB320">
        <v>976.5</v>
      </c>
      <c r="AC320" s="1">
        <f>(Table2[[#This Row],[Close Price]]/Table2[[#This Row],[Day Low]])-1</f>
        <v>-1.4286456439295492E-2</v>
      </c>
      <c r="AD320" s="1">
        <f>(Table2[[#This Row],[Day High]]/Table2[[#This Row],[Close Price]])-1</f>
        <v>2.9303257088647561E-2</v>
      </c>
      <c r="AE320" s="1">
        <f>(Table2[[#This Row],[Close Price]]/Table2[[#This Row],[Current Week Low]])-1</f>
        <v>-1.4286456439295492E-2</v>
      </c>
      <c r="AF320" s="1">
        <f>(Table2[[#This Row],[Current Week High]]/Table2[[#This Row],[Close Price]])-1</f>
        <v>2.9303257088647561E-2</v>
      </c>
      <c r="AG320" s="1">
        <f>(Table2[[#This Row],[Close Price]]/Table2[[#This Row],[Current Month Low]])-1</f>
        <v>-1.4286456439295492E-2</v>
      </c>
      <c r="AH320" s="1">
        <f>(Table2[[#This Row],[Current Month High]]/Table2[[#This Row],[Close Price]])-1</f>
        <v>2.9303257088647561E-2</v>
      </c>
      <c r="AI320">
        <v>39.591019289554097</v>
      </c>
      <c r="AJ320">
        <v>50.587301587301603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-0.09</v>
      </c>
      <c r="AM320" t="s">
        <v>3190</v>
      </c>
      <c r="AN320">
        <v>2.61</v>
      </c>
      <c r="AO320" t="s">
        <v>3189</v>
      </c>
      <c r="AP320">
        <v>9.0654125575662006E-2</v>
      </c>
      <c r="AQ320">
        <f>(Table2[[#This Row],[Sharpe Ratio]]-AVERAGE(Table2[Sharpe Ratio]))/_xlfn.STDEV.P(Table2[Sharpe Ratio])</f>
        <v>0.35426677446143129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217</v>
      </c>
      <c r="AT320">
        <f>_xlfn.RANK.AVG(Table2[[#This Row],[6M Return vs Nifty Z-Score]],Table2[6M Return vs Nifty Z-Score])</f>
        <v>546</v>
      </c>
      <c r="AU320">
        <f>_xlfn.RANK.AVG(Table2[[#This Row],[Sharpe Ratio Z-Score]],Table2[Sharpe Ratio Z-Score])</f>
        <v>259</v>
      </c>
      <c r="AV320">
        <f>(Table2[[#This Row],[Rank 1Y]]+Table2[[#This Row],[Rank 6M]]+Table2[[#This Row],[Rank Sharpe]])/3</f>
        <v>340.66666666666669</v>
      </c>
    </row>
    <row r="321" spans="1:48" x14ac:dyDescent="0.3">
      <c r="A321" t="s">
        <v>785</v>
      </c>
      <c r="B321" t="s">
        <v>786</v>
      </c>
      <c r="C321" t="s">
        <v>3151</v>
      </c>
      <c r="D321" t="s">
        <v>269</v>
      </c>
      <c r="E321">
        <v>20243.200499629998</v>
      </c>
      <c r="F321">
        <v>647.79999999999995</v>
      </c>
      <c r="G321">
        <v>2.90653657634381</v>
      </c>
      <c r="H321">
        <f>(Table2[[#This Row],[1Y Return vs Nifty]]-AVERAGE(Table2[1Y Return vs Nifty]))/_xlfn.STDEV.P(Table2[1Y Return vs Nifty])</f>
        <v>-0.2466001123765609</v>
      </c>
      <c r="I321">
        <v>-2.49391001496218</v>
      </c>
      <c r="J321">
        <f>(Table2[[#This Row],[1M Return vs Nifty]]-AVERAGE(Table2[1M Return vs Nifty]))/_xlfn.STDEV.P(Table2[1M Return vs Nifty])</f>
        <v>-0.18711936336623075</v>
      </c>
      <c r="K321">
        <v>-1.43267580462878</v>
      </c>
      <c r="L321">
        <f>(Table2[[#This Row],[6M Return vs Nifty]]-AVERAGE(Table2[6M Return vs Nifty]))/_xlfn.STDEV.P(Table2[6M Return vs Nifty])</f>
        <v>-0.15771546439211895</v>
      </c>
      <c r="M321">
        <v>12.030827945103701</v>
      </c>
      <c r="N321">
        <f>(Table2[[#This Row],[1W Return vs Nifty]]-AVERAGE(Table2[1W Return vs Nifty]))/_xlfn.STDEV.P(Table2[1W Return vs Nifty])</f>
        <v>2.0201189779933109</v>
      </c>
      <c r="O321">
        <v>621.66999999999996</v>
      </c>
      <c r="P321">
        <v>640.57749696978306</v>
      </c>
      <c r="Q321">
        <v>638.76161404574304</v>
      </c>
      <c r="R321">
        <v>60.881494351681297</v>
      </c>
      <c r="S321" s="1">
        <f>(Table2[[#This Row],[Close Price]]-Table2[[#This Row],[20D EMA]])/Table2[[#This Row],[20D EMA]]</f>
        <v>4.2031946209403696E-2</v>
      </c>
      <c r="T321" s="1">
        <f>(Table2[[#This Row],[Close Price]]-Table2[[#This Row],[50D EMA]])/Table2[[#This Row],[50D EMA]]</f>
        <v>1.127498712393513E-2</v>
      </c>
      <c r="U321" s="1">
        <f>(Table2[[#This Row],[Close Price]]-Table2[[#This Row],[200D EMA]])/Table2[[#This Row],[200D EMA]]</f>
        <v>1.4149857717670637E-2</v>
      </c>
      <c r="V321">
        <v>2.9671572082780302</v>
      </c>
      <c r="W321">
        <v>636.29999999999995</v>
      </c>
      <c r="X321">
        <v>651.9</v>
      </c>
      <c r="Y321">
        <v>636.29999999999995</v>
      </c>
      <c r="Z321">
        <v>651.9</v>
      </c>
      <c r="AA321">
        <v>636.29999999999995</v>
      </c>
      <c r="AB321">
        <v>651.9</v>
      </c>
      <c r="AC321" s="1">
        <f>(Table2[[#This Row],[Close Price]]/Table2[[#This Row],[Day Low]])-1</f>
        <v>1.8073235895017969E-2</v>
      </c>
      <c r="AD321" s="1">
        <f>(Table2[[#This Row],[Day High]]/Table2[[#This Row],[Close Price]])-1</f>
        <v>6.3291139240506666E-3</v>
      </c>
      <c r="AE321" s="1">
        <f>(Table2[[#This Row],[Close Price]]/Table2[[#This Row],[Current Week Low]])-1</f>
        <v>1.8073235895017969E-2</v>
      </c>
      <c r="AF321" s="1">
        <f>(Table2[[#This Row],[Current Week High]]/Table2[[#This Row],[Close Price]])-1</f>
        <v>6.3291139240506666E-3</v>
      </c>
      <c r="AG321" s="1">
        <f>(Table2[[#This Row],[Close Price]]/Table2[[#This Row],[Current Month Low]])-1</f>
        <v>1.8073235895017969E-2</v>
      </c>
      <c r="AH321" s="1">
        <f>(Table2[[#This Row],[Current Month High]]/Table2[[#This Row],[Close Price]])-1</f>
        <v>6.3291139240506666E-3</v>
      </c>
      <c r="AI321">
        <v>23.3328187712257</v>
      </c>
      <c r="AJ321">
        <v>28.761677598886799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-7.0000000000000007E-2</v>
      </c>
      <c r="AM321" t="s">
        <v>3190</v>
      </c>
      <c r="AN321">
        <v>7.52</v>
      </c>
      <c r="AO321" t="s">
        <v>3189</v>
      </c>
      <c r="AP321">
        <v>7.6653950317858002E-2</v>
      </c>
      <c r="AQ321">
        <f>(Table2[[#This Row],[Sharpe Ratio]]-AVERAGE(Table2[Sharpe Ratio]))/_xlfn.STDEV.P(Table2[Sharpe Ratio])</f>
        <v>0.19190613429924888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388</v>
      </c>
      <c r="AT321">
        <f>_xlfn.RANK.AVG(Table2[[#This Row],[6M Return vs Nifty Z-Score]],Table2[6M Return vs Nifty Z-Score])</f>
        <v>343</v>
      </c>
      <c r="AU321">
        <f>_xlfn.RANK.AVG(Table2[[#This Row],[Sharpe Ratio Z-Score]],Table2[Sharpe Ratio Z-Score])</f>
        <v>295</v>
      </c>
      <c r="AV321">
        <f>(Table2[[#This Row],[Rank 1Y]]+Table2[[#This Row],[Rank 6M]]+Table2[[#This Row],[Rank Sharpe]])/3</f>
        <v>342</v>
      </c>
    </row>
    <row r="322" spans="1:48" x14ac:dyDescent="0.3">
      <c r="A322" t="s">
        <v>304</v>
      </c>
      <c r="B322" t="s">
        <v>305</v>
      </c>
      <c r="C322" t="s">
        <v>3143</v>
      </c>
      <c r="D322" t="s">
        <v>208</v>
      </c>
      <c r="E322">
        <v>89838.479548025003</v>
      </c>
      <c r="F322">
        <v>4250.05</v>
      </c>
      <c r="G322">
        <v>22.5697993863505</v>
      </c>
      <c r="H322">
        <f>(Table2[[#This Row],[1Y Return vs Nifty]]-AVERAGE(Table2[1Y Return vs Nifty]))/_xlfn.STDEV.P(Table2[1Y Return vs Nifty])</f>
        <v>0.14690581575864817</v>
      </c>
      <c r="I322">
        <v>-2.26241149573517</v>
      </c>
      <c r="J322">
        <f>(Table2[[#This Row],[1M Return vs Nifty]]-AVERAGE(Table2[1M Return vs Nifty]))/_xlfn.STDEV.P(Table2[1M Return vs Nifty])</f>
        <v>-0.16160636513070953</v>
      </c>
      <c r="K322">
        <v>-4.9581691790155897</v>
      </c>
      <c r="L322">
        <f>(Table2[[#This Row],[6M Return vs Nifty]]-AVERAGE(Table2[6M Return vs Nifty]))/_xlfn.STDEV.P(Table2[6M Return vs Nifty])</f>
        <v>-0.26940132076815521</v>
      </c>
      <c r="M322">
        <v>-1.8681755818910699</v>
      </c>
      <c r="N322">
        <f>(Table2[[#This Row],[1W Return vs Nifty]]-AVERAGE(Table2[1W Return vs Nifty]))/_xlfn.STDEV.P(Table2[1W Return vs Nifty])</f>
        <v>-0.88327278790634223</v>
      </c>
      <c r="O322">
        <v>4292.5</v>
      </c>
      <c r="P322">
        <v>4337.6203443468703</v>
      </c>
      <c r="Q322">
        <v>4005.7495520931502</v>
      </c>
      <c r="R322">
        <v>38.907939099120597</v>
      </c>
      <c r="S322" s="1">
        <f>(Table2[[#This Row],[Close Price]]-Table2[[#This Row],[20D EMA]])/Table2[[#This Row],[20D EMA]]</f>
        <v>-9.8893418753639648E-3</v>
      </c>
      <c r="T322" s="1">
        <f>(Table2[[#This Row],[Close Price]]-Table2[[#This Row],[50D EMA]])/Table2[[#This Row],[50D EMA]]</f>
        <v>-2.0188568245950504E-2</v>
      </c>
      <c r="U322" s="1">
        <f>(Table2[[#This Row],[Close Price]]-Table2[[#This Row],[200D EMA]])/Table2[[#This Row],[200D EMA]]</f>
        <v>6.098744934744961E-2</v>
      </c>
      <c r="V322">
        <v>0.93089842301719605</v>
      </c>
      <c r="W322">
        <v>4179.6499999999996</v>
      </c>
      <c r="X322">
        <v>4296.1499999999996</v>
      </c>
      <c r="Y322">
        <v>4179.6499999999996</v>
      </c>
      <c r="Z322">
        <v>4296.1499999999996</v>
      </c>
      <c r="AA322">
        <v>4179.6499999999996</v>
      </c>
      <c r="AB322">
        <v>4296.1499999999996</v>
      </c>
      <c r="AC322" s="1">
        <f>(Table2[[#This Row],[Close Price]]/Table2[[#This Row],[Day Low]])-1</f>
        <v>1.6843515605373893E-2</v>
      </c>
      <c r="AD322" s="1">
        <f>(Table2[[#This Row],[Day High]]/Table2[[#This Row],[Close Price]])-1</f>
        <v>1.0846931212573852E-2</v>
      </c>
      <c r="AE322" s="1">
        <f>(Table2[[#This Row],[Close Price]]/Table2[[#This Row],[Current Week Low]])-1</f>
        <v>1.6843515605373893E-2</v>
      </c>
      <c r="AF322" s="1">
        <f>(Table2[[#This Row],[Current Week High]]/Table2[[#This Row],[Close Price]])-1</f>
        <v>1.0846931212573852E-2</v>
      </c>
      <c r="AG322" s="1">
        <f>(Table2[[#This Row],[Close Price]]/Table2[[#This Row],[Current Month Low]])-1</f>
        <v>1.6843515605373893E-2</v>
      </c>
      <c r="AH322" s="1">
        <f>(Table2[[#This Row],[Current Month High]]/Table2[[#This Row],[Close Price]])-1</f>
        <v>1.0846931212573852E-2</v>
      </c>
      <c r="AI322">
        <v>14.4457124033834</v>
      </c>
      <c r="AJ322">
        <v>44.991044776119402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-0.05</v>
      </c>
      <c r="AM322" t="s">
        <v>3190</v>
      </c>
      <c r="AN322">
        <v>-3.35</v>
      </c>
      <c r="AO322" t="s">
        <v>3190</v>
      </c>
      <c r="AP322">
        <v>5.1709304155096003E-2</v>
      </c>
      <c r="AQ322">
        <f>(Table2[[#This Row],[Sharpe Ratio]]-AVERAGE(Table2[Sharpe Ratio]))/_xlfn.STDEV.P(Table2[Sharpe Ratio])</f>
        <v>-9.7378010007986848E-2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261</v>
      </c>
      <c r="AT322">
        <f>_xlfn.RANK.AVG(Table2[[#This Row],[6M Return vs Nifty Z-Score]],Table2[6M Return vs Nifty Z-Score])</f>
        <v>394</v>
      </c>
      <c r="AU322">
        <f>_xlfn.RANK.AVG(Table2[[#This Row],[Sharpe Ratio Z-Score]],Table2[Sharpe Ratio Z-Score])</f>
        <v>380</v>
      </c>
      <c r="AV322">
        <f>(Table2[[#This Row],[Rank 1Y]]+Table2[[#This Row],[Rank 6M]]+Table2[[#This Row],[Rank Sharpe]])/3</f>
        <v>345</v>
      </c>
    </row>
    <row r="323" spans="1:48" x14ac:dyDescent="0.3">
      <c r="A323" t="s">
        <v>409</v>
      </c>
      <c r="B323" t="s">
        <v>410</v>
      </c>
      <c r="C323" t="s">
        <v>3153</v>
      </c>
      <c r="D323" t="s">
        <v>117</v>
      </c>
      <c r="E323">
        <v>56279.938252159998</v>
      </c>
      <c r="F323">
        <v>691.75</v>
      </c>
      <c r="G323">
        <v>10.7802339185811</v>
      </c>
      <c r="H323">
        <f>(Table2[[#This Row],[1Y Return vs Nifty]]-AVERAGE(Table2[1Y Return vs Nifty]))/_xlfn.STDEV.P(Table2[1Y Return vs Nifty])</f>
        <v>-8.9029794039766019E-2</v>
      </c>
      <c r="I323">
        <v>-0.41497145520140499</v>
      </c>
      <c r="J323">
        <f>(Table2[[#This Row],[1M Return vs Nifty]]-AVERAGE(Table2[1M Return vs Nifty]))/_xlfn.STDEV.P(Table2[1M Return vs Nifty])</f>
        <v>4.1996382099605808E-2</v>
      </c>
      <c r="K323">
        <v>-22.702662628051499</v>
      </c>
      <c r="L323">
        <f>(Table2[[#This Row],[6M Return vs Nifty]]-AVERAGE(Table2[6M Return vs Nifty]))/_xlfn.STDEV.P(Table2[6M Return vs Nifty])</f>
        <v>-0.83153794573323181</v>
      </c>
      <c r="M323">
        <v>0.27658908228035101</v>
      </c>
      <c r="N323">
        <f>(Table2[[#This Row],[1W Return vs Nifty]]-AVERAGE(Table2[1W Return vs Nifty]))/_xlfn.STDEV.P(Table2[1W Return vs Nifty])</f>
        <v>-0.4352484346745783</v>
      </c>
      <c r="O323">
        <v>690.51</v>
      </c>
      <c r="P323">
        <v>708.43784563080203</v>
      </c>
      <c r="Q323">
        <v>688.75504255223495</v>
      </c>
      <c r="R323">
        <v>47.020255252011196</v>
      </c>
      <c r="S323" s="1">
        <f>(Table2[[#This Row],[Close Price]]-Table2[[#This Row],[20D EMA]])/Table2[[#This Row],[20D EMA]]</f>
        <v>1.7957741379560168E-3</v>
      </c>
      <c r="T323" s="1">
        <f>(Table2[[#This Row],[Close Price]]-Table2[[#This Row],[50D EMA]])/Table2[[#This Row],[50D EMA]]</f>
        <v>-2.35558358912107E-2</v>
      </c>
      <c r="U323" s="1">
        <f>(Table2[[#This Row],[Close Price]]-Table2[[#This Row],[200D EMA]])/Table2[[#This Row],[200D EMA]]</f>
        <v>4.3483637327241913E-3</v>
      </c>
      <c r="V323">
        <v>0.76087156356262797</v>
      </c>
      <c r="W323">
        <v>675.2</v>
      </c>
      <c r="X323">
        <v>694.8</v>
      </c>
      <c r="Y323">
        <v>675.2</v>
      </c>
      <c r="Z323">
        <v>694.8</v>
      </c>
      <c r="AA323">
        <v>675.2</v>
      </c>
      <c r="AB323">
        <v>694.8</v>
      </c>
      <c r="AC323" s="1">
        <f>(Table2[[#This Row],[Close Price]]/Table2[[#This Row],[Day Low]])-1</f>
        <v>2.4511255924170472E-2</v>
      </c>
      <c r="AD323" s="1">
        <f>(Table2[[#This Row],[Day High]]/Table2[[#This Row],[Close Price]])-1</f>
        <v>4.4091073364653788E-3</v>
      </c>
      <c r="AE323" s="1">
        <f>(Table2[[#This Row],[Close Price]]/Table2[[#This Row],[Current Week Low]])-1</f>
        <v>2.4511255924170472E-2</v>
      </c>
      <c r="AF323" s="1">
        <f>(Table2[[#This Row],[Current Week High]]/Table2[[#This Row],[Close Price]])-1</f>
        <v>4.4091073364653788E-3</v>
      </c>
      <c r="AG323" s="1">
        <f>(Table2[[#This Row],[Close Price]]/Table2[[#This Row],[Current Month Low]])-1</f>
        <v>2.4511255924170472E-2</v>
      </c>
      <c r="AH323" s="1">
        <f>(Table2[[#This Row],[Current Month High]]/Table2[[#This Row],[Close Price]])-1</f>
        <v>4.4091073364653788E-3</v>
      </c>
      <c r="AI323">
        <v>22.5876400433682</v>
      </c>
      <c r="AJ323">
        <v>37.156736393377599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-7.0000000000000007E-2</v>
      </c>
      <c r="AM323" t="s">
        <v>3190</v>
      </c>
      <c r="AN323">
        <v>-0.91</v>
      </c>
      <c r="AO323" t="s">
        <v>3190</v>
      </c>
      <c r="AP323">
        <v>0.16730404942916199</v>
      </c>
      <c r="AQ323">
        <f>(Table2[[#This Row],[Sharpe Ratio]]-AVERAGE(Table2[Sharpe Ratio]))/_xlfn.STDEV.P(Table2[Sharpe Ratio])</f>
        <v>1.2431792684889411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337</v>
      </c>
      <c r="AT323">
        <f>_xlfn.RANK.AVG(Table2[[#This Row],[6M Return vs Nifty Z-Score]],Table2[6M Return vs Nifty Z-Score])</f>
        <v>622</v>
      </c>
      <c r="AU323">
        <f>_xlfn.RANK.AVG(Table2[[#This Row],[Sharpe Ratio Z-Score]],Table2[Sharpe Ratio Z-Score])</f>
        <v>76</v>
      </c>
      <c r="AV323">
        <f>(Table2[[#This Row],[Rank 1Y]]+Table2[[#This Row],[Rank 6M]]+Table2[[#This Row],[Rank Sharpe]])/3</f>
        <v>345</v>
      </c>
    </row>
    <row r="324" spans="1:48" x14ac:dyDescent="0.3">
      <c r="A324" t="s">
        <v>152</v>
      </c>
      <c r="B324" t="s">
        <v>153</v>
      </c>
      <c r="C324" t="s">
        <v>3150</v>
      </c>
      <c r="D324" t="s">
        <v>72</v>
      </c>
      <c r="E324">
        <v>174733.36961339999</v>
      </c>
      <c r="F324">
        <v>2693.55</v>
      </c>
      <c r="G324">
        <v>7.6803934416731003</v>
      </c>
      <c r="H324">
        <f>(Table2[[#This Row],[1Y Return vs Nifty]]-AVERAGE(Table2[1Y Return vs Nifty]))/_xlfn.STDEV.P(Table2[1Y Return vs Nifty])</f>
        <v>-0.15106454461615607</v>
      </c>
      <c r="I324">
        <v>-3.0365457067602799</v>
      </c>
      <c r="J324">
        <f>(Table2[[#This Row],[1M Return vs Nifty]]-AVERAGE(Table2[1M Return vs Nifty]))/_xlfn.STDEV.P(Table2[1M Return vs Nifty])</f>
        <v>-0.2469221797885679</v>
      </c>
      <c r="K324">
        <v>2.2775214308623402</v>
      </c>
      <c r="L324">
        <f>(Table2[[#This Row],[6M Return vs Nifty]]-AVERAGE(Table2[6M Return vs Nifty]))/_xlfn.STDEV.P(Table2[6M Return vs Nifty])</f>
        <v>-4.0178282623368457E-2</v>
      </c>
      <c r="M324">
        <v>-0.83561613672877899</v>
      </c>
      <c r="N324">
        <f>(Table2[[#This Row],[1W Return vs Nifty]]-AVERAGE(Table2[1W Return vs Nifty]))/_xlfn.STDEV.P(Table2[1W Return vs Nifty])</f>
        <v>-0.6675792969979103</v>
      </c>
      <c r="O324">
        <v>2604.75</v>
      </c>
      <c r="P324">
        <v>2634.9973776561001</v>
      </c>
      <c r="Q324">
        <v>2505.2404917133299</v>
      </c>
      <c r="R324">
        <v>54.879473138847203</v>
      </c>
      <c r="S324" s="1">
        <f>(Table2[[#This Row],[Close Price]]-Table2[[#This Row],[20D EMA]])/Table2[[#This Row],[20D EMA]]</f>
        <v>3.4091563489778362E-2</v>
      </c>
      <c r="T324" s="1">
        <f>(Table2[[#This Row],[Close Price]]-Table2[[#This Row],[50D EMA]])/Table2[[#This Row],[50D EMA]]</f>
        <v>2.2221131163319873E-2</v>
      </c>
      <c r="U324" s="1">
        <f>(Table2[[#This Row],[Close Price]]-Table2[[#This Row],[200D EMA]])/Table2[[#This Row],[200D EMA]]</f>
        <v>7.5166240091339778E-2</v>
      </c>
      <c r="V324">
        <v>1.1493961783106199</v>
      </c>
      <c r="W324">
        <v>2591.75</v>
      </c>
      <c r="X324">
        <v>2709</v>
      </c>
      <c r="Y324">
        <v>2591.75</v>
      </c>
      <c r="Z324">
        <v>2709</v>
      </c>
      <c r="AA324">
        <v>2591.75</v>
      </c>
      <c r="AB324">
        <v>2709</v>
      </c>
      <c r="AC324" s="1">
        <f>(Table2[[#This Row],[Close Price]]/Table2[[#This Row],[Day Low]])-1</f>
        <v>3.9278479791646559E-2</v>
      </c>
      <c r="AD324" s="1">
        <f>(Table2[[#This Row],[Day High]]/Table2[[#This Row],[Close Price]])-1</f>
        <v>5.7359247090269516E-3</v>
      </c>
      <c r="AE324" s="1">
        <f>(Table2[[#This Row],[Close Price]]/Table2[[#This Row],[Current Week Low]])-1</f>
        <v>3.9278479791646559E-2</v>
      </c>
      <c r="AF324" s="1">
        <f>(Table2[[#This Row],[Current Week High]]/Table2[[#This Row],[Close Price]])-1</f>
        <v>5.7359247090269516E-3</v>
      </c>
      <c r="AG324" s="1">
        <f>(Table2[[#This Row],[Close Price]]/Table2[[#This Row],[Current Month Low]])-1</f>
        <v>3.9278479791646559E-2</v>
      </c>
      <c r="AH324" s="1">
        <f>(Table2[[#This Row],[Current Month High]]/Table2[[#This Row],[Close Price]])-1</f>
        <v>5.7359247090269516E-3</v>
      </c>
      <c r="AI324">
        <v>6.8385587793060996</v>
      </c>
      <c r="AJ324">
        <v>33.5721901267015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0.04</v>
      </c>
      <c r="AM324" t="s">
        <v>3189</v>
      </c>
      <c r="AN324">
        <v>6.84</v>
      </c>
      <c r="AO324" t="s">
        <v>3189</v>
      </c>
      <c r="AP324">
        <v>4.5467377633614997E-2</v>
      </c>
      <c r="AQ324">
        <f>(Table2[[#This Row],[Sharpe Ratio]]-AVERAGE(Table2[Sharpe Ratio]))/_xlfn.STDEV.P(Table2[Sharpe Ratio])</f>
        <v>-0.16976590281726045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348</v>
      </c>
      <c r="AT324">
        <f>_xlfn.RANK.AVG(Table2[[#This Row],[6M Return vs Nifty Z-Score]],Table2[6M Return vs Nifty Z-Score])</f>
        <v>301</v>
      </c>
      <c r="AU324">
        <f>_xlfn.RANK.AVG(Table2[[#This Row],[Sharpe Ratio Z-Score]],Table2[Sharpe Ratio Z-Score])</f>
        <v>394</v>
      </c>
      <c r="AV324">
        <f>(Table2[[#This Row],[Rank 1Y]]+Table2[[#This Row],[Rank 6M]]+Table2[[#This Row],[Rank Sharpe]])/3</f>
        <v>347.66666666666669</v>
      </c>
    </row>
    <row r="325" spans="1:48" x14ac:dyDescent="0.3">
      <c r="A325" t="s">
        <v>801</v>
      </c>
      <c r="B325" t="s">
        <v>802</v>
      </c>
      <c r="C325" t="s">
        <v>3141</v>
      </c>
      <c r="D325" t="s">
        <v>266</v>
      </c>
      <c r="E325">
        <v>19854.653614031999</v>
      </c>
      <c r="F325">
        <v>215.25</v>
      </c>
      <c r="G325">
        <v>21.583302473230201</v>
      </c>
      <c r="H325">
        <f>(Table2[[#This Row],[1Y Return vs Nifty]]-AVERAGE(Table2[1Y Return vs Nifty]))/_xlfn.STDEV.P(Table2[1Y Return vs Nifty])</f>
        <v>0.12716380309519695</v>
      </c>
      <c r="I325">
        <v>-6.5728496376314602</v>
      </c>
      <c r="J325">
        <f>(Table2[[#This Row],[1M Return vs Nifty]]-AVERAGE(Table2[1M Return vs Nifty]))/_xlfn.STDEV.P(Table2[1M Return vs Nifty])</f>
        <v>-0.63665130742981568</v>
      </c>
      <c r="K325">
        <v>-3.2268850462587402</v>
      </c>
      <c r="L325">
        <f>(Table2[[#This Row],[6M Return vs Nifty]]-AVERAGE(Table2[6M Return vs Nifty]))/_xlfn.STDEV.P(Table2[6M Return vs Nifty])</f>
        <v>-0.21455511047544032</v>
      </c>
      <c r="M325">
        <v>-1.02415105168397</v>
      </c>
      <c r="N325">
        <f>(Table2[[#This Row],[1W Return vs Nifty]]-AVERAGE(Table2[1W Return vs Nifty]))/_xlfn.STDEV.P(Table2[1W Return vs Nifty])</f>
        <v>-0.70696274766056721</v>
      </c>
      <c r="O325">
        <v>202.41</v>
      </c>
      <c r="P325">
        <v>214.46871113631201</v>
      </c>
      <c r="Q325">
        <v>213.98994634150401</v>
      </c>
      <c r="R325">
        <v>54.634630206390703</v>
      </c>
      <c r="S325" s="1">
        <f>(Table2[[#This Row],[Close Price]]-Table2[[#This Row],[20D EMA]])/Table2[[#This Row],[20D EMA]]</f>
        <v>6.3435601007855363E-2</v>
      </c>
      <c r="T325" s="1">
        <f>(Table2[[#This Row],[Close Price]]-Table2[[#This Row],[50D EMA]])/Table2[[#This Row],[50D EMA]]</f>
        <v>3.6429037109819667E-3</v>
      </c>
      <c r="U325" s="1">
        <f>(Table2[[#This Row],[Close Price]]-Table2[[#This Row],[200D EMA]])/Table2[[#This Row],[200D EMA]]</f>
        <v>5.8883778422238889E-3</v>
      </c>
      <c r="V325">
        <v>1.3680349587148399</v>
      </c>
      <c r="W325">
        <v>199.2</v>
      </c>
      <c r="X325">
        <v>217</v>
      </c>
      <c r="Y325">
        <v>199.2</v>
      </c>
      <c r="Z325">
        <v>217</v>
      </c>
      <c r="AA325">
        <v>199.2</v>
      </c>
      <c r="AB325">
        <v>217</v>
      </c>
      <c r="AC325" s="1">
        <f>(Table2[[#This Row],[Close Price]]/Table2[[#This Row],[Day Low]])-1</f>
        <v>8.0572289156626509E-2</v>
      </c>
      <c r="AD325" s="1">
        <f>(Table2[[#This Row],[Day High]]/Table2[[#This Row],[Close Price]])-1</f>
        <v>8.1300813008129413E-3</v>
      </c>
      <c r="AE325" s="1">
        <f>(Table2[[#This Row],[Close Price]]/Table2[[#This Row],[Current Week Low]])-1</f>
        <v>8.0572289156626509E-2</v>
      </c>
      <c r="AF325" s="1">
        <f>(Table2[[#This Row],[Current Week High]]/Table2[[#This Row],[Close Price]])-1</f>
        <v>8.1300813008129413E-3</v>
      </c>
      <c r="AG325" s="1">
        <f>(Table2[[#This Row],[Close Price]]/Table2[[#This Row],[Current Month Low]])-1</f>
        <v>8.0572289156626509E-2</v>
      </c>
      <c r="AH325" s="1">
        <f>(Table2[[#This Row],[Current Month High]]/Table2[[#This Row],[Close Price]])-1</f>
        <v>8.1300813008129413E-3</v>
      </c>
      <c r="AI325">
        <v>32.125435540069603</v>
      </c>
      <c r="AJ325">
        <v>56.034795215657802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-0.1</v>
      </c>
      <c r="AM325" t="s">
        <v>3190</v>
      </c>
      <c r="AN325">
        <v>7.71</v>
      </c>
      <c r="AO325" t="s">
        <v>3189</v>
      </c>
      <c r="AP325">
        <v>3.9523827089341997E-2</v>
      </c>
      <c r="AQ325">
        <f>(Table2[[#This Row],[Sharpe Ratio]]-AVERAGE(Table2[Sharpe Ratio]))/_xlfn.STDEV.P(Table2[Sharpe Ratio])</f>
        <v>-0.23869351646742104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265</v>
      </c>
      <c r="AT325">
        <f>_xlfn.RANK.AVG(Table2[[#This Row],[6M Return vs Nifty Z-Score]],Table2[6M Return vs Nifty Z-Score])</f>
        <v>368</v>
      </c>
      <c r="AU325">
        <f>_xlfn.RANK.AVG(Table2[[#This Row],[Sharpe Ratio Z-Score]],Table2[Sharpe Ratio Z-Score])</f>
        <v>411</v>
      </c>
      <c r="AV325">
        <f>(Table2[[#This Row],[Rank 1Y]]+Table2[[#This Row],[Rank 6M]]+Table2[[#This Row],[Rank Sharpe]])/3</f>
        <v>348</v>
      </c>
    </row>
    <row r="326" spans="1:48" x14ac:dyDescent="0.3">
      <c r="A326" t="s">
        <v>1464</v>
      </c>
      <c r="B326" t="s">
        <v>1465</v>
      </c>
      <c r="C326" t="s">
        <v>3160</v>
      </c>
      <c r="D326" t="s">
        <v>1466</v>
      </c>
      <c r="E326">
        <v>7172.4952449599996</v>
      </c>
      <c r="F326">
        <v>465.85</v>
      </c>
      <c r="G326">
        <v>-5.0177551531896096</v>
      </c>
      <c r="H326">
        <f>(Table2[[#This Row],[1Y Return vs Nifty]]-AVERAGE(Table2[1Y Return vs Nifty]))/_xlfn.STDEV.P(Table2[1Y Return vs Nifty])</f>
        <v>-0.40518293771810698</v>
      </c>
      <c r="I326">
        <v>-8.3969566545025902</v>
      </c>
      <c r="J326">
        <f>(Table2[[#This Row],[1M Return vs Nifty]]-AVERAGE(Table2[1M Return vs Nifty]))/_xlfn.STDEV.P(Table2[1M Return vs Nifty])</f>
        <v>-0.83768256783800388</v>
      </c>
      <c r="K326">
        <v>2.3418621503877701</v>
      </c>
      <c r="L326">
        <f>(Table2[[#This Row],[6M Return vs Nifty]]-AVERAGE(Table2[6M Return vs Nifty]))/_xlfn.STDEV.P(Table2[6M Return vs Nifty])</f>
        <v>-3.8140000999509822E-2</v>
      </c>
      <c r="M326">
        <v>3.3605398395187001</v>
      </c>
      <c r="N326">
        <f>(Table2[[#This Row],[1W Return vs Nifty]]-AVERAGE(Table2[1W Return vs Nifty]))/_xlfn.STDEV.P(Table2[1W Return vs Nifty])</f>
        <v>0.20896445566791597</v>
      </c>
      <c r="O326">
        <v>429.81</v>
      </c>
      <c r="P326">
        <v>447.96492115170798</v>
      </c>
      <c r="Q326">
        <v>442.30958997599799</v>
      </c>
      <c r="R326">
        <v>53.348186452543104</v>
      </c>
      <c r="S326" s="1">
        <f>(Table2[[#This Row],[Close Price]]-Table2[[#This Row],[20D EMA]])/Table2[[#This Row],[20D EMA]]</f>
        <v>8.3851003931969981E-2</v>
      </c>
      <c r="T326" s="1">
        <f>(Table2[[#This Row],[Close Price]]-Table2[[#This Row],[50D EMA]])/Table2[[#This Row],[50D EMA]]</f>
        <v>3.9925177181976426E-2</v>
      </c>
      <c r="U326" s="1">
        <f>(Table2[[#This Row],[Close Price]]-Table2[[#This Row],[200D EMA]])/Table2[[#This Row],[200D EMA]]</f>
        <v>5.3221568235225135E-2</v>
      </c>
      <c r="V326">
        <v>0.75940792681218705</v>
      </c>
      <c r="W326">
        <v>420.15</v>
      </c>
      <c r="X326">
        <v>469.8</v>
      </c>
      <c r="Y326">
        <v>420.15</v>
      </c>
      <c r="Z326">
        <v>469.8</v>
      </c>
      <c r="AA326">
        <v>420.15</v>
      </c>
      <c r="AB326">
        <v>469.8</v>
      </c>
      <c r="AC326" s="1">
        <f>(Table2[[#This Row],[Close Price]]/Table2[[#This Row],[Day Low]])-1</f>
        <v>0.10877067713911703</v>
      </c>
      <c r="AD326" s="1">
        <f>(Table2[[#This Row],[Day High]]/Table2[[#This Row],[Close Price]])-1</f>
        <v>8.4791241816035701E-3</v>
      </c>
      <c r="AE326" s="1">
        <f>(Table2[[#This Row],[Close Price]]/Table2[[#This Row],[Current Week Low]])-1</f>
        <v>0.10877067713911703</v>
      </c>
      <c r="AF326" s="1">
        <f>(Table2[[#This Row],[Current Week High]]/Table2[[#This Row],[Close Price]])-1</f>
        <v>8.4791241816035701E-3</v>
      </c>
      <c r="AG326" s="1">
        <f>(Table2[[#This Row],[Close Price]]/Table2[[#This Row],[Current Month Low]])-1</f>
        <v>0.10877067713911703</v>
      </c>
      <c r="AH326" s="1">
        <f>(Table2[[#This Row],[Current Month High]]/Table2[[#This Row],[Close Price]])-1</f>
        <v>8.4791241816035701E-3</v>
      </c>
      <c r="AI326">
        <v>37.114951164537899</v>
      </c>
      <c r="AJ326">
        <v>45.988718270134697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0.12</v>
      </c>
      <c r="AM326" t="s">
        <v>3189</v>
      </c>
      <c r="AN326">
        <v>11.29</v>
      </c>
      <c r="AO326" t="s">
        <v>3189</v>
      </c>
      <c r="AP326">
        <v>7.7248737778855006E-2</v>
      </c>
      <c r="AQ326">
        <f>(Table2[[#This Row],[Sharpe Ratio]]-AVERAGE(Table2[Sharpe Ratio]))/_xlfn.STDEV.P(Table2[Sharpe Ratio])</f>
        <v>0.19880391030202302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451</v>
      </c>
      <c r="AT326">
        <f>_xlfn.RANK.AVG(Table2[[#This Row],[6M Return vs Nifty Z-Score]],Table2[6M Return vs Nifty Z-Score])</f>
        <v>300</v>
      </c>
      <c r="AU326">
        <f>_xlfn.RANK.AVG(Table2[[#This Row],[Sharpe Ratio Z-Score]],Table2[Sharpe Ratio Z-Score])</f>
        <v>293</v>
      </c>
      <c r="AV326">
        <f>(Table2[[#This Row],[Rank 1Y]]+Table2[[#This Row],[Rank 6M]]+Table2[[#This Row],[Rank Sharpe]])/3</f>
        <v>348</v>
      </c>
    </row>
    <row r="327" spans="1:48" x14ac:dyDescent="0.3">
      <c r="A327" t="s">
        <v>1335</v>
      </c>
      <c r="B327" t="s">
        <v>1336</v>
      </c>
      <c r="C327" t="s">
        <v>3146</v>
      </c>
      <c r="D327" t="s">
        <v>46</v>
      </c>
      <c r="E327">
        <v>8675.2524407649998</v>
      </c>
      <c r="F327">
        <v>1399.35</v>
      </c>
      <c r="G327">
        <v>37.719414935985903</v>
      </c>
      <c r="H327">
        <f>(Table2[[#This Row],[1Y Return vs Nifty]]-AVERAGE(Table2[1Y Return vs Nifty]))/_xlfn.STDEV.P(Table2[1Y Return vs Nifty])</f>
        <v>0.45008355311346132</v>
      </c>
      <c r="I327">
        <v>-5.6395159019016203</v>
      </c>
      <c r="J327">
        <f>(Table2[[#This Row],[1M Return vs Nifty]]-AVERAGE(Table2[1M Return vs Nifty]))/_xlfn.STDEV.P(Table2[1M Return vs Nifty])</f>
        <v>-0.53379042506936569</v>
      </c>
      <c r="K327">
        <v>-21.2633033400156</v>
      </c>
      <c r="L327">
        <f>(Table2[[#This Row],[6M Return vs Nifty]]-AVERAGE(Table2[6M Return vs Nifty]))/_xlfn.STDEV.P(Table2[6M Return vs Nifty])</f>
        <v>-0.78593976764984463</v>
      </c>
      <c r="M327">
        <v>-1.98733057432678</v>
      </c>
      <c r="N327">
        <f>(Table2[[#This Row],[1W Return vs Nifty]]-AVERAGE(Table2[1W Return vs Nifty]))/_xlfn.STDEV.P(Table2[1W Return vs Nifty])</f>
        <v>-0.90816332219765039</v>
      </c>
      <c r="O327">
        <v>1322.49</v>
      </c>
      <c r="P327">
        <v>1381.9633656885801</v>
      </c>
      <c r="Q327">
        <v>1349.4822875182999</v>
      </c>
      <c r="R327">
        <v>58.375640679628397</v>
      </c>
      <c r="S327" s="1">
        <f>(Table2[[#This Row],[Close Price]]-Table2[[#This Row],[20D EMA]])/Table2[[#This Row],[20D EMA]]</f>
        <v>5.8117641721298387E-2</v>
      </c>
      <c r="T327" s="1">
        <f>(Table2[[#This Row],[Close Price]]-Table2[[#This Row],[50D EMA]])/Table2[[#This Row],[50D EMA]]</f>
        <v>1.2581110862339472E-2</v>
      </c>
      <c r="U327" s="1">
        <f>(Table2[[#This Row],[Close Price]]-Table2[[#This Row],[200D EMA]])/Table2[[#This Row],[200D EMA]]</f>
        <v>3.6953217498991248E-2</v>
      </c>
      <c r="V327">
        <v>0.68060885220493605</v>
      </c>
      <c r="W327">
        <v>1333.05</v>
      </c>
      <c r="X327">
        <v>1434</v>
      </c>
      <c r="Y327">
        <v>1333.05</v>
      </c>
      <c r="Z327">
        <v>1434</v>
      </c>
      <c r="AA327">
        <v>1333.05</v>
      </c>
      <c r="AB327">
        <v>1434</v>
      </c>
      <c r="AC327" s="1">
        <f>(Table2[[#This Row],[Close Price]]/Table2[[#This Row],[Day Low]])-1</f>
        <v>4.9735568808371822E-2</v>
      </c>
      <c r="AD327" s="1">
        <f>(Table2[[#This Row],[Day High]]/Table2[[#This Row],[Close Price]])-1</f>
        <v>2.4761496409047234E-2</v>
      </c>
      <c r="AE327" s="1">
        <f>(Table2[[#This Row],[Close Price]]/Table2[[#This Row],[Current Week Low]])-1</f>
        <v>4.9735568808371822E-2</v>
      </c>
      <c r="AF327" s="1">
        <f>(Table2[[#This Row],[Current Week High]]/Table2[[#This Row],[Close Price]])-1</f>
        <v>2.4761496409047234E-2</v>
      </c>
      <c r="AG327" s="1">
        <f>(Table2[[#This Row],[Close Price]]/Table2[[#This Row],[Current Month Low]])-1</f>
        <v>4.9735568808371822E-2</v>
      </c>
      <c r="AH327" s="1">
        <f>(Table2[[#This Row],[Current Month High]]/Table2[[#This Row],[Close Price]])-1</f>
        <v>2.4761496409047234E-2</v>
      </c>
      <c r="AI327">
        <v>34.340944009718797</v>
      </c>
      <c r="AJ327">
        <v>73.810706744503705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-0.04</v>
      </c>
      <c r="AM327" t="s">
        <v>3190</v>
      </c>
      <c r="AN327">
        <v>14.58</v>
      </c>
      <c r="AO327" t="s">
        <v>3189</v>
      </c>
      <c r="AP327">
        <v>8.4610310090627999E-2</v>
      </c>
      <c r="AQ327">
        <f>(Table2[[#This Row],[Sharpe Ratio]]-AVERAGE(Table2[Sharpe Ratio]))/_xlfn.STDEV.P(Table2[Sharpe Ratio])</f>
        <v>0.2841763839411236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170</v>
      </c>
      <c r="AT327">
        <f>_xlfn.RANK.AVG(Table2[[#This Row],[6M Return vs Nifty Z-Score]],Table2[6M Return vs Nifty Z-Score])</f>
        <v>601</v>
      </c>
      <c r="AU327">
        <f>_xlfn.RANK.AVG(Table2[[#This Row],[Sharpe Ratio Z-Score]],Table2[Sharpe Ratio Z-Score])</f>
        <v>277</v>
      </c>
      <c r="AV327">
        <f>(Table2[[#This Row],[Rank 1Y]]+Table2[[#This Row],[Rank 6M]]+Table2[[#This Row],[Rank Sharpe]])/3</f>
        <v>349.33333333333331</v>
      </c>
    </row>
    <row r="328" spans="1:48" x14ac:dyDescent="0.3">
      <c r="A328" t="s">
        <v>1419</v>
      </c>
      <c r="B328" t="s">
        <v>1420</v>
      </c>
      <c r="C328" t="s">
        <v>3151</v>
      </c>
      <c r="D328" t="s">
        <v>1044</v>
      </c>
      <c r="E328">
        <v>7591.3281146399904</v>
      </c>
      <c r="F328">
        <v>801.65</v>
      </c>
      <c r="G328">
        <v>11.0084773056548</v>
      </c>
      <c r="H328">
        <f>(Table2[[#This Row],[1Y Return vs Nifty]]-AVERAGE(Table2[1Y Return vs Nifty]))/_xlfn.STDEV.P(Table2[1Y Return vs Nifty])</f>
        <v>-8.446213267354287E-2</v>
      </c>
      <c r="I328">
        <v>1.3253008206349799</v>
      </c>
      <c r="J328">
        <f>(Table2[[#This Row],[1M Return vs Nifty]]-AVERAGE(Table2[1M Return vs Nifty]))/_xlfn.STDEV.P(Table2[1M Return vs Nifty])</f>
        <v>0.23378837995338692</v>
      </c>
      <c r="K328">
        <v>-16.033992636040399</v>
      </c>
      <c r="L328">
        <f>(Table2[[#This Row],[6M Return vs Nifty]]-AVERAGE(Table2[6M Return vs Nifty]))/_xlfn.STDEV.P(Table2[6M Return vs Nifty])</f>
        <v>-0.62027783548654125</v>
      </c>
      <c r="M328">
        <v>5.0080818854297098</v>
      </c>
      <c r="N328">
        <f>(Table2[[#This Row],[1W Return vs Nifty]]-AVERAGE(Table2[1W Return vs Nifty]))/_xlfn.STDEV.P(Table2[1W Return vs Nifty])</f>
        <v>0.55312294161843856</v>
      </c>
      <c r="O328">
        <v>775.14</v>
      </c>
      <c r="P328">
        <v>797.81556081514896</v>
      </c>
      <c r="Q328">
        <v>766.34768986467202</v>
      </c>
      <c r="R328">
        <v>66.8584082299068</v>
      </c>
      <c r="S328" s="1">
        <f>(Table2[[#This Row],[Close Price]]-Table2[[#This Row],[20D EMA]])/Table2[[#This Row],[20D EMA]]</f>
        <v>3.4200273498980818E-2</v>
      </c>
      <c r="T328" s="1">
        <f>(Table2[[#This Row],[Close Price]]-Table2[[#This Row],[50D EMA]])/Table2[[#This Row],[50D EMA]]</f>
        <v>4.8061724704056598E-3</v>
      </c>
      <c r="U328" s="1">
        <f>(Table2[[#This Row],[Close Price]]-Table2[[#This Row],[200D EMA]])/Table2[[#This Row],[200D EMA]]</f>
        <v>4.6065657406185866E-2</v>
      </c>
      <c r="V328">
        <v>0.65689147723938701</v>
      </c>
      <c r="W328">
        <v>785</v>
      </c>
      <c r="X328">
        <v>810.95</v>
      </c>
      <c r="Y328">
        <v>785</v>
      </c>
      <c r="Z328">
        <v>810.95</v>
      </c>
      <c r="AA328">
        <v>785</v>
      </c>
      <c r="AB328">
        <v>810.95</v>
      </c>
      <c r="AC328" s="1">
        <f>(Table2[[#This Row],[Close Price]]/Table2[[#This Row],[Day Low]])-1</f>
        <v>2.1210191082802421E-2</v>
      </c>
      <c r="AD328" s="1">
        <f>(Table2[[#This Row],[Day High]]/Table2[[#This Row],[Close Price]])-1</f>
        <v>1.1601072787376099E-2</v>
      </c>
      <c r="AE328" s="1">
        <f>(Table2[[#This Row],[Close Price]]/Table2[[#This Row],[Current Week Low]])-1</f>
        <v>2.1210191082802421E-2</v>
      </c>
      <c r="AF328" s="1">
        <f>(Table2[[#This Row],[Current Week High]]/Table2[[#This Row],[Close Price]])-1</f>
        <v>1.1601072787376099E-2</v>
      </c>
      <c r="AG328" s="1">
        <f>(Table2[[#This Row],[Close Price]]/Table2[[#This Row],[Current Month Low]])-1</f>
        <v>2.1210191082802421E-2</v>
      </c>
      <c r="AH328" s="1">
        <f>(Table2[[#This Row],[Current Month High]]/Table2[[#This Row],[Close Price]])-1</f>
        <v>1.1601072787376099E-2</v>
      </c>
      <c r="AI328">
        <v>32.102538514314197</v>
      </c>
      <c r="AJ328">
        <v>57.155459713781497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0</v>
      </c>
      <c r="AM328">
        <v>0</v>
      </c>
      <c r="AN328">
        <v>2.4700000000000002</v>
      </c>
      <c r="AO328" t="s">
        <v>3189</v>
      </c>
      <c r="AP328">
        <v>0.120905245579458</v>
      </c>
      <c r="AQ328">
        <f>(Table2[[#This Row],[Sharpe Ratio]]-AVERAGE(Table2[Sharpe Ratio]))/_xlfn.STDEV.P(Table2[Sharpe Ratio])</f>
        <v>0.7050903262381486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335</v>
      </c>
      <c r="AT328">
        <f>_xlfn.RANK.AVG(Table2[[#This Row],[6M Return vs Nifty Z-Score]],Table2[6M Return vs Nifty Z-Score])</f>
        <v>548</v>
      </c>
      <c r="AU328">
        <f>_xlfn.RANK.AVG(Table2[[#This Row],[Sharpe Ratio Z-Score]],Table2[Sharpe Ratio Z-Score])</f>
        <v>166</v>
      </c>
      <c r="AV328">
        <f>(Table2[[#This Row],[Rank 1Y]]+Table2[[#This Row],[Rank 6M]]+Table2[[#This Row],[Rank Sharpe]])/3</f>
        <v>349.66666666666669</v>
      </c>
    </row>
    <row r="329" spans="1:48" x14ac:dyDescent="0.3">
      <c r="A329" t="s">
        <v>295</v>
      </c>
      <c r="B329" t="s">
        <v>296</v>
      </c>
      <c r="C329" t="s">
        <v>3144</v>
      </c>
      <c r="D329" t="s">
        <v>297</v>
      </c>
      <c r="E329">
        <v>92154.587375639996</v>
      </c>
      <c r="F329">
        <v>346.65</v>
      </c>
      <c r="G329">
        <v>67.042329361834604</v>
      </c>
      <c r="H329">
        <f>(Table2[[#This Row],[1Y Return vs Nifty]]-AVERAGE(Table2[1Y Return vs Nifty]))/_xlfn.STDEV.P(Table2[1Y Return vs Nifty])</f>
        <v>1.03690074455642</v>
      </c>
      <c r="I329">
        <v>1.7307507068655701</v>
      </c>
      <c r="J329">
        <f>(Table2[[#This Row],[1M Return vs Nifty]]-AVERAGE(Table2[1M Return vs Nifty]))/_xlfn.STDEV.P(Table2[1M Return vs Nifty])</f>
        <v>0.27847221752838952</v>
      </c>
      <c r="K329">
        <v>-11.771266660478901</v>
      </c>
      <c r="L329">
        <f>(Table2[[#This Row],[6M Return vs Nifty]]-AVERAGE(Table2[6M Return vs Nifty]))/_xlfn.STDEV.P(Table2[6M Return vs Nifty])</f>
        <v>-0.48523682121722178</v>
      </c>
      <c r="M329">
        <v>4.7021064943828197</v>
      </c>
      <c r="N329">
        <f>(Table2[[#This Row],[1W Return vs Nifty]]-AVERAGE(Table2[1W Return vs Nifty]))/_xlfn.STDEV.P(Table2[1W Return vs Nifty])</f>
        <v>0.48920710555090513</v>
      </c>
      <c r="O329">
        <v>341.21</v>
      </c>
      <c r="P329">
        <v>357.21540697119701</v>
      </c>
      <c r="Q329">
        <v>342.46334712306401</v>
      </c>
      <c r="R329">
        <v>70.927006814629806</v>
      </c>
      <c r="S329" s="1">
        <f>(Table2[[#This Row],[Close Price]]-Table2[[#This Row],[20D EMA]])/Table2[[#This Row],[20D EMA]]</f>
        <v>1.5943260748512642E-2</v>
      </c>
      <c r="T329" s="1">
        <f>(Table2[[#This Row],[Close Price]]-Table2[[#This Row],[50D EMA]])/Table2[[#This Row],[50D EMA]]</f>
        <v>-2.9577131235128794E-2</v>
      </c>
      <c r="U329" s="1">
        <f>(Table2[[#This Row],[Close Price]]-Table2[[#This Row],[200D EMA]])/Table2[[#This Row],[200D EMA]]</f>
        <v>1.2225112299190065E-2</v>
      </c>
      <c r="V329">
        <v>0.87813701206671402</v>
      </c>
      <c r="W329">
        <v>345.6</v>
      </c>
      <c r="X329">
        <v>350.3</v>
      </c>
      <c r="Y329">
        <v>345.6</v>
      </c>
      <c r="Z329">
        <v>350.3</v>
      </c>
      <c r="AA329">
        <v>345.6</v>
      </c>
      <c r="AB329">
        <v>350.3</v>
      </c>
      <c r="AC329" s="1">
        <f>(Table2[[#This Row],[Close Price]]/Table2[[#This Row],[Day Low]])-1</f>
        <v>3.0381944444444198E-3</v>
      </c>
      <c r="AD329" s="1">
        <f>(Table2[[#This Row],[Day High]]/Table2[[#This Row],[Close Price]])-1</f>
        <v>1.0529352372710354E-2</v>
      </c>
      <c r="AE329" s="1">
        <f>(Table2[[#This Row],[Close Price]]/Table2[[#This Row],[Current Week Low]])-1</f>
        <v>3.0381944444444198E-3</v>
      </c>
      <c r="AF329" s="1">
        <f>(Table2[[#This Row],[Current Week High]]/Table2[[#This Row],[Close Price]])-1</f>
        <v>1.0529352372710354E-2</v>
      </c>
      <c r="AG329" s="1">
        <f>(Table2[[#This Row],[Close Price]]/Table2[[#This Row],[Current Month Low]])-1</f>
        <v>3.0381944444444198E-3</v>
      </c>
      <c r="AH329" s="1">
        <f>(Table2[[#This Row],[Current Month High]]/Table2[[#This Row],[Close Price]])-1</f>
        <v>1.0529352372710354E-2</v>
      </c>
      <c r="AI329">
        <v>32.799653829511001</v>
      </c>
      <c r="AJ329">
        <v>96.346644010195305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-0.19</v>
      </c>
      <c r="AM329" t="s">
        <v>3190</v>
      </c>
      <c r="AN329">
        <v>7.99</v>
      </c>
      <c r="AO329" t="s">
        <v>3189</v>
      </c>
      <c r="AP329">
        <v>1.2726208603323E-2</v>
      </c>
      <c r="AQ329">
        <f>(Table2[[#This Row],[Sharpe Ratio]]-AVERAGE(Table2[Sharpe Ratio]))/_xlfn.STDEV.P(Table2[Sharpe Ratio])</f>
        <v>-0.54946666123835541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88</v>
      </c>
      <c r="AT329">
        <f>_xlfn.RANK.AVG(Table2[[#This Row],[6M Return vs Nifty Z-Score]],Table2[6M Return vs Nifty Z-Score])</f>
        <v>485</v>
      </c>
      <c r="AU329">
        <f>_xlfn.RANK.AVG(Table2[[#This Row],[Sharpe Ratio Z-Score]],Table2[Sharpe Ratio Z-Score])</f>
        <v>484</v>
      </c>
      <c r="AV329">
        <f>(Table2[[#This Row],[Rank 1Y]]+Table2[[#This Row],[Rank 6M]]+Table2[[#This Row],[Rank Sharpe]])/3</f>
        <v>352.33333333333331</v>
      </c>
    </row>
    <row r="330" spans="1:48" x14ac:dyDescent="0.3">
      <c r="A330" t="s">
        <v>1791</v>
      </c>
      <c r="B330" t="s">
        <v>1792</v>
      </c>
      <c r="C330" t="s">
        <v>3145</v>
      </c>
      <c r="D330" t="s">
        <v>1793</v>
      </c>
      <c r="E330">
        <v>4425.8590268199996</v>
      </c>
      <c r="F330">
        <v>893.8</v>
      </c>
      <c r="G330">
        <v>24.118070563022599</v>
      </c>
      <c r="H330">
        <f>(Table2[[#This Row],[1Y Return vs Nifty]]-AVERAGE(Table2[1Y Return vs Nifty]))/_xlfn.STDEV.P(Table2[1Y Return vs Nifty])</f>
        <v>0.17789018962722586</v>
      </c>
      <c r="I330">
        <v>-6.4426184575371499</v>
      </c>
      <c r="J330">
        <f>(Table2[[#This Row],[1M Return vs Nifty]]-AVERAGE(Table2[1M Return vs Nifty]))/_xlfn.STDEV.P(Table2[1M Return vs Nifty])</f>
        <v>-0.62229878422988183</v>
      </c>
      <c r="K330">
        <v>-7.7118653180197203</v>
      </c>
      <c r="L330">
        <f>(Table2[[#This Row],[6M Return vs Nifty]]-AVERAGE(Table2[6M Return vs Nifty]))/_xlfn.STDEV.P(Table2[6M Return vs Nifty])</f>
        <v>-0.35663702902914518</v>
      </c>
      <c r="M330">
        <v>2.1965603233867599</v>
      </c>
      <c r="N330">
        <f>(Table2[[#This Row],[1W Return vs Nifty]]-AVERAGE(Table2[1W Return vs Nifty]))/_xlfn.STDEV.P(Table2[1W Return vs Nifty])</f>
        <v>-3.4181647306276708E-2</v>
      </c>
      <c r="O330">
        <v>875.62</v>
      </c>
      <c r="P330">
        <v>913.71742570612503</v>
      </c>
      <c r="Q330">
        <v>884.73462976226801</v>
      </c>
      <c r="R330">
        <v>49.441758016368802</v>
      </c>
      <c r="S330" s="1">
        <f>(Table2[[#This Row],[Close Price]]-Table2[[#This Row],[20D EMA]])/Table2[[#This Row],[20D EMA]]</f>
        <v>2.0762431191612744E-2</v>
      </c>
      <c r="T330" s="1">
        <f>(Table2[[#This Row],[Close Price]]-Table2[[#This Row],[50D EMA]])/Table2[[#This Row],[50D EMA]]</f>
        <v>-2.1798233398835305E-2</v>
      </c>
      <c r="U330" s="1">
        <f>(Table2[[#This Row],[Close Price]]-Table2[[#This Row],[200D EMA]])/Table2[[#This Row],[200D EMA]]</f>
        <v>1.0246428627042489E-2</v>
      </c>
      <c r="V330">
        <v>0.64357348896066302</v>
      </c>
      <c r="W330">
        <v>861.25</v>
      </c>
      <c r="X330">
        <v>899</v>
      </c>
      <c r="Y330">
        <v>861.25</v>
      </c>
      <c r="Z330">
        <v>899</v>
      </c>
      <c r="AA330">
        <v>861.25</v>
      </c>
      <c r="AB330">
        <v>899</v>
      </c>
      <c r="AC330" s="1">
        <f>(Table2[[#This Row],[Close Price]]/Table2[[#This Row],[Day Low]])-1</f>
        <v>3.779390420899853E-2</v>
      </c>
      <c r="AD330" s="1">
        <f>(Table2[[#This Row],[Day High]]/Table2[[#This Row],[Close Price]])-1</f>
        <v>5.8178563437010222E-3</v>
      </c>
      <c r="AE330" s="1">
        <f>(Table2[[#This Row],[Close Price]]/Table2[[#This Row],[Current Week Low]])-1</f>
        <v>3.779390420899853E-2</v>
      </c>
      <c r="AF330" s="1">
        <f>(Table2[[#This Row],[Current Week High]]/Table2[[#This Row],[Close Price]])-1</f>
        <v>5.8178563437010222E-3</v>
      </c>
      <c r="AG330" s="1">
        <f>(Table2[[#This Row],[Close Price]]/Table2[[#This Row],[Current Month Low]])-1</f>
        <v>3.779390420899853E-2</v>
      </c>
      <c r="AH330" s="1">
        <f>(Table2[[#This Row],[Current Month High]]/Table2[[#This Row],[Close Price]])-1</f>
        <v>5.8178563437010222E-3</v>
      </c>
      <c r="AI330">
        <v>34.370105168941599</v>
      </c>
      <c r="AJ330">
        <v>49.878427098180502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-0.13</v>
      </c>
      <c r="AM330" t="s">
        <v>3190</v>
      </c>
      <c r="AN330">
        <v>0.44</v>
      </c>
      <c r="AO330" t="s">
        <v>3189</v>
      </c>
      <c r="AP330">
        <v>5.2805877098268998E-2</v>
      </c>
      <c r="AQ330">
        <f>(Table2[[#This Row],[Sharpe Ratio]]-AVERAGE(Table2[Sharpe Ratio]))/_xlfn.STDEV.P(Table2[Sharpe Ratio])</f>
        <v>-8.466100598770844E-2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249</v>
      </c>
      <c r="AT330">
        <f>_xlfn.RANK.AVG(Table2[[#This Row],[6M Return vs Nifty Z-Score]],Table2[6M Return vs Nifty Z-Score])</f>
        <v>431</v>
      </c>
      <c r="AU330">
        <f>_xlfn.RANK.AVG(Table2[[#This Row],[Sharpe Ratio Z-Score]],Table2[Sharpe Ratio Z-Score])</f>
        <v>377</v>
      </c>
      <c r="AV330">
        <f>(Table2[[#This Row],[Rank 1Y]]+Table2[[#This Row],[Rank 6M]]+Table2[[#This Row],[Rank Sharpe]])/3</f>
        <v>352.33333333333331</v>
      </c>
    </row>
    <row r="331" spans="1:48" x14ac:dyDescent="0.3">
      <c r="A331" t="s">
        <v>571</v>
      </c>
      <c r="B331" t="s">
        <v>572</v>
      </c>
      <c r="C331" t="s">
        <v>3155</v>
      </c>
      <c r="D331" t="s">
        <v>573</v>
      </c>
      <c r="E331">
        <v>34838.529681439999</v>
      </c>
      <c r="F331">
        <v>1434.1</v>
      </c>
      <c r="G331">
        <v>-17.0505005958737</v>
      </c>
      <c r="H331">
        <f>(Table2[[#This Row],[1Y Return vs Nifty]]-AVERAGE(Table2[1Y Return vs Nifty]))/_xlfn.STDEV.P(Table2[1Y Return vs Nifty])</f>
        <v>-0.64598512345853643</v>
      </c>
      <c r="I331">
        <v>3.6687866315384299</v>
      </c>
      <c r="J331">
        <f>(Table2[[#This Row],[1M Return vs Nifty]]-AVERAGE(Table2[1M Return vs Nifty]))/_xlfn.STDEV.P(Table2[1M Return vs Nifty])</f>
        <v>0.4920593596477264</v>
      </c>
      <c r="K331">
        <v>29.971914538962999</v>
      </c>
      <c r="L331">
        <f>(Table2[[#This Row],[6M Return vs Nifty]]-AVERAGE(Table2[6M Return vs Nifty]))/_xlfn.STDEV.P(Table2[6M Return vs Nifty])</f>
        <v>0.83716615760857427</v>
      </c>
      <c r="M331">
        <v>0.78355515717577995</v>
      </c>
      <c r="N331">
        <f>(Table2[[#This Row],[1W Return vs Nifty]]-AVERAGE(Table2[1W Return vs Nifty]))/_xlfn.STDEV.P(Table2[1W Return vs Nifty])</f>
        <v>-0.329347236463996</v>
      </c>
      <c r="O331">
        <v>1383.57</v>
      </c>
      <c r="P331">
        <v>1337.7362793500099</v>
      </c>
      <c r="Q331">
        <v>1213.6001961750701</v>
      </c>
      <c r="R331">
        <v>66.942049023688995</v>
      </c>
      <c r="S331" s="1">
        <f>(Table2[[#This Row],[Close Price]]-Table2[[#This Row],[20D EMA]])/Table2[[#This Row],[20D EMA]]</f>
        <v>3.6521462593146696E-2</v>
      </c>
      <c r="T331" s="1">
        <f>(Table2[[#This Row],[Close Price]]-Table2[[#This Row],[50D EMA]])/Table2[[#This Row],[50D EMA]]</f>
        <v>7.2034916102306792E-2</v>
      </c>
      <c r="U331" s="1">
        <f>(Table2[[#This Row],[Close Price]]-Table2[[#This Row],[200D EMA]])/Table2[[#This Row],[200D EMA]]</f>
        <v>0.18169064616163033</v>
      </c>
      <c r="V331">
        <v>0.81651767773232997</v>
      </c>
      <c r="W331">
        <v>1426</v>
      </c>
      <c r="X331">
        <v>1512</v>
      </c>
      <c r="Y331">
        <v>1426</v>
      </c>
      <c r="Z331">
        <v>1512</v>
      </c>
      <c r="AA331">
        <v>1426</v>
      </c>
      <c r="AB331">
        <v>1512</v>
      </c>
      <c r="AC331" s="1">
        <f>(Table2[[#This Row],[Close Price]]/Table2[[#This Row],[Day Low]])-1</f>
        <v>5.6802244039269034E-3</v>
      </c>
      <c r="AD331" s="1">
        <f>(Table2[[#This Row],[Day High]]/Table2[[#This Row],[Close Price]])-1</f>
        <v>5.4319782441949682E-2</v>
      </c>
      <c r="AE331" s="1">
        <f>(Table2[[#This Row],[Close Price]]/Table2[[#This Row],[Current Week Low]])-1</f>
        <v>5.6802244039269034E-3</v>
      </c>
      <c r="AF331" s="1">
        <f>(Table2[[#This Row],[Current Week High]]/Table2[[#This Row],[Close Price]])-1</f>
        <v>5.4319782441949682E-2</v>
      </c>
      <c r="AG331" s="1">
        <f>(Table2[[#This Row],[Close Price]]/Table2[[#This Row],[Current Month Low]])-1</f>
        <v>5.6802244039269034E-3</v>
      </c>
      <c r="AH331" s="1">
        <f>(Table2[[#This Row],[Current Month High]]/Table2[[#This Row],[Close Price]])-1</f>
        <v>5.4319782441949682E-2</v>
      </c>
      <c r="AI331">
        <v>5.4319782441949602</v>
      </c>
      <c r="AJ331">
        <v>61.853168557079101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0.2</v>
      </c>
      <c r="AM331" t="s">
        <v>3189</v>
      </c>
      <c r="AN331">
        <v>4.92</v>
      </c>
      <c r="AO331" t="s">
        <v>3189</v>
      </c>
      <c r="AP331">
        <v>4.4195551943090002E-2</v>
      </c>
      <c r="AQ331">
        <f>(Table2[[#This Row],[Sharpe Ratio]]-AVERAGE(Table2[Sharpe Ratio]))/_xlfn.STDEV.P(Table2[Sharpe Ratio])</f>
        <v>-0.18451532055567363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0.16937783677809459</v>
      </c>
      <c r="AS331">
        <f>_xlfn.RANK.AVG(Table2[[#This Row],[1Y Return vs Nifty Z-Score]],Table2[1Y Return vs Nifty Z-Score])</f>
        <v>545</v>
      </c>
      <c r="AT331">
        <f>_xlfn.RANK.AVG(Table2[[#This Row],[6M Return vs Nifty Z-Score]],Table2[6M Return vs Nifty Z-Score])</f>
        <v>115</v>
      </c>
      <c r="AU331">
        <f>_xlfn.RANK.AVG(Table2[[#This Row],[Sharpe Ratio Z-Score]],Table2[Sharpe Ratio Z-Score])</f>
        <v>400</v>
      </c>
      <c r="AV331">
        <f>(Table2[[#This Row],[Rank 1Y]]+Table2[[#This Row],[Rank 6M]]+Table2[[#This Row],[Rank Sharpe]])/3</f>
        <v>353.33333333333331</v>
      </c>
    </row>
    <row r="332" spans="1:48" x14ac:dyDescent="0.3">
      <c r="A332" t="s">
        <v>356</v>
      </c>
      <c r="B332" t="s">
        <v>357</v>
      </c>
      <c r="C332" t="s">
        <v>3151</v>
      </c>
      <c r="D332" t="s">
        <v>183</v>
      </c>
      <c r="E332">
        <v>68148.604221407993</v>
      </c>
      <c r="F332">
        <v>229.82</v>
      </c>
      <c r="G332">
        <v>13.259401197995</v>
      </c>
      <c r="H332">
        <f>(Table2[[#This Row],[1Y Return vs Nifty]]-AVERAGE(Table2[1Y Return vs Nifty]))/_xlfn.STDEV.P(Table2[1Y Return vs Nifty])</f>
        <v>-3.9416104251124275E-2</v>
      </c>
      <c r="I332">
        <v>10.9632662540056</v>
      </c>
      <c r="J332">
        <f>(Table2[[#This Row],[1M Return vs Nifty]]-AVERAGE(Table2[1M Return vs Nifty]))/_xlfn.STDEV.P(Table2[1M Return vs Nifty])</f>
        <v>1.2959696669726504</v>
      </c>
      <c r="K332">
        <v>-9.6154631616521602</v>
      </c>
      <c r="L332">
        <f>(Table2[[#This Row],[6M Return vs Nifty]]-AVERAGE(Table2[6M Return vs Nifty]))/_xlfn.STDEV.P(Table2[6M Return vs Nifty])</f>
        <v>-0.41694205098898462</v>
      </c>
      <c r="M332">
        <v>2.4667074669171498</v>
      </c>
      <c r="N332">
        <f>(Table2[[#This Row],[1W Return vs Nifty]]-AVERAGE(Table2[1W Return vs Nifty]))/_xlfn.STDEV.P(Table2[1W Return vs Nifty])</f>
        <v>2.2249951591017468E-2</v>
      </c>
      <c r="O332">
        <v>225.01</v>
      </c>
      <c r="P332">
        <v>225.90411257546899</v>
      </c>
      <c r="Q332">
        <v>216.949220382785</v>
      </c>
      <c r="R332">
        <v>64.340107298509906</v>
      </c>
      <c r="S332" s="1">
        <f>(Table2[[#This Row],[Close Price]]-Table2[[#This Row],[20D EMA]])/Table2[[#This Row],[20D EMA]]</f>
        <v>2.1376827696546832E-2</v>
      </c>
      <c r="T332" s="1">
        <f>(Table2[[#This Row],[Close Price]]-Table2[[#This Row],[50D EMA]])/Table2[[#This Row],[50D EMA]]</f>
        <v>1.7334290110468026E-2</v>
      </c>
      <c r="U332" s="1">
        <f>(Table2[[#This Row],[Close Price]]-Table2[[#This Row],[200D EMA]])/Table2[[#This Row],[200D EMA]]</f>
        <v>5.9326231246675146E-2</v>
      </c>
      <c r="V332">
        <v>0.92578680766541799</v>
      </c>
      <c r="W332">
        <v>226.18</v>
      </c>
      <c r="X332">
        <v>231.45</v>
      </c>
      <c r="Y332">
        <v>226.18</v>
      </c>
      <c r="Z332">
        <v>231.45</v>
      </c>
      <c r="AA332">
        <v>226.18</v>
      </c>
      <c r="AB332">
        <v>231.45</v>
      </c>
      <c r="AC332" s="1">
        <f>(Table2[[#This Row],[Close Price]]/Table2[[#This Row],[Day Low]])-1</f>
        <v>1.6093376956406447E-2</v>
      </c>
      <c r="AD332" s="1">
        <f>(Table2[[#This Row],[Day High]]/Table2[[#This Row],[Close Price]])-1</f>
        <v>7.092507179531804E-3</v>
      </c>
      <c r="AE332" s="1">
        <f>(Table2[[#This Row],[Close Price]]/Table2[[#This Row],[Current Week Low]])-1</f>
        <v>1.6093376956406447E-2</v>
      </c>
      <c r="AF332" s="1">
        <f>(Table2[[#This Row],[Current Week High]]/Table2[[#This Row],[Close Price]])-1</f>
        <v>7.092507179531804E-3</v>
      </c>
      <c r="AG332" s="1">
        <f>(Table2[[#This Row],[Close Price]]/Table2[[#This Row],[Current Month Low]])-1</f>
        <v>1.6093376956406447E-2</v>
      </c>
      <c r="AH332" s="1">
        <f>(Table2[[#This Row],[Current Month High]]/Table2[[#This Row],[Close Price]])-1</f>
        <v>7.092507179531804E-3</v>
      </c>
      <c r="AI332">
        <v>15.155338960925899</v>
      </c>
      <c r="AJ332">
        <v>45.8711520152332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0.02</v>
      </c>
      <c r="AM332" t="s">
        <v>3189</v>
      </c>
      <c r="AN332">
        <v>3.93</v>
      </c>
      <c r="AO332" t="s">
        <v>3189</v>
      </c>
      <c r="AP332">
        <v>8.2181481074833002E-2</v>
      </c>
      <c r="AQ332">
        <f>(Table2[[#This Row],[Sharpe Ratio]]-AVERAGE(Table2[Sharpe Ratio]))/_xlfn.STDEV.P(Table2[Sharpe Ratio])</f>
        <v>0.25600914841818667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2">
        <f>_xlfn.RANK.AVG(Table2[[#This Row],[1Y Return vs Nifty Z-Score]],Table2[1Y Return vs Nifty Z-Score])</f>
        <v>321</v>
      </c>
      <c r="AT332">
        <f>_xlfn.RANK.AVG(Table2[[#This Row],[6M Return vs Nifty Z-Score]],Table2[6M Return vs Nifty Z-Score])</f>
        <v>461</v>
      </c>
      <c r="AU332">
        <f>_xlfn.RANK.AVG(Table2[[#This Row],[Sharpe Ratio Z-Score]],Table2[Sharpe Ratio Z-Score])</f>
        <v>281</v>
      </c>
      <c r="AV332">
        <f>(Table2[[#This Row],[Rank 1Y]]+Table2[[#This Row],[Rank 6M]]+Table2[[#This Row],[Rank Sharpe]])/3</f>
        <v>354.33333333333331</v>
      </c>
    </row>
    <row r="333" spans="1:48" x14ac:dyDescent="0.3">
      <c r="A333" t="s">
        <v>999</v>
      </c>
      <c r="B333" t="s">
        <v>1000</v>
      </c>
      <c r="C333" t="s">
        <v>3147</v>
      </c>
      <c r="D333" t="s">
        <v>51</v>
      </c>
      <c r="E333">
        <v>14717.7189891</v>
      </c>
      <c r="F333">
        <v>6353.75</v>
      </c>
      <c r="G333">
        <v>6.2887189628235802</v>
      </c>
      <c r="H333">
        <f>(Table2[[#This Row],[1Y Return vs Nifty]]-AVERAGE(Table2[1Y Return vs Nifty]))/_xlfn.STDEV.P(Table2[1Y Return vs Nifty])</f>
        <v>-0.17891506783568362</v>
      </c>
      <c r="I333">
        <v>-5.5866734108964602</v>
      </c>
      <c r="J333">
        <f>(Table2[[#This Row],[1M Return vs Nifty]]-AVERAGE(Table2[1M Return vs Nifty]))/_xlfn.STDEV.P(Table2[1M Return vs Nifty])</f>
        <v>-0.52796675766848189</v>
      </c>
      <c r="K333">
        <v>8.5856998633402206</v>
      </c>
      <c r="L333">
        <f>(Table2[[#This Row],[6M Return vs Nifty]]-AVERAGE(Table2[6M Return vs Nifty]))/_xlfn.STDEV.P(Table2[6M Return vs Nifty])</f>
        <v>0.1596616363856054</v>
      </c>
      <c r="M333">
        <v>4.2040551216806401</v>
      </c>
      <c r="N333">
        <f>(Table2[[#This Row],[1W Return vs Nifty]]-AVERAGE(Table2[1W Return vs Nifty]))/_xlfn.STDEV.P(Table2[1W Return vs Nifty])</f>
        <v>0.38516811802996387</v>
      </c>
      <c r="O333">
        <v>6336.6</v>
      </c>
      <c r="P333">
        <v>6522.1345051070903</v>
      </c>
      <c r="Q333">
        <v>6179.5883930221999</v>
      </c>
      <c r="R333">
        <v>61.770609201785597</v>
      </c>
      <c r="S333" s="1">
        <f>(Table2[[#This Row],[Close Price]]-Table2[[#This Row],[20D EMA]])/Table2[[#This Row],[20D EMA]]</f>
        <v>2.7064987532745693E-3</v>
      </c>
      <c r="T333" s="1">
        <f>(Table2[[#This Row],[Close Price]]-Table2[[#This Row],[50D EMA]])/Table2[[#This Row],[50D EMA]]</f>
        <v>-2.5817392293157784E-2</v>
      </c>
      <c r="U333" s="1">
        <f>(Table2[[#This Row],[Close Price]]-Table2[[#This Row],[200D EMA]])/Table2[[#This Row],[200D EMA]]</f>
        <v>2.8183366901015292E-2</v>
      </c>
      <c r="V333">
        <v>0.83071509725119097</v>
      </c>
      <c r="W333">
        <v>6309.05</v>
      </c>
      <c r="X333">
        <v>6500</v>
      </c>
      <c r="Y333">
        <v>6309.05</v>
      </c>
      <c r="Z333">
        <v>6500</v>
      </c>
      <c r="AA333">
        <v>6309.05</v>
      </c>
      <c r="AB333">
        <v>6500</v>
      </c>
      <c r="AC333" s="1">
        <f>(Table2[[#This Row],[Close Price]]/Table2[[#This Row],[Day Low]])-1</f>
        <v>7.0850603498149312E-3</v>
      </c>
      <c r="AD333" s="1">
        <f>(Table2[[#This Row],[Day High]]/Table2[[#This Row],[Close Price]])-1</f>
        <v>2.3017902813299296E-2</v>
      </c>
      <c r="AE333" s="1">
        <f>(Table2[[#This Row],[Close Price]]/Table2[[#This Row],[Current Week Low]])-1</f>
        <v>7.0850603498149312E-3</v>
      </c>
      <c r="AF333" s="1">
        <f>(Table2[[#This Row],[Current Week High]]/Table2[[#This Row],[Close Price]])-1</f>
        <v>2.3017902813299296E-2</v>
      </c>
      <c r="AG333" s="1">
        <f>(Table2[[#This Row],[Close Price]]/Table2[[#This Row],[Current Month Low]])-1</f>
        <v>7.0850603498149312E-3</v>
      </c>
      <c r="AH333" s="1">
        <f>(Table2[[#This Row],[Current Month High]]/Table2[[#This Row],[Close Price]])-1</f>
        <v>2.3017902813299296E-2</v>
      </c>
      <c r="AI333">
        <v>19.614400944324199</v>
      </c>
      <c r="AJ333">
        <v>35.3575921607816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-0.09</v>
      </c>
      <c r="AM333" t="s">
        <v>3190</v>
      </c>
      <c r="AN333">
        <v>-0.86</v>
      </c>
      <c r="AO333" t="s">
        <v>3190</v>
      </c>
      <c r="AP333">
        <v>2.0891630385531001E-2</v>
      </c>
      <c r="AQ333">
        <f>(Table2[[#This Row],[Sharpe Ratio]]-AVERAGE(Table2[Sharpe Ratio]))/_xlfn.STDEV.P(Table2[Sharpe Ratio])</f>
        <v>-0.45477191039839565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362</v>
      </c>
      <c r="AT333">
        <f>_xlfn.RANK.AVG(Table2[[#This Row],[6M Return vs Nifty Z-Score]],Table2[6M Return vs Nifty Z-Score])</f>
        <v>244</v>
      </c>
      <c r="AU333">
        <f>_xlfn.RANK.AVG(Table2[[#This Row],[Sharpe Ratio Z-Score]],Table2[Sharpe Ratio Z-Score])</f>
        <v>457</v>
      </c>
      <c r="AV333">
        <f>(Table2[[#This Row],[Rank 1Y]]+Table2[[#This Row],[Rank 6M]]+Table2[[#This Row],[Rank Sharpe]])/3</f>
        <v>354.33333333333331</v>
      </c>
    </row>
    <row r="334" spans="1:48" x14ac:dyDescent="0.3">
      <c r="A334" t="s">
        <v>486</v>
      </c>
      <c r="B334" t="s">
        <v>487</v>
      </c>
      <c r="C334" t="s">
        <v>3147</v>
      </c>
      <c r="D334" t="s">
        <v>488</v>
      </c>
      <c r="E334">
        <v>43732.352460839997</v>
      </c>
      <c r="F334">
        <v>375.35</v>
      </c>
      <c r="G334">
        <v>31.959032230957899</v>
      </c>
      <c r="H334">
        <f>(Table2[[#This Row],[1Y Return vs Nifty]]-AVERAGE(Table2[1Y Return vs Nifty]))/_xlfn.STDEV.P(Table2[1Y Return vs Nifty])</f>
        <v>0.33480539380398516</v>
      </c>
      <c r="I334">
        <v>15.908417229367</v>
      </c>
      <c r="J334">
        <f>(Table2[[#This Row],[1M Return vs Nifty]]-AVERAGE(Table2[1M Return vs Nifty]))/_xlfn.STDEV.P(Table2[1M Return vs Nifty])</f>
        <v>1.8409650670730808</v>
      </c>
      <c r="K334">
        <v>10.176920587441799</v>
      </c>
      <c r="L334">
        <f>(Table2[[#This Row],[6M Return vs Nifty]]-AVERAGE(Table2[6M Return vs Nifty]))/_xlfn.STDEV.P(Table2[6M Return vs Nifty])</f>
        <v>0.21007070835996181</v>
      </c>
      <c r="M334">
        <v>8.7439143764910803</v>
      </c>
      <c r="N334">
        <f>(Table2[[#This Row],[1W Return vs Nifty]]-AVERAGE(Table2[1W Return vs Nifty]))/_xlfn.STDEV.P(Table2[1W Return vs Nifty])</f>
        <v>1.3335087636855845</v>
      </c>
      <c r="O334">
        <v>344.03</v>
      </c>
      <c r="P334">
        <v>342.628603447069</v>
      </c>
      <c r="Q334">
        <v>325.608611384082</v>
      </c>
      <c r="R334">
        <v>74.8343574944398</v>
      </c>
      <c r="S334" s="1">
        <f>(Table2[[#This Row],[Close Price]]-Table2[[#This Row],[20D EMA]])/Table2[[#This Row],[20D EMA]]</f>
        <v>9.1038572217539318E-2</v>
      </c>
      <c r="T334" s="1">
        <f>(Table2[[#This Row],[Close Price]]-Table2[[#This Row],[50D EMA]])/Table2[[#This Row],[50D EMA]]</f>
        <v>9.5501065070844243E-2</v>
      </c>
      <c r="U334" s="1">
        <f>(Table2[[#This Row],[Close Price]]-Table2[[#This Row],[200D EMA]])/Table2[[#This Row],[200D EMA]]</f>
        <v>0.15276435228318944</v>
      </c>
      <c r="V334">
        <v>0.71818254113116398</v>
      </c>
      <c r="W334">
        <v>368.05</v>
      </c>
      <c r="X334">
        <v>380</v>
      </c>
      <c r="Y334">
        <v>368.05</v>
      </c>
      <c r="Z334">
        <v>380</v>
      </c>
      <c r="AA334">
        <v>368.05</v>
      </c>
      <c r="AB334">
        <v>380</v>
      </c>
      <c r="AC334" s="1">
        <f>(Table2[[#This Row],[Close Price]]/Table2[[#This Row],[Day Low]])-1</f>
        <v>1.983426164923241E-2</v>
      </c>
      <c r="AD334" s="1">
        <f>(Table2[[#This Row],[Day High]]/Table2[[#This Row],[Close Price]])-1</f>
        <v>1.2388437458372037E-2</v>
      </c>
      <c r="AE334" s="1">
        <f>(Table2[[#This Row],[Close Price]]/Table2[[#This Row],[Current Week Low]])-1</f>
        <v>1.983426164923241E-2</v>
      </c>
      <c r="AF334" s="1">
        <f>(Table2[[#This Row],[Current Week High]]/Table2[[#This Row],[Close Price]])-1</f>
        <v>1.2388437458372037E-2</v>
      </c>
      <c r="AG334" s="1">
        <f>(Table2[[#This Row],[Close Price]]/Table2[[#This Row],[Current Month Low]])-1</f>
        <v>1.983426164923241E-2</v>
      </c>
      <c r="AH334" s="1">
        <f>(Table2[[#This Row],[Current Month High]]/Table2[[#This Row],[Close Price]])-1</f>
        <v>1.2388437458372037E-2</v>
      </c>
      <c r="AI334">
        <v>5.4482483015851901</v>
      </c>
      <c r="AJ334">
        <v>58.4423807513718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0.01</v>
      </c>
      <c r="AM334" t="s">
        <v>3189</v>
      </c>
      <c r="AN334">
        <v>8.01</v>
      </c>
      <c r="AO334" t="s">
        <v>3189</v>
      </c>
      <c r="AP334">
        <v>-2.8458100577556999E-2</v>
      </c>
      <c r="AQ334">
        <f>(Table2[[#This Row],[Sharpe Ratio]]-AVERAGE(Table2[Sharpe Ratio]))/_xlfn.STDEV.P(Table2[Sharpe Ratio])</f>
        <v>-1.027082882472272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2.6922670504503401</v>
      </c>
      <c r="AS334">
        <f>_xlfn.RANK.AVG(Table2[[#This Row],[1Y Return vs Nifty Z-Score]],Table2[1Y Return vs Nifty Z-Score])</f>
        <v>211</v>
      </c>
      <c r="AT334">
        <f>_xlfn.RANK.AVG(Table2[[#This Row],[6M Return vs Nifty Z-Score]],Table2[6M Return vs Nifty Z-Score])</f>
        <v>229</v>
      </c>
      <c r="AU334">
        <f>_xlfn.RANK.AVG(Table2[[#This Row],[Sharpe Ratio Z-Score]],Table2[Sharpe Ratio Z-Score])</f>
        <v>624</v>
      </c>
      <c r="AV334">
        <f>(Table2[[#This Row],[Rank 1Y]]+Table2[[#This Row],[Rank 6M]]+Table2[[#This Row],[Rank Sharpe]])/3</f>
        <v>354.66666666666669</v>
      </c>
    </row>
    <row r="335" spans="1:48" x14ac:dyDescent="0.3">
      <c r="A335" t="s">
        <v>245</v>
      </c>
      <c r="B335" t="s">
        <v>246</v>
      </c>
      <c r="C335" t="s">
        <v>3147</v>
      </c>
      <c r="D335" t="s">
        <v>51</v>
      </c>
      <c r="E335">
        <v>102617.58678456</v>
      </c>
      <c r="F335">
        <v>2616.4499999999998</v>
      </c>
      <c r="G335">
        <v>13.353029733012599</v>
      </c>
      <c r="H335">
        <f>(Table2[[#This Row],[1Y Return vs Nifty]]-AVERAGE(Table2[1Y Return vs Nifty]))/_xlfn.STDEV.P(Table2[1Y Return vs Nifty])</f>
        <v>-3.7542387567986085E-2</v>
      </c>
      <c r="I335">
        <v>-5.9187068735910398</v>
      </c>
      <c r="J335">
        <f>(Table2[[#This Row],[1M Return vs Nifty]]-AVERAGE(Table2[1M Return vs Nifty]))/_xlfn.STDEV.P(Table2[1M Return vs Nifty])</f>
        <v>-0.5645595150482986</v>
      </c>
      <c r="K335">
        <v>12.7521648010259</v>
      </c>
      <c r="L335">
        <f>(Table2[[#This Row],[6M Return vs Nifty]]-AVERAGE(Table2[6M Return vs Nifty]))/_xlfn.STDEV.P(Table2[6M Return vs Nifty])</f>
        <v>0.29165314940528014</v>
      </c>
      <c r="M335">
        <v>-0.95224019035115404</v>
      </c>
      <c r="N335">
        <f>(Table2[[#This Row],[1W Return vs Nifty]]-AVERAGE(Table2[1W Return vs Nifty]))/_xlfn.STDEV.P(Table2[1W Return vs Nifty])</f>
        <v>-0.69194113821446956</v>
      </c>
      <c r="O335">
        <v>2595.7600000000002</v>
      </c>
      <c r="P335">
        <v>2568.0854446496701</v>
      </c>
      <c r="Q335">
        <v>2322.3999346881001</v>
      </c>
      <c r="R335">
        <v>42.325714801881297</v>
      </c>
      <c r="S335" s="1">
        <f>(Table2[[#This Row],[Close Price]]-Table2[[#This Row],[20D EMA]])/Table2[[#This Row],[20D EMA]]</f>
        <v>7.9706906647762504E-3</v>
      </c>
      <c r="T335" s="1">
        <f>(Table2[[#This Row],[Close Price]]-Table2[[#This Row],[50D EMA]])/Table2[[#This Row],[50D EMA]]</f>
        <v>1.8832922966442605E-2</v>
      </c>
      <c r="U335" s="1">
        <f>(Table2[[#This Row],[Close Price]]-Table2[[#This Row],[200D EMA]])/Table2[[#This Row],[200D EMA]]</f>
        <v>0.1266147406051279</v>
      </c>
      <c r="V335">
        <v>0.57296401564675903</v>
      </c>
      <c r="W335">
        <v>2535.4</v>
      </c>
      <c r="X335">
        <v>2627.9</v>
      </c>
      <c r="Y335">
        <v>2535.4</v>
      </c>
      <c r="Z335">
        <v>2627.9</v>
      </c>
      <c r="AA335">
        <v>2535.4</v>
      </c>
      <c r="AB335">
        <v>2627.9</v>
      </c>
      <c r="AC335" s="1">
        <f>(Table2[[#This Row],[Close Price]]/Table2[[#This Row],[Day Low]])-1</f>
        <v>3.1967342431174384E-2</v>
      </c>
      <c r="AD335" s="1">
        <f>(Table2[[#This Row],[Day High]]/Table2[[#This Row],[Close Price]])-1</f>
        <v>4.3761585354202825E-3</v>
      </c>
      <c r="AE335" s="1">
        <f>(Table2[[#This Row],[Close Price]]/Table2[[#This Row],[Current Week Low]])-1</f>
        <v>3.1967342431174384E-2</v>
      </c>
      <c r="AF335" s="1">
        <f>(Table2[[#This Row],[Current Week High]]/Table2[[#This Row],[Close Price]])-1</f>
        <v>4.3761585354202825E-3</v>
      </c>
      <c r="AG335" s="1">
        <f>(Table2[[#This Row],[Close Price]]/Table2[[#This Row],[Current Month Low]])-1</f>
        <v>3.1967342431174384E-2</v>
      </c>
      <c r="AH335" s="1">
        <f>(Table2[[#This Row],[Current Month High]]/Table2[[#This Row],[Close Price]])-1</f>
        <v>4.3761585354202825E-3</v>
      </c>
      <c r="AI335">
        <v>9.8434902253052794</v>
      </c>
      <c r="AJ335">
        <v>43.682042833607902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0.11</v>
      </c>
      <c r="AM335" t="s">
        <v>3189</v>
      </c>
      <c r="AN335">
        <v>-0.22</v>
      </c>
      <c r="AO335" t="s">
        <v>3190</v>
      </c>
      <c r="AQ335">
        <f>(Table2[[#This Row],[Sharpe Ratio]]-AVERAGE(Table2[Sharpe Ratio]))/_xlfn.STDEV.P(Table2[Sharpe Ratio])</f>
        <v>-0.69705305481019519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-1.6994429462356695</v>
      </c>
      <c r="AS335">
        <f>_xlfn.RANK.AVG(Table2[[#This Row],[1Y Return vs Nifty Z-Score]],Table2[1Y Return vs Nifty Z-Score])</f>
        <v>320</v>
      </c>
      <c r="AT335">
        <f>_xlfn.RANK.AVG(Table2[[#This Row],[6M Return vs Nifty Z-Score]],Table2[6M Return vs Nifty Z-Score])</f>
        <v>210</v>
      </c>
      <c r="AU335">
        <f>_xlfn.RANK.AVG(Table2[[#This Row],[Sharpe Ratio Z-Score]],Table2[Sharpe Ratio Z-Score])</f>
        <v>537</v>
      </c>
      <c r="AV335">
        <f>(Table2[[#This Row],[Rank 1Y]]+Table2[[#This Row],[Rank 6M]]+Table2[[#This Row],[Rank Sharpe]])/3</f>
        <v>355.66666666666669</v>
      </c>
    </row>
    <row r="336" spans="1:48" x14ac:dyDescent="0.3">
      <c r="A336" t="s">
        <v>137</v>
      </c>
      <c r="B336" t="s">
        <v>138</v>
      </c>
      <c r="C336" t="s">
        <v>3156</v>
      </c>
      <c r="D336" t="s">
        <v>139</v>
      </c>
      <c r="E336">
        <v>203705.77684526899</v>
      </c>
      <c r="F336">
        <v>849.1</v>
      </c>
      <c r="G336">
        <v>6.9780944054163596</v>
      </c>
      <c r="H336">
        <f>(Table2[[#This Row],[1Y Return vs Nifty]]-AVERAGE(Table2[1Y Return vs Nifty]))/_xlfn.STDEV.P(Table2[1Y Return vs Nifty])</f>
        <v>-0.16511912125284894</v>
      </c>
      <c r="I336">
        <v>7.1968736678702499E-3</v>
      </c>
      <c r="J336">
        <f>(Table2[[#This Row],[1M Return vs Nifty]]-AVERAGE(Table2[1M Return vs Nifty]))/_xlfn.STDEV.P(Table2[1M Return vs Nifty])</f>
        <v>8.8522726481847058E-2</v>
      </c>
      <c r="K336">
        <v>-13.0620795552295</v>
      </c>
      <c r="L336">
        <f>(Table2[[#This Row],[6M Return vs Nifty]]-AVERAGE(Table2[6M Return vs Nifty]))/_xlfn.STDEV.P(Table2[6M Return vs Nifty])</f>
        <v>-0.52612912429707825</v>
      </c>
      <c r="M336">
        <v>0.48006410451845799</v>
      </c>
      <c r="N336">
        <f>(Table2[[#This Row],[1W Return vs Nifty]]-AVERAGE(Table2[1W Return vs Nifty]))/_xlfn.STDEV.P(Table2[1W Return vs Nifty])</f>
        <v>-0.39274411391626102</v>
      </c>
      <c r="O336">
        <v>809.35</v>
      </c>
      <c r="P336">
        <v>821.34976739435899</v>
      </c>
      <c r="Q336">
        <v>807.65544769515304</v>
      </c>
      <c r="R336">
        <v>62.083260270692797</v>
      </c>
      <c r="S336" s="1">
        <f>(Table2[[#This Row],[Close Price]]-Table2[[#This Row],[20D EMA]])/Table2[[#This Row],[20D EMA]]</f>
        <v>4.9113486130845742E-2</v>
      </c>
      <c r="T336" s="1">
        <f>(Table2[[#This Row],[Close Price]]-Table2[[#This Row],[50D EMA]])/Table2[[#This Row],[50D EMA]]</f>
        <v>3.3786133152110778E-2</v>
      </c>
      <c r="U336" s="1">
        <f>(Table2[[#This Row],[Close Price]]-Table2[[#This Row],[200D EMA]])/Table2[[#This Row],[200D EMA]]</f>
        <v>5.1314644658337141E-2</v>
      </c>
      <c r="V336">
        <v>1.09300413504745</v>
      </c>
      <c r="W336">
        <v>822.25</v>
      </c>
      <c r="X336">
        <v>852.8</v>
      </c>
      <c r="Y336">
        <v>822.25</v>
      </c>
      <c r="Z336">
        <v>852.8</v>
      </c>
      <c r="AA336">
        <v>822.25</v>
      </c>
      <c r="AB336">
        <v>852.8</v>
      </c>
      <c r="AC336" s="1">
        <f>(Table2[[#This Row],[Close Price]]/Table2[[#This Row],[Day Low]])-1</f>
        <v>3.2654302219519593E-2</v>
      </c>
      <c r="AD336" s="1">
        <f>(Table2[[#This Row],[Day High]]/Table2[[#This Row],[Close Price]])-1</f>
        <v>4.3575550582970468E-3</v>
      </c>
      <c r="AE336" s="1">
        <f>(Table2[[#This Row],[Close Price]]/Table2[[#This Row],[Current Week Low]])-1</f>
        <v>3.2654302219519593E-2</v>
      </c>
      <c r="AF336" s="1">
        <f>(Table2[[#This Row],[Current Week High]]/Table2[[#This Row],[Close Price]])-1</f>
        <v>4.3575550582970468E-3</v>
      </c>
      <c r="AG336" s="1">
        <f>(Table2[[#This Row],[Close Price]]/Table2[[#This Row],[Current Month Low]])-1</f>
        <v>3.2654302219519593E-2</v>
      </c>
      <c r="AH336" s="1">
        <f>(Table2[[#This Row],[Current Month High]]/Table2[[#This Row],[Close Price]])-1</f>
        <v>4.3575550582970468E-3</v>
      </c>
      <c r="AI336">
        <v>13.955953362383701</v>
      </c>
      <c r="AJ336">
        <v>34.181415929203503</v>
      </c>
      <c r="AK336" t="str">
        <f>IF(AND(Table2[[#This Row],[20D EMA]]&gt;Table2[[#This Row],[50D EMA]],Table2[[#This Row],[50D EMA]]&gt;Table2[[#This Row],[200D EMA]]),"Uptrend","Downtrend/NoTrend")</f>
        <v>Downtrend/NoTrend</v>
      </c>
      <c r="AL336">
        <v>0.01</v>
      </c>
      <c r="AM336" t="s">
        <v>3189</v>
      </c>
      <c r="AN336">
        <v>11.02</v>
      </c>
      <c r="AO336" t="s">
        <v>3189</v>
      </c>
      <c r="AP336">
        <v>0.107141898132682</v>
      </c>
      <c r="AQ336">
        <f>(Table2[[#This Row],[Sharpe Ratio]]-AVERAGE(Table2[Sharpe Ratio]))/_xlfn.STDEV.P(Table2[Sharpe Ratio])</f>
        <v>0.54547618848030444</v>
      </c>
      <c r="AR3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6">
        <f>_xlfn.RANK.AVG(Table2[[#This Row],[1Y Return vs Nifty Z-Score]],Table2[1Y Return vs Nifty Z-Score])</f>
        <v>353</v>
      </c>
      <c r="AT336">
        <f>_xlfn.RANK.AVG(Table2[[#This Row],[6M Return vs Nifty Z-Score]],Table2[6M Return vs Nifty Z-Score])</f>
        <v>505</v>
      </c>
      <c r="AU336">
        <f>_xlfn.RANK.AVG(Table2[[#This Row],[Sharpe Ratio Z-Score]],Table2[Sharpe Ratio Z-Score])</f>
        <v>212</v>
      </c>
      <c r="AV336">
        <f>(Table2[[#This Row],[Rank 1Y]]+Table2[[#This Row],[Rank 6M]]+Table2[[#This Row],[Rank Sharpe]])/3</f>
        <v>356.66666666666669</v>
      </c>
    </row>
    <row r="337" spans="1:48" x14ac:dyDescent="0.3">
      <c r="A337" t="s">
        <v>935</v>
      </c>
      <c r="B337" t="s">
        <v>936</v>
      </c>
      <c r="C337" t="s">
        <v>3151</v>
      </c>
      <c r="D337" t="s">
        <v>776</v>
      </c>
      <c r="E337">
        <v>16234.9227324</v>
      </c>
      <c r="F337">
        <v>1192.5999999999999</v>
      </c>
      <c r="G337">
        <v>2.13960061808644</v>
      </c>
      <c r="H337">
        <f>(Table2[[#This Row],[1Y Return vs Nifty]]-AVERAGE(Table2[1Y Return vs Nifty]))/_xlfn.STDEV.P(Table2[1Y Return vs Nifty])</f>
        <v>-0.26194821858814793</v>
      </c>
      <c r="I337">
        <v>-2.2326891409648</v>
      </c>
      <c r="J337">
        <f>(Table2[[#This Row],[1M Return vs Nifty]]-AVERAGE(Table2[1M Return vs Nifty]))/_xlfn.STDEV.P(Table2[1M Return vs Nifty])</f>
        <v>-0.15833072264563436</v>
      </c>
      <c r="K337">
        <v>-26.976022122772001</v>
      </c>
      <c r="L337">
        <f>(Table2[[#This Row],[6M Return vs Nifty]]-AVERAGE(Table2[6M Return vs Nifty]))/_xlfn.STDEV.P(Table2[6M Return vs Nifty])</f>
        <v>-0.96691582453963776</v>
      </c>
      <c r="M337">
        <v>7.3095582551123197</v>
      </c>
      <c r="N337">
        <f>(Table2[[#This Row],[1W Return vs Nifty]]-AVERAGE(Table2[1W Return vs Nifty]))/_xlfn.STDEV.P(Table2[1W Return vs Nifty])</f>
        <v>1.0338831290787198</v>
      </c>
      <c r="O337">
        <v>1165.8599999999999</v>
      </c>
      <c r="P337">
        <v>1199.8021200194501</v>
      </c>
      <c r="Q337">
        <v>1200.21937766154</v>
      </c>
      <c r="R337">
        <v>59.640834398123197</v>
      </c>
      <c r="S337" s="1">
        <f>(Table2[[#This Row],[Close Price]]-Table2[[#This Row],[20D EMA]])/Table2[[#This Row],[20D EMA]]</f>
        <v>2.2935858507882604E-2</v>
      </c>
      <c r="T337" s="1">
        <f>(Table2[[#This Row],[Close Price]]-Table2[[#This Row],[50D EMA]])/Table2[[#This Row],[50D EMA]]</f>
        <v>-6.0027565373308349E-3</v>
      </c>
      <c r="U337" s="1">
        <f>(Table2[[#This Row],[Close Price]]-Table2[[#This Row],[200D EMA]])/Table2[[#This Row],[200D EMA]]</f>
        <v>-6.34832081813689E-3</v>
      </c>
      <c r="V337">
        <v>0.76206758974306898</v>
      </c>
      <c r="W337">
        <v>1186.9000000000001</v>
      </c>
      <c r="X337">
        <v>1210.95</v>
      </c>
      <c r="Y337">
        <v>1186.9000000000001</v>
      </c>
      <c r="Z337">
        <v>1210.95</v>
      </c>
      <c r="AA337">
        <v>1186.9000000000001</v>
      </c>
      <c r="AB337">
        <v>1210.95</v>
      </c>
      <c r="AC337" s="1">
        <f>(Table2[[#This Row],[Close Price]]/Table2[[#This Row],[Day Low]])-1</f>
        <v>4.8024264891732837E-3</v>
      </c>
      <c r="AD337" s="1">
        <f>(Table2[[#This Row],[Day High]]/Table2[[#This Row],[Close Price]])-1</f>
        <v>1.5386550394097087E-2</v>
      </c>
      <c r="AE337" s="1">
        <f>(Table2[[#This Row],[Close Price]]/Table2[[#This Row],[Current Week Low]])-1</f>
        <v>4.8024264891732837E-3</v>
      </c>
      <c r="AF337" s="1">
        <f>(Table2[[#This Row],[Current Week High]]/Table2[[#This Row],[Close Price]])-1</f>
        <v>1.5386550394097087E-2</v>
      </c>
      <c r="AG337" s="1">
        <f>(Table2[[#This Row],[Close Price]]/Table2[[#This Row],[Current Month Low]])-1</f>
        <v>4.8024264891732837E-3</v>
      </c>
      <c r="AH337" s="1">
        <f>(Table2[[#This Row],[Current Month High]]/Table2[[#This Row],[Close Price]])-1</f>
        <v>1.5386550394097087E-2</v>
      </c>
      <c r="AI337">
        <v>59.060036894180797</v>
      </c>
      <c r="AJ337">
        <v>52.721219106159502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-0.06</v>
      </c>
      <c r="AM337" t="s">
        <v>3190</v>
      </c>
      <c r="AN337">
        <v>4.24</v>
      </c>
      <c r="AO337" t="s">
        <v>3189</v>
      </c>
      <c r="AP337">
        <v>0.2367009913475</v>
      </c>
      <c r="AQ337">
        <f>(Table2[[#This Row],[Sharpe Ratio]]-AVERAGE(Table2[Sharpe Ratio]))/_xlfn.STDEV.P(Table2[Sharpe Ratio])</f>
        <v>2.0479786161884275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395</v>
      </c>
      <c r="AT337">
        <f>_xlfn.RANK.AVG(Table2[[#This Row],[6M Return vs Nifty Z-Score]],Table2[6M Return vs Nifty Z-Score])</f>
        <v>662</v>
      </c>
      <c r="AU337">
        <f>_xlfn.RANK.AVG(Table2[[#This Row],[Sharpe Ratio Z-Score]],Table2[Sharpe Ratio Z-Score])</f>
        <v>13</v>
      </c>
      <c r="AV337">
        <f>(Table2[[#This Row],[Rank 1Y]]+Table2[[#This Row],[Rank 6M]]+Table2[[#This Row],[Rank Sharpe]])/3</f>
        <v>356.66666666666669</v>
      </c>
    </row>
    <row r="338" spans="1:48" x14ac:dyDescent="0.3">
      <c r="A338" t="s">
        <v>1395</v>
      </c>
      <c r="B338" t="s">
        <v>1396</v>
      </c>
      <c r="C338" t="s">
        <v>3145</v>
      </c>
      <c r="D338" t="s">
        <v>370</v>
      </c>
      <c r="E338">
        <v>7987.4000587500004</v>
      </c>
      <c r="F338">
        <v>579.85</v>
      </c>
      <c r="G338">
        <v>29.056338455051598</v>
      </c>
      <c r="H338">
        <f>(Table2[[#This Row],[1Y Return vs Nifty]]-AVERAGE(Table2[1Y Return vs Nifty]))/_xlfn.STDEV.P(Table2[1Y Return vs Nifty])</f>
        <v>0.27671599025906479</v>
      </c>
      <c r="I338">
        <v>-0.56123888845631198</v>
      </c>
      <c r="J338">
        <f>(Table2[[#This Row],[1M Return vs Nifty]]-AVERAGE(Table2[1M Return vs Nifty]))/_xlfn.STDEV.P(Table2[1M Return vs Nifty])</f>
        <v>2.5876534858218947E-2</v>
      </c>
      <c r="K338">
        <v>6.2655161793960801</v>
      </c>
      <c r="L338">
        <f>(Table2[[#This Row],[6M Return vs Nifty]]-AVERAGE(Table2[6M Return vs Nifty]))/_xlfn.STDEV.P(Table2[6M Return vs Nifty])</f>
        <v>8.6159384594796468E-2</v>
      </c>
      <c r="M338">
        <v>-2.18024336139226</v>
      </c>
      <c r="N338">
        <f>(Table2[[#This Row],[1W Return vs Nifty]]-AVERAGE(Table2[1W Return vs Nifty]))/_xlfn.STDEV.P(Table2[1W Return vs Nifty])</f>
        <v>-0.94846127567430316</v>
      </c>
      <c r="O338">
        <v>588</v>
      </c>
      <c r="P338">
        <v>603.02764070848605</v>
      </c>
      <c r="Q338">
        <v>582.952033976037</v>
      </c>
      <c r="R338">
        <v>49.350196693952</v>
      </c>
      <c r="S338" s="1">
        <f>(Table2[[#This Row],[Close Price]]-Table2[[#This Row],[20D EMA]])/Table2[[#This Row],[20D EMA]]</f>
        <v>-1.3860544217687036E-2</v>
      </c>
      <c r="T338" s="1">
        <f>(Table2[[#This Row],[Close Price]]-Table2[[#This Row],[50D EMA]])/Table2[[#This Row],[50D EMA]]</f>
        <v>-3.8435453275831671E-2</v>
      </c>
      <c r="U338" s="1">
        <f>(Table2[[#This Row],[Close Price]]-Table2[[#This Row],[200D EMA]])/Table2[[#This Row],[200D EMA]]</f>
        <v>-5.3212507980793687E-3</v>
      </c>
      <c r="V338">
        <v>1.85491670522716</v>
      </c>
      <c r="W338">
        <v>577.5</v>
      </c>
      <c r="X338">
        <v>589.4</v>
      </c>
      <c r="Y338">
        <v>577.5</v>
      </c>
      <c r="Z338">
        <v>589.4</v>
      </c>
      <c r="AA338">
        <v>577.5</v>
      </c>
      <c r="AB338">
        <v>589.4</v>
      </c>
      <c r="AC338" s="1">
        <f>(Table2[[#This Row],[Close Price]]/Table2[[#This Row],[Day Low]])-1</f>
        <v>4.0692640692641113E-3</v>
      </c>
      <c r="AD338" s="1">
        <f>(Table2[[#This Row],[Day High]]/Table2[[#This Row],[Close Price]])-1</f>
        <v>1.6469776666379055E-2</v>
      </c>
      <c r="AE338" s="1">
        <f>(Table2[[#This Row],[Close Price]]/Table2[[#This Row],[Current Week Low]])-1</f>
        <v>4.0692640692641113E-3</v>
      </c>
      <c r="AF338" s="1">
        <f>(Table2[[#This Row],[Current Week High]]/Table2[[#This Row],[Close Price]])-1</f>
        <v>1.6469776666379055E-2</v>
      </c>
      <c r="AG338" s="1">
        <f>(Table2[[#This Row],[Close Price]]/Table2[[#This Row],[Current Month Low]])-1</f>
        <v>4.0692640692641113E-3</v>
      </c>
      <c r="AH338" s="1">
        <f>(Table2[[#This Row],[Current Month High]]/Table2[[#This Row],[Close Price]])-1</f>
        <v>1.6469776666379055E-2</v>
      </c>
      <c r="AI338">
        <v>36.759506768991898</v>
      </c>
      <c r="AJ338">
        <v>50.0064674686327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-0.04</v>
      </c>
      <c r="AM338" t="s">
        <v>3190</v>
      </c>
      <c r="AN338">
        <v>-1.57</v>
      </c>
      <c r="AO338" t="s">
        <v>3190</v>
      </c>
      <c r="AP338">
        <v>-8.4334654585550006E-3</v>
      </c>
      <c r="AQ338">
        <f>(Table2[[#This Row],[Sharpe Ratio]]-AVERAGE(Table2[Sharpe Ratio]))/_xlfn.STDEV.P(Table2[Sharpe Ratio])</f>
        <v>-0.79485631979956639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227</v>
      </c>
      <c r="AT338">
        <f>_xlfn.RANK.AVG(Table2[[#This Row],[6M Return vs Nifty Z-Score]],Table2[6M Return vs Nifty Z-Score])</f>
        <v>265</v>
      </c>
      <c r="AU338">
        <f>_xlfn.RANK.AVG(Table2[[#This Row],[Sharpe Ratio Z-Score]],Table2[Sharpe Ratio Z-Score])</f>
        <v>579</v>
      </c>
      <c r="AV338">
        <f>(Table2[[#This Row],[Rank 1Y]]+Table2[[#This Row],[Rank 6M]]+Table2[[#This Row],[Rank Sharpe]])/3</f>
        <v>357</v>
      </c>
    </row>
    <row r="339" spans="1:48" x14ac:dyDescent="0.3">
      <c r="A339" t="s">
        <v>310</v>
      </c>
      <c r="B339" t="s">
        <v>311</v>
      </c>
      <c r="C339" t="s">
        <v>3154</v>
      </c>
      <c r="D339" t="s">
        <v>46</v>
      </c>
      <c r="E339">
        <v>87861.238896591996</v>
      </c>
      <c r="F339">
        <v>83.34</v>
      </c>
      <c r="G339">
        <v>13.7875504328983</v>
      </c>
      <c r="H339">
        <f>(Table2[[#This Row],[1Y Return vs Nifty]]-AVERAGE(Table2[1Y Return vs Nifty]))/_xlfn.STDEV.P(Table2[1Y Return vs Nifty])</f>
        <v>-2.8846655178371289E-2</v>
      </c>
      <c r="I339">
        <v>4.5597687921567402</v>
      </c>
      <c r="J339">
        <f>(Table2[[#This Row],[1M Return vs Nifty]]-AVERAGE(Table2[1M Return vs Nifty]))/_xlfn.STDEV.P(Table2[1M Return vs Nifty])</f>
        <v>0.59025275789337539</v>
      </c>
      <c r="K339">
        <v>-13.510980796852101</v>
      </c>
      <c r="L339">
        <f>(Table2[[#This Row],[6M Return vs Nifty]]-AVERAGE(Table2[6M Return vs Nifty]))/_xlfn.STDEV.P(Table2[6M Return vs Nifty])</f>
        <v>-0.54035008978325116</v>
      </c>
      <c r="M339">
        <v>2.28968578948062</v>
      </c>
      <c r="N339">
        <f>(Table2[[#This Row],[1W Return vs Nifty]]-AVERAGE(Table2[1W Return vs Nifty]))/_xlfn.STDEV.P(Table2[1W Return vs Nifty])</f>
        <v>-1.4728474931196237E-2</v>
      </c>
      <c r="O339">
        <v>80.94</v>
      </c>
      <c r="P339">
        <v>83.809008862805598</v>
      </c>
      <c r="Q339">
        <v>84.432002268323302</v>
      </c>
      <c r="R339">
        <v>65.839596401370997</v>
      </c>
      <c r="S339" s="1">
        <f>(Table2[[#This Row],[Close Price]]-Table2[[#This Row],[20D EMA]])/Table2[[#This Row],[20D EMA]]</f>
        <v>2.9651593773165379E-2</v>
      </c>
      <c r="T339" s="1">
        <f>(Table2[[#This Row],[Close Price]]-Table2[[#This Row],[50D EMA]])/Table2[[#This Row],[50D EMA]]</f>
        <v>-5.5961628608847628E-3</v>
      </c>
      <c r="U339" s="1">
        <f>(Table2[[#This Row],[Close Price]]-Table2[[#This Row],[200D EMA]])/Table2[[#This Row],[200D EMA]]</f>
        <v>-1.2933511452836759E-2</v>
      </c>
      <c r="V339">
        <v>1.2054017916909301</v>
      </c>
      <c r="W339">
        <v>82.29</v>
      </c>
      <c r="X339">
        <v>83.65</v>
      </c>
      <c r="Y339">
        <v>82.29</v>
      </c>
      <c r="Z339">
        <v>83.65</v>
      </c>
      <c r="AA339">
        <v>82.29</v>
      </c>
      <c r="AB339">
        <v>83.65</v>
      </c>
      <c r="AC339" s="1">
        <f>(Table2[[#This Row],[Close Price]]/Table2[[#This Row],[Day Low]])-1</f>
        <v>1.2759752096245025E-2</v>
      </c>
      <c r="AD339" s="1">
        <f>(Table2[[#This Row],[Day High]]/Table2[[#This Row],[Close Price]])-1</f>
        <v>3.7197024238060372E-3</v>
      </c>
      <c r="AE339" s="1">
        <f>(Table2[[#This Row],[Close Price]]/Table2[[#This Row],[Current Week Low]])-1</f>
        <v>1.2759752096245025E-2</v>
      </c>
      <c r="AF339" s="1">
        <f>(Table2[[#This Row],[Current Week High]]/Table2[[#This Row],[Close Price]])-1</f>
        <v>3.7197024238060372E-3</v>
      </c>
      <c r="AG339" s="1">
        <f>(Table2[[#This Row],[Close Price]]/Table2[[#This Row],[Current Month Low]])-1</f>
        <v>1.2759752096245025E-2</v>
      </c>
      <c r="AH339" s="1">
        <f>(Table2[[#This Row],[Current Month High]]/Table2[[#This Row],[Close Price]])-1</f>
        <v>3.7197024238060372E-3</v>
      </c>
      <c r="AI339">
        <v>24.490040796736199</v>
      </c>
      <c r="AJ339">
        <v>41.855319148936097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-0.06</v>
      </c>
      <c r="AM339" t="s">
        <v>3190</v>
      </c>
      <c r="AN339">
        <v>6.55</v>
      </c>
      <c r="AO339" t="s">
        <v>3189</v>
      </c>
      <c r="AP339">
        <v>9.2703163094926003E-2</v>
      </c>
      <c r="AQ339">
        <f>(Table2[[#This Row],[Sharpe Ratio]]-AVERAGE(Table2[Sharpe Ratio]))/_xlfn.STDEV.P(Table2[Sharpe Ratio])</f>
        <v>0.37802955151371054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316</v>
      </c>
      <c r="AT339">
        <f>_xlfn.RANK.AVG(Table2[[#This Row],[6M Return vs Nifty Z-Score]],Table2[6M Return vs Nifty Z-Score])</f>
        <v>511</v>
      </c>
      <c r="AU339">
        <f>_xlfn.RANK.AVG(Table2[[#This Row],[Sharpe Ratio Z-Score]],Table2[Sharpe Ratio Z-Score])</f>
        <v>252</v>
      </c>
      <c r="AV339">
        <f>(Table2[[#This Row],[Rank 1Y]]+Table2[[#This Row],[Rank 6M]]+Table2[[#This Row],[Rank Sharpe]])/3</f>
        <v>359.66666666666669</v>
      </c>
    </row>
    <row r="340" spans="1:48" x14ac:dyDescent="0.3">
      <c r="A340" t="s">
        <v>478</v>
      </c>
      <c r="B340" t="s">
        <v>479</v>
      </c>
      <c r="C340" t="s">
        <v>3149</v>
      </c>
      <c r="D340" t="s">
        <v>134</v>
      </c>
      <c r="E340">
        <v>45149.416765574999</v>
      </c>
      <c r="F340">
        <v>113.81</v>
      </c>
      <c r="G340">
        <v>12.7385650753713</v>
      </c>
      <c r="H340">
        <f>(Table2[[#This Row],[1Y Return vs Nifty]]-AVERAGE(Table2[1Y Return vs Nifty]))/_xlfn.STDEV.P(Table2[1Y Return vs Nifty])</f>
        <v>-4.9839201568171884E-2</v>
      </c>
      <c r="I340">
        <v>0.13385104747368701</v>
      </c>
      <c r="J340">
        <f>(Table2[[#This Row],[1M Return vs Nifty]]-AVERAGE(Table2[1M Return vs Nifty]))/_xlfn.STDEV.P(Table2[1M Return vs Nifty])</f>
        <v>0.10248103482705305</v>
      </c>
      <c r="K340">
        <v>-27.488071249532901</v>
      </c>
      <c r="L340">
        <f>(Table2[[#This Row],[6M Return vs Nifty]]-AVERAGE(Table2[6M Return vs Nifty]))/_xlfn.STDEV.P(Table2[6M Return vs Nifty])</f>
        <v>-0.98313728325641658</v>
      </c>
      <c r="M340">
        <v>3.6740726548161899</v>
      </c>
      <c r="N340">
        <f>(Table2[[#This Row],[1W Return vs Nifty]]-AVERAGE(Table2[1W Return vs Nifty]))/_xlfn.STDEV.P(Table2[1W Return vs Nifty])</f>
        <v>0.27445897781161205</v>
      </c>
      <c r="O340">
        <v>112.04</v>
      </c>
      <c r="P340">
        <v>116.66539650224701</v>
      </c>
      <c r="Q340">
        <v>119.232761265145</v>
      </c>
      <c r="R340">
        <v>60.211149968057804</v>
      </c>
      <c r="S340" s="1">
        <f>(Table2[[#This Row],[Close Price]]-Table2[[#This Row],[20D EMA]])/Table2[[#This Row],[20D EMA]]</f>
        <v>1.5797929310960336E-2</v>
      </c>
      <c r="T340" s="1">
        <f>(Table2[[#This Row],[Close Price]]-Table2[[#This Row],[50D EMA]])/Table2[[#This Row],[50D EMA]]</f>
        <v>-2.4475093625486527E-2</v>
      </c>
      <c r="U340" s="1">
        <f>(Table2[[#This Row],[Close Price]]-Table2[[#This Row],[200D EMA]])/Table2[[#This Row],[200D EMA]]</f>
        <v>-4.5480463654499127E-2</v>
      </c>
      <c r="V340">
        <v>1.065462659037</v>
      </c>
      <c r="W340">
        <v>113.61</v>
      </c>
      <c r="X340">
        <v>115.27</v>
      </c>
      <c r="Y340">
        <v>113.61</v>
      </c>
      <c r="Z340">
        <v>115.27</v>
      </c>
      <c r="AA340">
        <v>113.61</v>
      </c>
      <c r="AB340">
        <v>115.27</v>
      </c>
      <c r="AC340" s="1">
        <f>(Table2[[#This Row],[Close Price]]/Table2[[#This Row],[Day Low]])-1</f>
        <v>1.7604084147522236E-3</v>
      </c>
      <c r="AD340" s="1">
        <f>(Table2[[#This Row],[Day High]]/Table2[[#This Row],[Close Price]])-1</f>
        <v>1.2828398207538783E-2</v>
      </c>
      <c r="AE340" s="1">
        <f>(Table2[[#This Row],[Close Price]]/Table2[[#This Row],[Current Week Low]])-1</f>
        <v>1.7604084147522236E-3</v>
      </c>
      <c r="AF340" s="1">
        <f>(Table2[[#This Row],[Current Week High]]/Table2[[#This Row],[Close Price]])-1</f>
        <v>1.2828398207538783E-2</v>
      </c>
      <c r="AG340" s="1">
        <f>(Table2[[#This Row],[Close Price]]/Table2[[#This Row],[Current Month Low]])-1</f>
        <v>1.7604084147522236E-3</v>
      </c>
      <c r="AH340" s="1">
        <f>(Table2[[#This Row],[Current Month High]]/Table2[[#This Row],[Close Price]])-1</f>
        <v>1.2828398207538783E-2</v>
      </c>
      <c r="AI340">
        <v>49.811088656532803</v>
      </c>
      <c r="AJ340">
        <v>40.419494139420102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-0.04</v>
      </c>
      <c r="AM340" t="s">
        <v>3190</v>
      </c>
      <c r="AN340">
        <v>4.7699999999999996</v>
      </c>
      <c r="AO340" t="s">
        <v>3189</v>
      </c>
      <c r="AP340">
        <v>0.159914582539114</v>
      </c>
      <c r="AQ340">
        <f>(Table2[[#This Row],[Sharpe Ratio]]-AVERAGE(Table2[Sharpe Ratio]))/_xlfn.STDEV.P(Table2[Sharpe Ratio])</f>
        <v>1.1574833002147817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325</v>
      </c>
      <c r="AT340">
        <f>_xlfn.RANK.AVG(Table2[[#This Row],[6M Return vs Nifty Z-Score]],Table2[6M Return vs Nifty Z-Score])</f>
        <v>664</v>
      </c>
      <c r="AU340">
        <f>_xlfn.RANK.AVG(Table2[[#This Row],[Sharpe Ratio Z-Score]],Table2[Sharpe Ratio Z-Score])</f>
        <v>90</v>
      </c>
      <c r="AV340">
        <f>(Table2[[#This Row],[Rank 1Y]]+Table2[[#This Row],[Rank 6M]]+Table2[[#This Row],[Rank Sharpe]])/3</f>
        <v>359.66666666666669</v>
      </c>
    </row>
    <row r="341" spans="1:48" x14ac:dyDescent="0.3">
      <c r="A341" t="s">
        <v>946</v>
      </c>
      <c r="B341" t="s">
        <v>947</v>
      </c>
      <c r="C341" t="s">
        <v>3157</v>
      </c>
      <c r="D341" t="s">
        <v>493</v>
      </c>
      <c r="E341">
        <v>15936.748925039999</v>
      </c>
      <c r="F341">
        <v>5188.45</v>
      </c>
      <c r="G341">
        <v>1.8423227679768801</v>
      </c>
      <c r="H341">
        <f>(Table2[[#This Row],[1Y Return vs Nifty]]-AVERAGE(Table2[1Y Return vs Nifty]))/_xlfn.STDEV.P(Table2[1Y Return vs Nifty])</f>
        <v>-0.26789741417444046</v>
      </c>
      <c r="I341">
        <v>7.1296677105313897</v>
      </c>
      <c r="J341">
        <f>(Table2[[#This Row],[1M Return vs Nifty]]-AVERAGE(Table2[1M Return vs Nifty]))/_xlfn.STDEV.P(Table2[1M Return vs Nifty])</f>
        <v>0.87347628255733134</v>
      </c>
      <c r="K341">
        <v>10.429179606868701</v>
      </c>
      <c r="L341">
        <f>(Table2[[#This Row],[6M Return vs Nifty]]-AVERAGE(Table2[6M Return vs Nifty]))/_xlfn.STDEV.P(Table2[6M Return vs Nifty])</f>
        <v>0.21806214718040007</v>
      </c>
      <c r="M341">
        <v>-1.1215561132308201</v>
      </c>
      <c r="N341">
        <f>(Table2[[#This Row],[1W Return vs Nifty]]-AVERAGE(Table2[1W Return vs Nifty]))/_xlfn.STDEV.P(Table2[1W Return vs Nifty])</f>
        <v>-0.72730989363421983</v>
      </c>
      <c r="O341">
        <v>5024.33</v>
      </c>
      <c r="P341">
        <v>5041.5174820168804</v>
      </c>
      <c r="Q341">
        <v>4932.4993034154704</v>
      </c>
      <c r="R341">
        <v>65.001021211409807</v>
      </c>
      <c r="S341" s="1">
        <f>(Table2[[#This Row],[Close Price]]-Table2[[#This Row],[20D EMA]])/Table2[[#This Row],[20D EMA]]</f>
        <v>3.2665051857660603E-2</v>
      </c>
      <c r="T341" s="1">
        <f>(Table2[[#This Row],[Close Price]]-Table2[[#This Row],[50D EMA]])/Table2[[#This Row],[50D EMA]]</f>
        <v>2.9144502326378607E-2</v>
      </c>
      <c r="U341" s="1">
        <f>(Table2[[#This Row],[Close Price]]-Table2[[#This Row],[200D EMA]])/Table2[[#This Row],[200D EMA]]</f>
        <v>5.1890670599243335E-2</v>
      </c>
      <c r="V341">
        <v>0.98762637494248395</v>
      </c>
      <c r="W341">
        <v>5125.3500000000004</v>
      </c>
      <c r="X341">
        <v>5290</v>
      </c>
      <c r="Y341">
        <v>5125.3500000000004</v>
      </c>
      <c r="Z341">
        <v>5290</v>
      </c>
      <c r="AA341">
        <v>5125.3500000000004</v>
      </c>
      <c r="AB341">
        <v>5290</v>
      </c>
      <c r="AC341" s="1">
        <f>(Table2[[#This Row],[Close Price]]/Table2[[#This Row],[Day Low]])-1</f>
        <v>1.2311354346532299E-2</v>
      </c>
      <c r="AD341" s="1">
        <f>(Table2[[#This Row],[Day High]]/Table2[[#This Row],[Close Price]])-1</f>
        <v>1.9572319286106588E-2</v>
      </c>
      <c r="AE341" s="1">
        <f>(Table2[[#This Row],[Close Price]]/Table2[[#This Row],[Current Week Low]])-1</f>
        <v>1.2311354346532299E-2</v>
      </c>
      <c r="AF341" s="1">
        <f>(Table2[[#This Row],[Current Week High]]/Table2[[#This Row],[Close Price]])-1</f>
        <v>1.9572319286106588E-2</v>
      </c>
      <c r="AG341" s="1">
        <f>(Table2[[#This Row],[Close Price]]/Table2[[#This Row],[Current Month Low]])-1</f>
        <v>1.2311354346532299E-2</v>
      </c>
      <c r="AH341" s="1">
        <f>(Table2[[#This Row],[Current Month High]]/Table2[[#This Row],[Close Price]])-1</f>
        <v>1.9572319286106588E-2</v>
      </c>
      <c r="AI341">
        <v>14.848365118677</v>
      </c>
      <c r="AJ341">
        <v>29.0338224322307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0.04</v>
      </c>
      <c r="AM341" t="s">
        <v>3189</v>
      </c>
      <c r="AN341">
        <v>6.55</v>
      </c>
      <c r="AO341" t="s">
        <v>3189</v>
      </c>
      <c r="AP341">
        <v>2.0652479841337001E-2</v>
      </c>
      <c r="AQ341">
        <f>(Table2[[#This Row],[Sharpe Ratio]]-AVERAGE(Table2[Sharpe Ratio]))/_xlfn.STDEV.P(Table2[Sharpe Ratio])</f>
        <v>-0.45754534964008148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398</v>
      </c>
      <c r="AT341">
        <f>_xlfn.RANK.AVG(Table2[[#This Row],[6M Return vs Nifty Z-Score]],Table2[6M Return vs Nifty Z-Score])</f>
        <v>224</v>
      </c>
      <c r="AU341">
        <f>_xlfn.RANK.AVG(Table2[[#This Row],[Sharpe Ratio Z-Score]],Table2[Sharpe Ratio Z-Score])</f>
        <v>459</v>
      </c>
      <c r="AV341">
        <f>(Table2[[#This Row],[Rank 1Y]]+Table2[[#This Row],[Rank 6M]]+Table2[[#This Row],[Rank Sharpe]])/3</f>
        <v>360.33333333333331</v>
      </c>
    </row>
    <row r="342" spans="1:48" x14ac:dyDescent="0.3">
      <c r="A342" t="s">
        <v>32</v>
      </c>
      <c r="B342" t="s">
        <v>33</v>
      </c>
      <c r="C342" t="s">
        <v>3143</v>
      </c>
      <c r="D342" t="s">
        <v>34</v>
      </c>
      <c r="E342">
        <v>748730.99775243003</v>
      </c>
      <c r="F342">
        <v>836.4</v>
      </c>
      <c r="G342">
        <v>21.295275843635899</v>
      </c>
      <c r="H342">
        <f>(Table2[[#This Row],[1Y Return vs Nifty]]-AVERAGE(Table2[1Y Return vs Nifty]))/_xlfn.STDEV.P(Table2[1Y Return vs Nifty])</f>
        <v>0.12139974515113677</v>
      </c>
      <c r="I342">
        <v>1.9431180560436101</v>
      </c>
      <c r="J342">
        <f>(Table2[[#This Row],[1M Return vs Nifty]]-AVERAGE(Table2[1M Return vs Nifty]))/_xlfn.STDEV.P(Table2[1M Return vs Nifty])</f>
        <v>0.30187680699597297</v>
      </c>
      <c r="K342">
        <v>-15.1114174416251</v>
      </c>
      <c r="L342">
        <f>(Table2[[#This Row],[6M Return vs Nifty]]-AVERAGE(Table2[6M Return vs Nifty]))/_xlfn.STDEV.P(Table2[6M Return vs Nifty])</f>
        <v>-0.5910511174878208</v>
      </c>
      <c r="M342">
        <v>0.56937764427510995</v>
      </c>
      <c r="N342">
        <f>(Table2[[#This Row],[1W Return vs Nifty]]-AVERAGE(Table2[1W Return vs Nifty]))/_xlfn.STDEV.P(Table2[1W Return vs Nifty])</f>
        <v>-0.37408722276509498</v>
      </c>
      <c r="O342">
        <v>825.86</v>
      </c>
      <c r="P342">
        <v>818.28992242985305</v>
      </c>
      <c r="Q342">
        <v>784.06333228106803</v>
      </c>
      <c r="R342">
        <v>57.925854949765203</v>
      </c>
      <c r="S342" s="1">
        <f>(Table2[[#This Row],[Close Price]]-Table2[[#This Row],[20D EMA]])/Table2[[#This Row],[20D EMA]]</f>
        <v>1.2762453684643842E-2</v>
      </c>
      <c r="T342" s="1">
        <f>(Table2[[#This Row],[Close Price]]-Table2[[#This Row],[50D EMA]])/Table2[[#This Row],[50D EMA]]</f>
        <v>2.2131615059330506E-2</v>
      </c>
      <c r="U342" s="1">
        <f>(Table2[[#This Row],[Close Price]]-Table2[[#This Row],[200D EMA]])/Table2[[#This Row],[200D EMA]]</f>
        <v>6.6750561547967532E-2</v>
      </c>
      <c r="V342">
        <v>0.97208944197476899</v>
      </c>
      <c r="W342">
        <v>832.7</v>
      </c>
      <c r="X342">
        <v>842</v>
      </c>
      <c r="Y342">
        <v>832.7</v>
      </c>
      <c r="Z342">
        <v>842</v>
      </c>
      <c r="AA342">
        <v>832.7</v>
      </c>
      <c r="AB342">
        <v>842</v>
      </c>
      <c r="AC342" s="1">
        <f>(Table2[[#This Row],[Close Price]]/Table2[[#This Row],[Day Low]])-1</f>
        <v>4.4433769664944389E-3</v>
      </c>
      <c r="AD342" s="1">
        <f>(Table2[[#This Row],[Day High]]/Table2[[#This Row],[Close Price]])-1</f>
        <v>6.6953610712578993E-3</v>
      </c>
      <c r="AE342" s="1">
        <f>(Table2[[#This Row],[Close Price]]/Table2[[#This Row],[Current Week Low]])-1</f>
        <v>4.4433769664944389E-3</v>
      </c>
      <c r="AF342" s="1">
        <f>(Table2[[#This Row],[Current Week High]]/Table2[[#This Row],[Close Price]])-1</f>
        <v>6.6953610712578993E-3</v>
      </c>
      <c r="AG342" s="1">
        <f>(Table2[[#This Row],[Close Price]]/Table2[[#This Row],[Current Month Low]])-1</f>
        <v>4.4433769664944389E-3</v>
      </c>
      <c r="AH342" s="1">
        <f>(Table2[[#This Row],[Current Month High]]/Table2[[#This Row],[Close Price]])-1</f>
        <v>6.6953610712578993E-3</v>
      </c>
      <c r="AI342">
        <v>9.0387374461979793</v>
      </c>
      <c r="AJ342">
        <v>43.084423915832602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7.0000000000000007E-2</v>
      </c>
      <c r="AM342" t="s">
        <v>3189</v>
      </c>
      <c r="AN342">
        <v>1.17</v>
      </c>
      <c r="AO342" t="s">
        <v>3189</v>
      </c>
      <c r="AP342">
        <v>7.8192337697745001E-2</v>
      </c>
      <c r="AQ342">
        <f>(Table2[[#This Row],[Sharpe Ratio]]-AVERAGE(Table2[Sharpe Ratio]))/_xlfn.STDEV.P(Table2[Sharpe Ratio])</f>
        <v>0.2097468795196808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-0.33211490858612525</v>
      </c>
      <c r="AS342">
        <f>_xlfn.RANK.AVG(Table2[[#This Row],[1Y Return vs Nifty Z-Score]],Table2[1Y Return vs Nifty Z-Score])</f>
        <v>268</v>
      </c>
      <c r="AT342">
        <f>_xlfn.RANK.AVG(Table2[[#This Row],[6M Return vs Nifty Z-Score]],Table2[6M Return vs Nifty Z-Score])</f>
        <v>534</v>
      </c>
      <c r="AU342">
        <f>_xlfn.RANK.AVG(Table2[[#This Row],[Sharpe Ratio Z-Score]],Table2[Sharpe Ratio Z-Score])</f>
        <v>286</v>
      </c>
      <c r="AV342">
        <f>(Table2[[#This Row],[Rank 1Y]]+Table2[[#This Row],[Rank 6M]]+Table2[[#This Row],[Rank Sharpe]])/3</f>
        <v>362.66666666666669</v>
      </c>
    </row>
    <row r="343" spans="1:48" x14ac:dyDescent="0.3">
      <c r="A343" t="s">
        <v>200</v>
      </c>
      <c r="B343" t="s">
        <v>201</v>
      </c>
      <c r="C343" t="s">
        <v>3147</v>
      </c>
      <c r="D343" t="s">
        <v>51</v>
      </c>
      <c r="E343">
        <v>123879.68260212</v>
      </c>
      <c r="F343">
        <v>1507.7</v>
      </c>
      <c r="G343">
        <v>6.3153929197316998</v>
      </c>
      <c r="H343">
        <f>(Table2[[#This Row],[1Y Return vs Nifty]]-AVERAGE(Table2[1Y Return vs Nifty]))/_xlfn.STDEV.P(Table2[1Y Return vs Nifty])</f>
        <v>-0.17838126221697284</v>
      </c>
      <c r="I343">
        <v>-2.60117528688468</v>
      </c>
      <c r="J343">
        <f>(Table2[[#This Row],[1M Return vs Nifty]]-AVERAGE(Table2[1M Return vs Nifty]))/_xlfn.STDEV.P(Table2[1M Return vs Nifty])</f>
        <v>-0.19894085882300233</v>
      </c>
      <c r="K343">
        <v>-2.1315036882289302</v>
      </c>
      <c r="L343">
        <f>(Table2[[#This Row],[6M Return vs Nifty]]-AVERAGE(Table2[6M Return vs Nifty]))/_xlfn.STDEV.P(Table2[6M Return vs Nifty])</f>
        <v>-0.17985398015458606</v>
      </c>
      <c r="M343">
        <v>2.3064376354169198</v>
      </c>
      <c r="N343">
        <f>(Table2[[#This Row],[1W Return vs Nifty]]-AVERAGE(Table2[1W Return vs Nifty]))/_xlfn.STDEV.P(Table2[1W Return vs Nifty])</f>
        <v>-1.1229146978612513E-2</v>
      </c>
      <c r="O343">
        <v>1514.52</v>
      </c>
      <c r="P343">
        <v>1541.7557819911101</v>
      </c>
      <c r="Q343">
        <v>1490.2452386688501</v>
      </c>
      <c r="R343">
        <v>61.1312485878328</v>
      </c>
      <c r="S343" s="1">
        <f>(Table2[[#This Row],[Close Price]]-Table2[[#This Row],[20D EMA]])/Table2[[#This Row],[20D EMA]]</f>
        <v>-4.503076882444561E-3</v>
      </c>
      <c r="T343" s="1">
        <f>(Table2[[#This Row],[Close Price]]-Table2[[#This Row],[50D EMA]])/Table2[[#This Row],[50D EMA]]</f>
        <v>-2.2088960125142842E-2</v>
      </c>
      <c r="U343" s="1">
        <f>(Table2[[#This Row],[Close Price]]-Table2[[#This Row],[200D EMA]])/Table2[[#This Row],[200D EMA]]</f>
        <v>1.1712677134094565E-2</v>
      </c>
      <c r="V343">
        <v>1.1000393346846999</v>
      </c>
      <c r="W343">
        <v>1504.3</v>
      </c>
      <c r="X343">
        <v>1548.5</v>
      </c>
      <c r="Y343">
        <v>1504.3</v>
      </c>
      <c r="Z343">
        <v>1548.5</v>
      </c>
      <c r="AA343">
        <v>1504.3</v>
      </c>
      <c r="AB343">
        <v>1548.5</v>
      </c>
      <c r="AC343" s="1">
        <f>(Table2[[#This Row],[Close Price]]/Table2[[#This Row],[Day Low]])-1</f>
        <v>2.2601874626071439E-3</v>
      </c>
      <c r="AD343" s="1">
        <f>(Table2[[#This Row],[Day High]]/Table2[[#This Row],[Close Price]])-1</f>
        <v>2.7061086423028513E-2</v>
      </c>
      <c r="AE343" s="1">
        <f>(Table2[[#This Row],[Close Price]]/Table2[[#This Row],[Current Week Low]])-1</f>
        <v>2.2601874626071439E-3</v>
      </c>
      <c r="AF343" s="1">
        <f>(Table2[[#This Row],[Current Week High]]/Table2[[#This Row],[Close Price]])-1</f>
        <v>2.7061086423028513E-2</v>
      </c>
      <c r="AG343" s="1">
        <f>(Table2[[#This Row],[Close Price]]/Table2[[#This Row],[Current Month Low]])-1</f>
        <v>2.2601874626071439E-3</v>
      </c>
      <c r="AH343" s="1">
        <f>(Table2[[#This Row],[Current Month High]]/Table2[[#This Row],[Close Price]])-1</f>
        <v>2.7061086423028513E-2</v>
      </c>
      <c r="AI343">
        <v>12.890495456655801</v>
      </c>
      <c r="AJ343">
        <v>26.474289069708899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-0.04</v>
      </c>
      <c r="AM343" t="s">
        <v>3190</v>
      </c>
      <c r="AN343">
        <v>-1.1399999999999999</v>
      </c>
      <c r="AO343" t="s">
        <v>3190</v>
      </c>
      <c r="AP343">
        <v>5.2451556455451E-2</v>
      </c>
      <c r="AQ343">
        <f>(Table2[[#This Row],[Sharpe Ratio]]-AVERAGE(Table2[Sharpe Ratio]))/_xlfn.STDEV.P(Table2[Sharpe Ratio])</f>
        <v>-8.8770077862257935E-2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361</v>
      </c>
      <c r="AT343">
        <f>_xlfn.RANK.AVG(Table2[[#This Row],[6M Return vs Nifty Z-Score]],Table2[6M Return vs Nifty Z-Score])</f>
        <v>350</v>
      </c>
      <c r="AU343">
        <f>_xlfn.RANK.AVG(Table2[[#This Row],[Sharpe Ratio Z-Score]],Table2[Sharpe Ratio Z-Score])</f>
        <v>378</v>
      </c>
      <c r="AV343">
        <f>(Table2[[#This Row],[Rank 1Y]]+Table2[[#This Row],[Rank 6M]]+Table2[[#This Row],[Rank Sharpe]])/3</f>
        <v>363</v>
      </c>
    </row>
    <row r="344" spans="1:48" x14ac:dyDescent="0.3">
      <c r="A344" t="s">
        <v>828</v>
      </c>
      <c r="B344" t="s">
        <v>829</v>
      </c>
      <c r="C344" t="s">
        <v>3156</v>
      </c>
      <c r="D344" t="s">
        <v>139</v>
      </c>
      <c r="E344">
        <v>18931.707951885001</v>
      </c>
      <c r="F344">
        <v>1348.5</v>
      </c>
      <c r="G344">
        <v>48.5692465628318</v>
      </c>
      <c r="H344">
        <f>(Table2[[#This Row],[1Y Return vs Nifty]]-AVERAGE(Table2[1Y Return vs Nifty]))/_xlfn.STDEV.P(Table2[1Y Return vs Nifty])</f>
        <v>0.66721298405713936</v>
      </c>
      <c r="I344">
        <v>-2.3449202023690101</v>
      </c>
      <c r="J344">
        <f>(Table2[[#This Row],[1M Return vs Nifty]]-AVERAGE(Table2[1M Return vs Nifty]))/_xlfn.STDEV.P(Table2[1M Return vs Nifty])</f>
        <v>-0.17069948803185461</v>
      </c>
      <c r="K344">
        <v>-6.4420301075581703</v>
      </c>
      <c r="L344">
        <f>(Table2[[#This Row],[6M Return vs Nifty]]-AVERAGE(Table2[6M Return vs Nifty]))/_xlfn.STDEV.P(Table2[6M Return vs Nifty])</f>
        <v>-0.31640928843340238</v>
      </c>
      <c r="M344">
        <v>1.4363808642598399</v>
      </c>
      <c r="N344">
        <f>(Table2[[#This Row],[1W Return vs Nifty]]-AVERAGE(Table2[1W Return vs Nifty]))/_xlfn.STDEV.P(Table2[1W Return vs Nifty])</f>
        <v>-0.19297711620075567</v>
      </c>
      <c r="O344">
        <v>1336.86</v>
      </c>
      <c r="P344">
        <v>1387.7439467617</v>
      </c>
      <c r="Q344">
        <v>1297.9906565181</v>
      </c>
      <c r="R344">
        <v>58.7233180224489</v>
      </c>
      <c r="S344" s="1">
        <f>(Table2[[#This Row],[Close Price]]-Table2[[#This Row],[20D EMA]])/Table2[[#This Row],[20D EMA]]</f>
        <v>8.7069700641803187E-3</v>
      </c>
      <c r="T344" s="1">
        <f>(Table2[[#This Row],[Close Price]]-Table2[[#This Row],[50D EMA]])/Table2[[#This Row],[50D EMA]]</f>
        <v>-2.8278953659481475E-2</v>
      </c>
      <c r="U344" s="1">
        <f>(Table2[[#This Row],[Close Price]]-Table2[[#This Row],[200D EMA]])/Table2[[#This Row],[200D EMA]]</f>
        <v>3.8913487726786038E-2</v>
      </c>
      <c r="V344">
        <v>0.71063767076078499</v>
      </c>
      <c r="W344">
        <v>1318.85</v>
      </c>
      <c r="X344">
        <v>1360.95</v>
      </c>
      <c r="Y344">
        <v>1318.85</v>
      </c>
      <c r="Z344">
        <v>1360.95</v>
      </c>
      <c r="AA344">
        <v>1318.85</v>
      </c>
      <c r="AB344">
        <v>1360.95</v>
      </c>
      <c r="AC344" s="1">
        <f>(Table2[[#This Row],[Close Price]]/Table2[[#This Row],[Day Low]])-1</f>
        <v>2.2481707548242857E-2</v>
      </c>
      <c r="AD344" s="1">
        <f>(Table2[[#This Row],[Day High]]/Table2[[#This Row],[Close Price]])-1</f>
        <v>9.232480533926557E-3</v>
      </c>
      <c r="AE344" s="1">
        <f>(Table2[[#This Row],[Close Price]]/Table2[[#This Row],[Current Week Low]])-1</f>
        <v>2.2481707548242857E-2</v>
      </c>
      <c r="AF344" s="1">
        <f>(Table2[[#This Row],[Current Week High]]/Table2[[#This Row],[Close Price]])-1</f>
        <v>9.232480533926557E-3</v>
      </c>
      <c r="AG344" s="1">
        <f>(Table2[[#This Row],[Close Price]]/Table2[[#This Row],[Current Month Low]])-1</f>
        <v>2.2481707548242857E-2</v>
      </c>
      <c r="AH344" s="1">
        <f>(Table2[[#This Row],[Current Month High]]/Table2[[#This Row],[Close Price]])-1</f>
        <v>9.232480533926557E-3</v>
      </c>
      <c r="AI344">
        <v>22.135706340378199</v>
      </c>
      <c r="AJ344">
        <v>74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-0.1</v>
      </c>
      <c r="AM344" t="s">
        <v>3190</v>
      </c>
      <c r="AN344">
        <v>3.56</v>
      </c>
      <c r="AO344" t="s">
        <v>3189</v>
      </c>
      <c r="AQ344">
        <f>(Table2[[#This Row],[Sharpe Ratio]]-AVERAGE(Table2[Sharpe Ratio]))/_xlfn.STDEV.P(Table2[Sharpe Ratio])</f>
        <v>-0.69705305481019519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136</v>
      </c>
      <c r="AT344">
        <f>_xlfn.RANK.AVG(Table2[[#This Row],[6M Return vs Nifty Z-Score]],Table2[6M Return vs Nifty Z-Score])</f>
        <v>417</v>
      </c>
      <c r="AU344">
        <f>_xlfn.RANK.AVG(Table2[[#This Row],[Sharpe Ratio Z-Score]],Table2[Sharpe Ratio Z-Score])</f>
        <v>537</v>
      </c>
      <c r="AV344">
        <f>(Table2[[#This Row],[Rank 1Y]]+Table2[[#This Row],[Rank 6M]]+Table2[[#This Row],[Rank Sharpe]])/3</f>
        <v>363.33333333333331</v>
      </c>
    </row>
    <row r="345" spans="1:48" x14ac:dyDescent="0.3">
      <c r="A345" t="s">
        <v>2019</v>
      </c>
      <c r="B345" t="s">
        <v>2020</v>
      </c>
      <c r="C345" t="s">
        <v>3151</v>
      </c>
      <c r="D345" t="s">
        <v>117</v>
      </c>
      <c r="E345">
        <v>3314.0503213500001</v>
      </c>
      <c r="F345">
        <v>1632.9</v>
      </c>
      <c r="G345">
        <v>4.0506433349624</v>
      </c>
      <c r="H345">
        <f>(Table2[[#This Row],[1Y Return vs Nifty]]-AVERAGE(Table2[1Y Return vs Nifty]))/_xlfn.STDEV.P(Table2[1Y Return vs Nifty])</f>
        <v>-0.22370397370994757</v>
      </c>
      <c r="I345">
        <v>-15.674797916218701</v>
      </c>
      <c r="J345">
        <f>(Table2[[#This Row],[1M Return vs Nifty]]-AVERAGE(Table2[1M Return vs Nifty]))/_xlfn.STDEV.P(Table2[1M Return vs Nifty])</f>
        <v>-1.6397591940236225</v>
      </c>
      <c r="K345">
        <v>-31.2390213557672</v>
      </c>
      <c r="L345">
        <f>(Table2[[#This Row],[6M Return vs Nifty]]-AVERAGE(Table2[6M Return vs Nifty]))/_xlfn.STDEV.P(Table2[6M Return vs Nifty])</f>
        <v>-1.1019654954669775</v>
      </c>
      <c r="M345">
        <v>-4.6206422435855599</v>
      </c>
      <c r="N345">
        <f>(Table2[[#This Row],[1W Return vs Nifty]]-AVERAGE(Table2[1W Return vs Nifty]))/_xlfn.STDEV.P(Table2[1W Return vs Nifty])</f>
        <v>-1.4582412758239074</v>
      </c>
      <c r="O345">
        <v>1726.74</v>
      </c>
      <c r="P345">
        <v>1887.6502896902</v>
      </c>
      <c r="Q345">
        <v>1904.3873565373101</v>
      </c>
      <c r="R345">
        <v>29.3403496020548</v>
      </c>
      <c r="S345" s="1">
        <f>(Table2[[#This Row],[Close Price]]-Table2[[#This Row],[20D EMA]])/Table2[[#This Row],[20D EMA]]</f>
        <v>-5.4345182250946825E-2</v>
      </c>
      <c r="T345" s="1">
        <f>(Table2[[#This Row],[Close Price]]-Table2[[#This Row],[50D EMA]])/Table2[[#This Row],[50D EMA]]</f>
        <v>-0.13495629517902352</v>
      </c>
      <c r="U345" s="1">
        <f>(Table2[[#This Row],[Close Price]]-Table2[[#This Row],[200D EMA]])/Table2[[#This Row],[200D EMA]]</f>
        <v>-0.1425588946520561</v>
      </c>
      <c r="V345">
        <v>1.50623704791895</v>
      </c>
      <c r="W345">
        <v>1606.05</v>
      </c>
      <c r="X345">
        <v>1638</v>
      </c>
      <c r="Y345">
        <v>1606.05</v>
      </c>
      <c r="Z345">
        <v>1638</v>
      </c>
      <c r="AA345">
        <v>1606.05</v>
      </c>
      <c r="AB345">
        <v>1638</v>
      </c>
      <c r="AC345" s="1">
        <f>(Table2[[#This Row],[Close Price]]/Table2[[#This Row],[Day Low]])-1</f>
        <v>1.6718034930419456E-2</v>
      </c>
      <c r="AD345" s="1">
        <f>(Table2[[#This Row],[Day High]]/Table2[[#This Row],[Close Price]])-1</f>
        <v>3.1232776042622312E-3</v>
      </c>
      <c r="AE345" s="1">
        <f>(Table2[[#This Row],[Close Price]]/Table2[[#This Row],[Current Week Low]])-1</f>
        <v>1.6718034930419456E-2</v>
      </c>
      <c r="AF345" s="1">
        <f>(Table2[[#This Row],[Current Week High]]/Table2[[#This Row],[Close Price]])-1</f>
        <v>3.1232776042622312E-3</v>
      </c>
      <c r="AG345" s="1">
        <f>(Table2[[#This Row],[Close Price]]/Table2[[#This Row],[Current Month Low]])-1</f>
        <v>1.6718034930419456E-2</v>
      </c>
      <c r="AH345" s="1">
        <f>(Table2[[#This Row],[Current Month High]]/Table2[[#This Row],[Close Price]])-1</f>
        <v>3.1232776042622312E-3</v>
      </c>
      <c r="AI345">
        <v>50.061240737338402</v>
      </c>
      <c r="AJ345">
        <v>26.56177336847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-0.3</v>
      </c>
      <c r="AM345" t="s">
        <v>3190</v>
      </c>
      <c r="AN345">
        <v>-14.44</v>
      </c>
      <c r="AO345" t="s">
        <v>3190</v>
      </c>
      <c r="AP345">
        <v>0.219657430722693</v>
      </c>
      <c r="AQ345">
        <f>(Table2[[#This Row],[Sharpe Ratio]]-AVERAGE(Table2[Sharpe Ratio]))/_xlfn.STDEV.P(Table2[Sharpe Ratio])</f>
        <v>1.8503237038226603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383</v>
      </c>
      <c r="AT345">
        <f>_xlfn.RANK.AVG(Table2[[#This Row],[6M Return vs Nifty Z-Score]],Table2[6M Return vs Nifty Z-Score])</f>
        <v>690</v>
      </c>
      <c r="AU345">
        <f>_xlfn.RANK.AVG(Table2[[#This Row],[Sharpe Ratio Z-Score]],Table2[Sharpe Ratio Z-Score])</f>
        <v>17</v>
      </c>
      <c r="AV345">
        <f>(Table2[[#This Row],[Rank 1Y]]+Table2[[#This Row],[Rank 6M]]+Table2[[#This Row],[Rank Sharpe]])/3</f>
        <v>363.33333333333331</v>
      </c>
    </row>
    <row r="346" spans="1:48" x14ac:dyDescent="0.3">
      <c r="A346" t="s">
        <v>181</v>
      </c>
      <c r="B346" t="s">
        <v>182</v>
      </c>
      <c r="C346" t="s">
        <v>3148</v>
      </c>
      <c r="D346" t="s">
        <v>183</v>
      </c>
      <c r="E346">
        <v>132456.69268509999</v>
      </c>
      <c r="F346">
        <v>4820.7</v>
      </c>
      <c r="G346">
        <v>-4.19103300343059</v>
      </c>
      <c r="H346">
        <f>(Table2[[#This Row],[1Y Return vs Nifty]]-AVERAGE(Table2[1Y Return vs Nifty]))/_xlfn.STDEV.P(Table2[1Y Return vs Nifty])</f>
        <v>-0.3886383759129674</v>
      </c>
      <c r="I346">
        <v>-2.9227107024089301</v>
      </c>
      <c r="J346">
        <f>(Table2[[#This Row],[1M Return vs Nifty]]-AVERAGE(Table2[1M Return vs Nifty]))/_xlfn.STDEV.P(Table2[1M Return vs Nifty])</f>
        <v>-0.23437664699270333</v>
      </c>
      <c r="K346">
        <v>-4.2996312944426496</v>
      </c>
      <c r="L346">
        <f>(Table2[[#This Row],[6M Return vs Nifty]]-AVERAGE(Table2[6M Return vs Nifty]))/_xlfn.STDEV.P(Table2[6M Return vs Nifty])</f>
        <v>-0.24853917190441366</v>
      </c>
      <c r="M346">
        <v>-4.0702093635494796</v>
      </c>
      <c r="N346">
        <f>(Table2[[#This Row],[1W Return vs Nifty]]-AVERAGE(Table2[1W Return vs Nifty]))/_xlfn.STDEV.P(Table2[1W Return vs Nifty])</f>
        <v>-1.3432602062477108</v>
      </c>
      <c r="O346">
        <v>4857.05</v>
      </c>
      <c r="P346">
        <v>4828.2121375399402</v>
      </c>
      <c r="Q346">
        <v>4575.4016651397696</v>
      </c>
      <c r="R346">
        <v>45.390189165698999</v>
      </c>
      <c r="S346" s="1">
        <f>(Table2[[#This Row],[Close Price]]-Table2[[#This Row],[20D EMA]])/Table2[[#This Row],[20D EMA]]</f>
        <v>-7.483966605243998E-3</v>
      </c>
      <c r="T346" s="1">
        <f>(Table2[[#This Row],[Close Price]]-Table2[[#This Row],[50D EMA]])/Table2[[#This Row],[50D EMA]]</f>
        <v>-1.5558839019380595E-3</v>
      </c>
      <c r="U346" s="1">
        <f>(Table2[[#This Row],[Close Price]]-Table2[[#This Row],[200D EMA]])/Table2[[#This Row],[200D EMA]]</f>
        <v>5.3612415436478794E-2</v>
      </c>
      <c r="V346">
        <v>0.92900006742050401</v>
      </c>
      <c r="W346">
        <v>4693.55</v>
      </c>
      <c r="X346">
        <v>4845.5</v>
      </c>
      <c r="Y346">
        <v>4693.55</v>
      </c>
      <c r="Z346">
        <v>4845.5</v>
      </c>
      <c r="AA346">
        <v>4693.55</v>
      </c>
      <c r="AB346">
        <v>4845.5</v>
      </c>
      <c r="AC346" s="1">
        <f>(Table2[[#This Row],[Close Price]]/Table2[[#This Row],[Day Low]])-1</f>
        <v>2.7090368697467726E-2</v>
      </c>
      <c r="AD346" s="1">
        <f>(Table2[[#This Row],[Day High]]/Table2[[#This Row],[Close Price]])-1</f>
        <v>5.1444810919576422E-3</v>
      </c>
      <c r="AE346" s="1">
        <f>(Table2[[#This Row],[Close Price]]/Table2[[#This Row],[Current Week Low]])-1</f>
        <v>2.7090368697467726E-2</v>
      </c>
      <c r="AF346" s="1">
        <f>(Table2[[#This Row],[Current Week High]]/Table2[[#This Row],[Close Price]])-1</f>
        <v>5.1444810919576422E-3</v>
      </c>
      <c r="AG346" s="1">
        <f>(Table2[[#This Row],[Close Price]]/Table2[[#This Row],[Current Month Low]])-1</f>
        <v>2.7090368697467726E-2</v>
      </c>
      <c r="AH346" s="1">
        <f>(Table2[[#This Row],[Current Month High]]/Table2[[#This Row],[Close Price]])-1</f>
        <v>5.1444810919576422E-3</v>
      </c>
      <c r="AI346">
        <v>5.89748376791752</v>
      </c>
      <c r="AJ346">
        <v>35.319793962020498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0.09</v>
      </c>
      <c r="AM346" t="s">
        <v>3189</v>
      </c>
      <c r="AN346">
        <v>1.74</v>
      </c>
      <c r="AO346" t="s">
        <v>3189</v>
      </c>
      <c r="AP346">
        <v>8.7475566577360997E-2</v>
      </c>
      <c r="AQ346">
        <f>(Table2[[#This Row],[Sharpe Ratio]]-AVERAGE(Table2[Sharpe Ratio]))/_xlfn.STDEV.P(Table2[Sharpe Ratio])</f>
        <v>0.31740488778828074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-1.8974095132695146</v>
      </c>
      <c r="AS346">
        <f>_xlfn.RANK.AVG(Table2[[#This Row],[1Y Return vs Nifty Z-Score]],Table2[1Y Return vs Nifty Z-Score])</f>
        <v>446</v>
      </c>
      <c r="AT346">
        <f>_xlfn.RANK.AVG(Table2[[#This Row],[6M Return vs Nifty Z-Score]],Table2[6M Return vs Nifty Z-Score])</f>
        <v>381</v>
      </c>
      <c r="AU346">
        <f>_xlfn.RANK.AVG(Table2[[#This Row],[Sharpe Ratio Z-Score]],Table2[Sharpe Ratio Z-Score])</f>
        <v>268</v>
      </c>
      <c r="AV346">
        <f>(Table2[[#This Row],[Rank 1Y]]+Table2[[#This Row],[Rank 6M]]+Table2[[#This Row],[Rank Sharpe]])/3</f>
        <v>365</v>
      </c>
    </row>
    <row r="347" spans="1:48" x14ac:dyDescent="0.3">
      <c r="A347" t="s">
        <v>1136</v>
      </c>
      <c r="B347" t="s">
        <v>1137</v>
      </c>
      <c r="C347" t="s">
        <v>3154</v>
      </c>
      <c r="D347" t="s">
        <v>447</v>
      </c>
      <c r="E347">
        <v>10940.22134787</v>
      </c>
      <c r="F347">
        <v>234.28</v>
      </c>
      <c r="G347">
        <v>30.830110993476399</v>
      </c>
      <c r="H347">
        <f>(Table2[[#This Row],[1Y Return vs Nifty]]-AVERAGE(Table2[1Y Return vs Nifty]))/_xlfn.STDEV.P(Table2[1Y Return vs Nifty])</f>
        <v>0.31221315142594841</v>
      </c>
      <c r="I347">
        <v>6.9435118340877304</v>
      </c>
      <c r="J347">
        <f>(Table2[[#This Row],[1M Return vs Nifty]]-AVERAGE(Table2[1M Return vs Nifty]))/_xlfn.STDEV.P(Table2[1M Return vs Nifty])</f>
        <v>0.85296040814440832</v>
      </c>
      <c r="K347">
        <v>-17.1331154598277</v>
      </c>
      <c r="L347">
        <f>(Table2[[#This Row],[6M Return vs Nifty]]-AVERAGE(Table2[6M Return vs Nifty]))/_xlfn.STDEV.P(Table2[6M Return vs Nifty])</f>
        <v>-0.65509749356020963</v>
      </c>
      <c r="M347">
        <v>3.5909752192296698</v>
      </c>
      <c r="N347">
        <f>(Table2[[#This Row],[1W Return vs Nifty]]-AVERAGE(Table2[1W Return vs Nifty]))/_xlfn.STDEV.P(Table2[1W Return vs Nifty])</f>
        <v>0.25710058159416427</v>
      </c>
      <c r="O347">
        <v>223.88</v>
      </c>
      <c r="P347">
        <v>230.883516279216</v>
      </c>
      <c r="Q347">
        <v>230.201570548462</v>
      </c>
      <c r="R347">
        <v>69.5514673545254</v>
      </c>
      <c r="S347" s="1">
        <f>(Table2[[#This Row],[Close Price]]-Table2[[#This Row],[20D EMA]])/Table2[[#This Row],[20D EMA]]</f>
        <v>4.645345720921925E-2</v>
      </c>
      <c r="T347" s="1">
        <f>(Table2[[#This Row],[Close Price]]-Table2[[#This Row],[50D EMA]])/Table2[[#This Row],[50D EMA]]</f>
        <v>1.4710810782509529E-2</v>
      </c>
      <c r="U347" s="1">
        <f>(Table2[[#This Row],[Close Price]]-Table2[[#This Row],[200D EMA]])/Table2[[#This Row],[200D EMA]]</f>
        <v>1.7716775093328085E-2</v>
      </c>
      <c r="V347">
        <v>1.04592477398879</v>
      </c>
      <c r="W347">
        <v>231.78</v>
      </c>
      <c r="X347">
        <v>236.49</v>
      </c>
      <c r="Y347">
        <v>231.78</v>
      </c>
      <c r="Z347">
        <v>236.49</v>
      </c>
      <c r="AA347">
        <v>231.78</v>
      </c>
      <c r="AB347">
        <v>236.49</v>
      </c>
      <c r="AC347" s="1">
        <f>(Table2[[#This Row],[Close Price]]/Table2[[#This Row],[Day Low]])-1</f>
        <v>1.0786090258003256E-2</v>
      </c>
      <c r="AD347" s="1">
        <f>(Table2[[#This Row],[Day High]]/Table2[[#This Row],[Close Price]])-1</f>
        <v>9.4331569062660048E-3</v>
      </c>
      <c r="AE347" s="1">
        <f>(Table2[[#This Row],[Close Price]]/Table2[[#This Row],[Current Week Low]])-1</f>
        <v>1.0786090258003256E-2</v>
      </c>
      <c r="AF347" s="1">
        <f>(Table2[[#This Row],[Current Week High]]/Table2[[#This Row],[Close Price]])-1</f>
        <v>9.4331569062660048E-3</v>
      </c>
      <c r="AG347" s="1">
        <f>(Table2[[#This Row],[Close Price]]/Table2[[#This Row],[Current Month Low]])-1</f>
        <v>1.0786090258003256E-2</v>
      </c>
      <c r="AH347" s="1">
        <f>(Table2[[#This Row],[Current Month High]]/Table2[[#This Row],[Close Price]])-1</f>
        <v>9.4331569062660048E-3</v>
      </c>
      <c r="AI347">
        <v>63.991804678162801</v>
      </c>
      <c r="AJ347">
        <v>57.977073499662801</v>
      </c>
      <c r="AK347" t="str">
        <f>IF(AND(Table2[[#This Row],[20D EMA]]&gt;Table2[[#This Row],[50D EMA]],Table2[[#This Row],[50D EMA]]&gt;Table2[[#This Row],[200D EMA]]),"Uptrend","Downtrend/NoTrend")</f>
        <v>Downtrend/NoTrend</v>
      </c>
      <c r="AL347">
        <v>-0.01</v>
      </c>
      <c r="AM347" t="s">
        <v>3190</v>
      </c>
      <c r="AN347">
        <v>5.25</v>
      </c>
      <c r="AO347" t="s">
        <v>3189</v>
      </c>
      <c r="AP347">
        <v>6.8458434520042993E-2</v>
      </c>
      <c r="AQ347">
        <f>(Table2[[#This Row],[Sharpe Ratio]]-AVERAGE(Table2[Sharpe Ratio]))/_xlfn.STDEV.P(Table2[Sharpe Ratio])</f>
        <v>9.6862381854021323E-2</v>
      </c>
      <c r="AR3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7">
        <f>_xlfn.RANK.AVG(Table2[[#This Row],[1Y Return vs Nifty Z-Score]],Table2[1Y Return vs Nifty Z-Score])</f>
        <v>214</v>
      </c>
      <c r="AT347">
        <f>_xlfn.RANK.AVG(Table2[[#This Row],[6M Return vs Nifty Z-Score]],Table2[6M Return vs Nifty Z-Score])</f>
        <v>562</v>
      </c>
      <c r="AU347">
        <f>_xlfn.RANK.AVG(Table2[[#This Row],[Sharpe Ratio Z-Score]],Table2[Sharpe Ratio Z-Score])</f>
        <v>320</v>
      </c>
      <c r="AV347">
        <f>(Table2[[#This Row],[Rank 1Y]]+Table2[[#This Row],[Rank 6M]]+Table2[[#This Row],[Rank Sharpe]])/3</f>
        <v>365.33333333333331</v>
      </c>
    </row>
    <row r="348" spans="1:48" x14ac:dyDescent="0.3">
      <c r="A348" t="s">
        <v>184</v>
      </c>
      <c r="B348" t="s">
        <v>185</v>
      </c>
      <c r="C348" t="s">
        <v>3149</v>
      </c>
      <c r="D348" t="s">
        <v>75</v>
      </c>
      <c r="E348">
        <v>132334.98733900499</v>
      </c>
      <c r="F348">
        <v>416.5</v>
      </c>
      <c r="G348">
        <v>27.320578017813599</v>
      </c>
      <c r="H348">
        <f>(Table2[[#This Row],[1Y Return vs Nifty]]-AVERAGE(Table2[1Y Return vs Nifty]))/_xlfn.STDEV.P(Table2[1Y Return vs Nifty])</f>
        <v>0.24197953637166017</v>
      </c>
      <c r="I348">
        <v>-6.8579534698559899</v>
      </c>
      <c r="J348">
        <f>(Table2[[#This Row],[1M Return vs Nifty]]-AVERAGE(Table2[1M Return vs Nifty]))/_xlfn.STDEV.P(Table2[1M Return vs Nifty])</f>
        <v>-0.66807204218342309</v>
      </c>
      <c r="K348">
        <v>-17.033585521116699</v>
      </c>
      <c r="L348">
        <f>(Table2[[#This Row],[6M Return vs Nifty]]-AVERAGE(Table2[6M Return vs Nifty]))/_xlfn.STDEV.P(Table2[6M Return vs Nifty])</f>
        <v>-0.6519444351767355</v>
      </c>
      <c r="M348">
        <v>-1.9556733359788701</v>
      </c>
      <c r="N348">
        <f>(Table2[[#This Row],[1W Return vs Nifty]]-AVERAGE(Table2[1W Return vs Nifty]))/_xlfn.STDEV.P(Table2[1W Return vs Nifty])</f>
        <v>-0.90155037581110353</v>
      </c>
      <c r="O348">
        <v>419.7</v>
      </c>
      <c r="P348">
        <v>429.912725592561</v>
      </c>
      <c r="Q348">
        <v>411.417076608206</v>
      </c>
      <c r="R348">
        <v>45.855972612164997</v>
      </c>
      <c r="S348" s="1">
        <f>(Table2[[#This Row],[Close Price]]-Table2[[#This Row],[20D EMA]])/Table2[[#This Row],[20D EMA]]</f>
        <v>-7.6244936859661393E-3</v>
      </c>
      <c r="T348" s="1">
        <f>(Table2[[#This Row],[Close Price]]-Table2[[#This Row],[50D EMA]])/Table2[[#This Row],[50D EMA]]</f>
        <v>-3.1198717307271747E-2</v>
      </c>
      <c r="U348" s="1">
        <f>(Table2[[#This Row],[Close Price]]-Table2[[#This Row],[200D EMA]])/Table2[[#This Row],[200D EMA]]</f>
        <v>1.235467286311619E-2</v>
      </c>
      <c r="V348">
        <v>0.78443112321741804</v>
      </c>
      <c r="W348">
        <v>412</v>
      </c>
      <c r="X348">
        <v>418.9</v>
      </c>
      <c r="Y348">
        <v>412</v>
      </c>
      <c r="Z348">
        <v>418.9</v>
      </c>
      <c r="AA348">
        <v>412</v>
      </c>
      <c r="AB348">
        <v>418.9</v>
      </c>
      <c r="AC348" s="1">
        <f>(Table2[[#This Row],[Close Price]]/Table2[[#This Row],[Day Low]])-1</f>
        <v>1.0922330097087318E-2</v>
      </c>
      <c r="AD348" s="1">
        <f>(Table2[[#This Row],[Day High]]/Table2[[#This Row],[Close Price]])-1</f>
        <v>5.7623049219688305E-3</v>
      </c>
      <c r="AE348" s="1">
        <f>(Table2[[#This Row],[Close Price]]/Table2[[#This Row],[Current Week Low]])-1</f>
        <v>1.0922330097087318E-2</v>
      </c>
      <c r="AF348" s="1">
        <f>(Table2[[#This Row],[Current Week High]]/Table2[[#This Row],[Close Price]])-1</f>
        <v>5.7623049219688305E-3</v>
      </c>
      <c r="AG348" s="1">
        <f>(Table2[[#This Row],[Close Price]]/Table2[[#This Row],[Current Month Low]])-1</f>
        <v>1.0922330097087318E-2</v>
      </c>
      <c r="AH348" s="1">
        <f>(Table2[[#This Row],[Current Month High]]/Table2[[#This Row],[Close Price]])-1</f>
        <v>5.7623049219688305E-3</v>
      </c>
      <c r="AI348">
        <v>18.8115246098439</v>
      </c>
      <c r="AJ348">
        <v>50.632911392404999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0.06</v>
      </c>
      <c r="AM348" t="s">
        <v>3189</v>
      </c>
      <c r="AN348">
        <v>0.56999999999999995</v>
      </c>
      <c r="AO348" t="s">
        <v>3189</v>
      </c>
      <c r="AP348">
        <v>7.2379096142911006E-2</v>
      </c>
      <c r="AQ348">
        <f>(Table2[[#This Row],[Sharpe Ratio]]-AVERAGE(Table2[Sharpe Ratio]))/_xlfn.STDEV.P(Table2[Sharpe Ratio])</f>
        <v>0.14233046487629053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8">
        <f>_xlfn.RANK.AVG(Table2[[#This Row],[1Y Return vs Nifty Z-Score]],Table2[1Y Return vs Nifty Z-Score])</f>
        <v>230</v>
      </c>
      <c r="AT348">
        <f>_xlfn.RANK.AVG(Table2[[#This Row],[6M Return vs Nifty Z-Score]],Table2[6M Return vs Nifty Z-Score])</f>
        <v>559</v>
      </c>
      <c r="AU348">
        <f>_xlfn.RANK.AVG(Table2[[#This Row],[Sharpe Ratio Z-Score]],Table2[Sharpe Ratio Z-Score])</f>
        <v>308</v>
      </c>
      <c r="AV348">
        <f>(Table2[[#This Row],[Rank 1Y]]+Table2[[#This Row],[Rank 6M]]+Table2[[#This Row],[Rank Sharpe]])/3</f>
        <v>365.66666666666669</v>
      </c>
    </row>
    <row r="349" spans="1:48" x14ac:dyDescent="0.3">
      <c r="A349" t="s">
        <v>683</v>
      </c>
      <c r="B349" t="s">
        <v>684</v>
      </c>
      <c r="C349" t="s">
        <v>3143</v>
      </c>
      <c r="D349" t="s">
        <v>500</v>
      </c>
      <c r="E349">
        <v>26145.789508529899</v>
      </c>
      <c r="F349">
        <v>2935.5</v>
      </c>
      <c r="G349">
        <v>-22.312437822200799</v>
      </c>
      <c r="H349">
        <f>(Table2[[#This Row],[1Y Return vs Nifty]]-AVERAGE(Table2[1Y Return vs Nifty]))/_xlfn.STDEV.P(Table2[1Y Return vs Nifty])</f>
        <v>-0.75128827238361295</v>
      </c>
      <c r="I349">
        <v>-4.6656542003455703</v>
      </c>
      <c r="J349">
        <f>(Table2[[#This Row],[1M Return vs Nifty]]-AVERAGE(Table2[1M Return vs Nifty]))/_xlfn.STDEV.P(Table2[1M Return vs Nifty])</f>
        <v>-0.42646303500050381</v>
      </c>
      <c r="K349">
        <v>4.6421696994951001</v>
      </c>
      <c r="L349">
        <f>(Table2[[#This Row],[6M Return vs Nifty]]-AVERAGE(Table2[6M Return vs Nifty]))/_xlfn.STDEV.P(Table2[6M Return vs Nifty])</f>
        <v>3.4732584839627649E-2</v>
      </c>
      <c r="M349">
        <v>4.6773200466348603</v>
      </c>
      <c r="N349">
        <f>(Table2[[#This Row],[1W Return vs Nifty]]-AVERAGE(Table2[1W Return vs Nifty]))/_xlfn.STDEV.P(Table2[1W Return vs Nifty])</f>
        <v>0.4840294129085832</v>
      </c>
      <c r="O349">
        <v>2834.86</v>
      </c>
      <c r="P349">
        <v>2774.5297816330799</v>
      </c>
      <c r="Q349">
        <v>2621.3125268091098</v>
      </c>
      <c r="R349">
        <v>61.339245059212303</v>
      </c>
      <c r="S349" s="1">
        <f>(Table2[[#This Row],[Close Price]]-Table2[[#This Row],[20D EMA]])/Table2[[#This Row],[20D EMA]]</f>
        <v>3.5500871295231461E-2</v>
      </c>
      <c r="T349" s="1">
        <f>(Table2[[#This Row],[Close Price]]-Table2[[#This Row],[50D EMA]])/Table2[[#This Row],[50D EMA]]</f>
        <v>5.8017116785884171E-2</v>
      </c>
      <c r="U349" s="1">
        <f>(Table2[[#This Row],[Close Price]]-Table2[[#This Row],[200D EMA]])/Table2[[#This Row],[200D EMA]]</f>
        <v>0.1198588378827711</v>
      </c>
      <c r="V349">
        <v>0.57582023817440398</v>
      </c>
      <c r="W349">
        <v>2838.6</v>
      </c>
      <c r="X349">
        <v>2945</v>
      </c>
      <c r="Y349">
        <v>2838.6</v>
      </c>
      <c r="Z349">
        <v>2945</v>
      </c>
      <c r="AA349">
        <v>2838.6</v>
      </c>
      <c r="AB349">
        <v>2945</v>
      </c>
      <c r="AC349" s="1">
        <f>(Table2[[#This Row],[Close Price]]/Table2[[#This Row],[Day Low]])-1</f>
        <v>3.4136546184738936E-2</v>
      </c>
      <c r="AD349" s="1">
        <f>(Table2[[#This Row],[Day High]]/Table2[[#This Row],[Close Price]])-1</f>
        <v>3.2362459546926292E-3</v>
      </c>
      <c r="AE349" s="1">
        <f>(Table2[[#This Row],[Close Price]]/Table2[[#This Row],[Current Week Low]])-1</f>
        <v>3.4136546184738936E-2</v>
      </c>
      <c r="AF349" s="1">
        <f>(Table2[[#This Row],[Current Week High]]/Table2[[#This Row],[Close Price]])-1</f>
        <v>3.2362459546926292E-3</v>
      </c>
      <c r="AG349" s="1">
        <f>(Table2[[#This Row],[Close Price]]/Table2[[#This Row],[Current Month Low]])-1</f>
        <v>3.4136546184738936E-2</v>
      </c>
      <c r="AH349" s="1">
        <f>(Table2[[#This Row],[Current Month High]]/Table2[[#This Row],[Close Price]])-1</f>
        <v>3.2362459546926292E-3</v>
      </c>
      <c r="AI349">
        <v>32.720149889286297</v>
      </c>
      <c r="AJ349">
        <v>44.962962962962898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0.2</v>
      </c>
      <c r="AM349" t="s">
        <v>3189</v>
      </c>
      <c r="AN349">
        <v>7.14</v>
      </c>
      <c r="AO349" t="s">
        <v>3189</v>
      </c>
      <c r="AP349">
        <v>9.4542841256072999E-2</v>
      </c>
      <c r="AQ349">
        <f>(Table2[[#This Row],[Sharpe Ratio]]-AVERAGE(Table2[Sharpe Ratio]))/_xlfn.STDEV.P(Table2[Sharpe Ratio])</f>
        <v>0.39936437900236754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-0.25962493063353848</v>
      </c>
      <c r="AS349">
        <f>_xlfn.RANK.AVG(Table2[[#This Row],[1Y Return vs Nifty Z-Score]],Table2[1Y Return vs Nifty Z-Score])</f>
        <v>575</v>
      </c>
      <c r="AT349">
        <f>_xlfn.RANK.AVG(Table2[[#This Row],[6M Return vs Nifty Z-Score]],Table2[6M Return vs Nifty Z-Score])</f>
        <v>278</v>
      </c>
      <c r="AU349">
        <f>_xlfn.RANK.AVG(Table2[[#This Row],[Sharpe Ratio Z-Score]],Table2[Sharpe Ratio Z-Score])</f>
        <v>245</v>
      </c>
      <c r="AV349">
        <f>(Table2[[#This Row],[Rank 1Y]]+Table2[[#This Row],[Rank 6M]]+Table2[[#This Row],[Rank Sharpe]])/3</f>
        <v>366</v>
      </c>
    </row>
    <row r="350" spans="1:48" x14ac:dyDescent="0.3">
      <c r="A350" t="s">
        <v>1324</v>
      </c>
      <c r="B350" t="s">
        <v>1325</v>
      </c>
      <c r="C350" t="s">
        <v>3145</v>
      </c>
      <c r="D350" t="s">
        <v>983</v>
      </c>
      <c r="E350">
        <v>8736.2990000000009</v>
      </c>
      <c r="F350">
        <v>399.1</v>
      </c>
      <c r="G350">
        <v>-17.938649088140998</v>
      </c>
      <c r="H350">
        <f>(Table2[[#This Row],[1Y Return vs Nifty]]-AVERAGE(Table2[1Y Return vs Nifty]))/_xlfn.STDEV.P(Table2[1Y Return vs Nifty])</f>
        <v>-0.66375896395227552</v>
      </c>
      <c r="I350">
        <v>-4.3250779563374202</v>
      </c>
      <c r="J350">
        <f>(Table2[[#This Row],[1M Return vs Nifty]]-AVERAGE(Table2[1M Return vs Nifty]))/_xlfn.STDEV.P(Table2[1M Return vs Nifty])</f>
        <v>-0.38892879442974776</v>
      </c>
      <c r="K350">
        <v>12.1753336142463</v>
      </c>
      <c r="L350">
        <f>(Table2[[#This Row],[6M Return vs Nifty]]-AVERAGE(Table2[6M Return vs Nifty]))/_xlfn.STDEV.P(Table2[6M Return vs Nifty])</f>
        <v>0.27337942761986045</v>
      </c>
      <c r="M350">
        <v>3.9800973326719098</v>
      </c>
      <c r="N350">
        <f>(Table2[[#This Row],[1W Return vs Nifty]]-AVERAGE(Table2[1W Return vs Nifty]))/_xlfn.STDEV.P(Table2[1W Return vs Nifty])</f>
        <v>0.33838510950319123</v>
      </c>
      <c r="O350">
        <v>394.06</v>
      </c>
      <c r="P350">
        <v>410.07456635737901</v>
      </c>
      <c r="Q350">
        <v>394.848451967335</v>
      </c>
      <c r="R350">
        <v>60.1958777644317</v>
      </c>
      <c r="S350" s="1">
        <f>(Table2[[#This Row],[Close Price]]-Table2[[#This Row],[20D EMA]])/Table2[[#This Row],[20D EMA]]</f>
        <v>1.2789930467441557E-2</v>
      </c>
      <c r="T350" s="1">
        <f>(Table2[[#This Row],[Close Price]]-Table2[[#This Row],[50D EMA]])/Table2[[#This Row],[50D EMA]]</f>
        <v>-2.6762367768535737E-2</v>
      </c>
      <c r="U350" s="1">
        <f>(Table2[[#This Row],[Close Price]]-Table2[[#This Row],[200D EMA]])/Table2[[#This Row],[200D EMA]]</f>
        <v>1.07675438803968E-2</v>
      </c>
      <c r="V350">
        <v>0.41803241970462801</v>
      </c>
      <c r="W350">
        <v>394.45</v>
      </c>
      <c r="X350">
        <v>405.95</v>
      </c>
      <c r="Y350">
        <v>394.45</v>
      </c>
      <c r="Z350">
        <v>405.95</v>
      </c>
      <c r="AA350">
        <v>394.45</v>
      </c>
      <c r="AB350">
        <v>405.95</v>
      </c>
      <c r="AC350" s="1">
        <f>(Table2[[#This Row],[Close Price]]/Table2[[#This Row],[Day Low]])-1</f>
        <v>1.1788566358220454E-2</v>
      </c>
      <c r="AD350" s="1">
        <f>(Table2[[#This Row],[Day High]]/Table2[[#This Row],[Close Price]])-1</f>
        <v>1.7163618140816794E-2</v>
      </c>
      <c r="AE350" s="1">
        <f>(Table2[[#This Row],[Close Price]]/Table2[[#This Row],[Current Week Low]])-1</f>
        <v>1.1788566358220454E-2</v>
      </c>
      <c r="AF350" s="1">
        <f>(Table2[[#This Row],[Current Week High]]/Table2[[#This Row],[Close Price]])-1</f>
        <v>1.7163618140816794E-2</v>
      </c>
      <c r="AG350" s="1">
        <f>(Table2[[#This Row],[Close Price]]/Table2[[#This Row],[Current Month Low]])-1</f>
        <v>1.1788566358220454E-2</v>
      </c>
      <c r="AH350" s="1">
        <f>(Table2[[#This Row],[Current Month High]]/Table2[[#This Row],[Close Price]])-1</f>
        <v>1.7163618140816794E-2</v>
      </c>
      <c r="AI350">
        <v>29.7920320721623</v>
      </c>
      <c r="AJ350">
        <v>49.196261682242998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-0.03</v>
      </c>
      <c r="AM350" t="s">
        <v>3190</v>
      </c>
      <c r="AN350">
        <v>2.72</v>
      </c>
      <c r="AO350" t="s">
        <v>3189</v>
      </c>
      <c r="AP350">
        <v>6.5101874571709004E-2</v>
      </c>
      <c r="AQ350">
        <f>(Table2[[#This Row],[Sharpe Ratio]]-AVERAGE(Table2[Sharpe Ratio]))/_xlfn.STDEV.P(Table2[Sharpe Ratio])</f>
        <v>5.7936210436955064E-2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549</v>
      </c>
      <c r="AT350">
        <f>_xlfn.RANK.AVG(Table2[[#This Row],[6M Return vs Nifty Z-Score]],Table2[6M Return vs Nifty Z-Score])</f>
        <v>214</v>
      </c>
      <c r="AU350">
        <f>_xlfn.RANK.AVG(Table2[[#This Row],[Sharpe Ratio Z-Score]],Table2[Sharpe Ratio Z-Score])</f>
        <v>337</v>
      </c>
      <c r="AV350">
        <f>(Table2[[#This Row],[Rank 1Y]]+Table2[[#This Row],[Rank 6M]]+Table2[[#This Row],[Rank Sharpe]])/3</f>
        <v>366.66666666666669</v>
      </c>
    </row>
    <row r="351" spans="1:48" x14ac:dyDescent="0.3">
      <c r="A351" t="s">
        <v>186</v>
      </c>
      <c r="B351" t="s">
        <v>187</v>
      </c>
      <c r="C351" t="s">
        <v>3141</v>
      </c>
      <c r="D351" t="s">
        <v>188</v>
      </c>
      <c r="E351">
        <v>131146.93747927801</v>
      </c>
      <c r="F351">
        <v>198.54</v>
      </c>
      <c r="G351">
        <v>20.787924851616101</v>
      </c>
      <c r="H351">
        <f>(Table2[[#This Row],[1Y Return vs Nifty]]-AVERAGE(Table2[1Y Return vs Nifty]))/_xlfn.STDEV.P(Table2[1Y Return vs Nifty])</f>
        <v>0.11124651549977546</v>
      </c>
      <c r="I351">
        <v>-0.20340001881869699</v>
      </c>
      <c r="J351">
        <f>(Table2[[#This Row],[1M Return vs Nifty]]-AVERAGE(Table2[1M Return vs Nifty]))/_xlfn.STDEV.P(Table2[1M Return vs Nifty])</f>
        <v>6.5313255577425164E-2</v>
      </c>
      <c r="K351">
        <v>-21.3253975382666</v>
      </c>
      <c r="L351">
        <f>(Table2[[#This Row],[6M Return vs Nifty]]-AVERAGE(Table2[6M Return vs Nifty]))/_xlfn.STDEV.P(Table2[6M Return vs Nifty])</f>
        <v>-0.78790688060998537</v>
      </c>
      <c r="M351">
        <v>0.55962625587235904</v>
      </c>
      <c r="N351">
        <f>(Table2[[#This Row],[1W Return vs Nifty]]-AVERAGE(Table2[1W Return vs Nifty]))/_xlfn.STDEV.P(Table2[1W Return vs Nifty])</f>
        <v>-0.37612421057790102</v>
      </c>
      <c r="O351">
        <v>198.31</v>
      </c>
      <c r="P351">
        <v>207.13603824800401</v>
      </c>
      <c r="Q351">
        <v>201.743600582499</v>
      </c>
      <c r="R351">
        <v>57.485551804921101</v>
      </c>
      <c r="S351" s="1">
        <f>(Table2[[#This Row],[Close Price]]-Table2[[#This Row],[20D EMA]])/Table2[[#This Row],[20D EMA]]</f>
        <v>1.1598003126417717E-3</v>
      </c>
      <c r="T351" s="1">
        <f>(Table2[[#This Row],[Close Price]]-Table2[[#This Row],[50D EMA]])/Table2[[#This Row],[50D EMA]]</f>
        <v>-4.1499481793274347E-2</v>
      </c>
      <c r="U351" s="1">
        <f>(Table2[[#This Row],[Close Price]]-Table2[[#This Row],[200D EMA]])/Table2[[#This Row],[200D EMA]]</f>
        <v>-1.5879564820143868E-2</v>
      </c>
      <c r="V351">
        <v>0.90090582298390498</v>
      </c>
      <c r="W351">
        <v>197</v>
      </c>
      <c r="X351">
        <v>199.2</v>
      </c>
      <c r="Y351">
        <v>197</v>
      </c>
      <c r="Z351">
        <v>199.2</v>
      </c>
      <c r="AA351">
        <v>197</v>
      </c>
      <c r="AB351">
        <v>199.2</v>
      </c>
      <c r="AC351" s="1">
        <f>(Table2[[#This Row],[Close Price]]/Table2[[#This Row],[Day Low]])-1</f>
        <v>7.817258883248801E-3</v>
      </c>
      <c r="AD351" s="1">
        <f>(Table2[[#This Row],[Day High]]/Table2[[#This Row],[Close Price]])-1</f>
        <v>3.3242671501965138E-3</v>
      </c>
      <c r="AE351" s="1">
        <f>(Table2[[#This Row],[Close Price]]/Table2[[#This Row],[Current Week Low]])-1</f>
        <v>7.817258883248801E-3</v>
      </c>
      <c r="AF351" s="1">
        <f>(Table2[[#This Row],[Current Week High]]/Table2[[#This Row],[Close Price]])-1</f>
        <v>3.3242671501965138E-3</v>
      </c>
      <c r="AG351" s="1">
        <f>(Table2[[#This Row],[Close Price]]/Table2[[#This Row],[Current Month Low]])-1</f>
        <v>7.817258883248801E-3</v>
      </c>
      <c r="AH351" s="1">
        <f>(Table2[[#This Row],[Current Month High]]/Table2[[#This Row],[Close Price]])-1</f>
        <v>3.3242671501965138E-3</v>
      </c>
      <c r="AI351">
        <v>24.0556059232396</v>
      </c>
      <c r="AJ351">
        <v>47.230255839822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0.01</v>
      </c>
      <c r="AM351" t="s">
        <v>3189</v>
      </c>
      <c r="AN351">
        <v>2.2599999999999998</v>
      </c>
      <c r="AO351" t="s">
        <v>3189</v>
      </c>
      <c r="AP351">
        <v>0.10157067573376501</v>
      </c>
      <c r="AQ351">
        <f>(Table2[[#This Row],[Sharpe Ratio]]-AVERAGE(Table2[Sharpe Ratio]))/_xlfn.STDEV.P(Table2[Sharpe Ratio])</f>
        <v>0.48086648049326769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272</v>
      </c>
      <c r="AT351">
        <f>_xlfn.RANK.AVG(Table2[[#This Row],[6M Return vs Nifty Z-Score]],Table2[6M Return vs Nifty Z-Score])</f>
        <v>604</v>
      </c>
      <c r="AU351">
        <f>_xlfn.RANK.AVG(Table2[[#This Row],[Sharpe Ratio Z-Score]],Table2[Sharpe Ratio Z-Score])</f>
        <v>227</v>
      </c>
      <c r="AV351">
        <f>(Table2[[#This Row],[Rank 1Y]]+Table2[[#This Row],[Rank 6M]]+Table2[[#This Row],[Rank Sharpe]])/3</f>
        <v>367.66666666666669</v>
      </c>
    </row>
    <row r="352" spans="1:48" x14ac:dyDescent="0.3">
      <c r="A352" t="s">
        <v>1619</v>
      </c>
      <c r="B352" t="s">
        <v>1620</v>
      </c>
      <c r="C352" t="s">
        <v>3151</v>
      </c>
      <c r="D352" t="s">
        <v>269</v>
      </c>
      <c r="E352">
        <v>5792.7865250099903</v>
      </c>
      <c r="F352">
        <v>2541.4499999999998</v>
      </c>
      <c r="G352">
        <v>-9.0257278329266803</v>
      </c>
      <c r="H352">
        <f>(Table2[[#This Row],[1Y Return vs Nifty]]-AVERAGE(Table2[1Y Return vs Nifty]))/_xlfn.STDEV.P(Table2[1Y Return vs Nifty])</f>
        <v>-0.48539144759358271</v>
      </c>
      <c r="I352">
        <v>-15.2825665613752</v>
      </c>
      <c r="J352">
        <f>(Table2[[#This Row],[1M Return vs Nifty]]-AVERAGE(Table2[1M Return vs Nifty]))/_xlfn.STDEV.P(Table2[1M Return vs Nifty])</f>
        <v>-1.596532144894097</v>
      </c>
      <c r="K352">
        <v>-7.7602384076297604</v>
      </c>
      <c r="L352">
        <f>(Table2[[#This Row],[6M Return vs Nifty]]-AVERAGE(Table2[6M Return vs Nifty]))/_xlfn.STDEV.P(Table2[6M Return vs Nifty])</f>
        <v>-0.35816946417081996</v>
      </c>
      <c r="M352">
        <v>1.5267406659740299</v>
      </c>
      <c r="N352">
        <f>(Table2[[#This Row],[1W Return vs Nifty]]-AVERAGE(Table2[1W Return vs Nifty]))/_xlfn.STDEV.P(Table2[1W Return vs Nifty])</f>
        <v>-0.1741016692123607</v>
      </c>
      <c r="O352">
        <v>2679.57</v>
      </c>
      <c r="P352">
        <v>2880.0946125601399</v>
      </c>
      <c r="Q352">
        <v>2766.69794039002</v>
      </c>
      <c r="R352">
        <v>37.681824390631903</v>
      </c>
      <c r="S352" s="1">
        <f>(Table2[[#This Row],[Close Price]]-Table2[[#This Row],[20D EMA]])/Table2[[#This Row],[20D EMA]]</f>
        <v>-5.1545583806357119E-2</v>
      </c>
      <c r="T352" s="1">
        <f>(Table2[[#This Row],[Close Price]]-Table2[[#This Row],[50D EMA]])/Table2[[#This Row],[50D EMA]]</f>
        <v>-0.11758107219231806</v>
      </c>
      <c r="U352" s="1">
        <f>(Table2[[#This Row],[Close Price]]-Table2[[#This Row],[200D EMA]])/Table2[[#This Row],[200D EMA]]</f>
        <v>-8.1413997929339219E-2</v>
      </c>
      <c r="V352">
        <v>0.85268608527988099</v>
      </c>
      <c r="W352">
        <v>2505.5</v>
      </c>
      <c r="X352">
        <v>2571.6999999999998</v>
      </c>
      <c r="Y352">
        <v>2505.5</v>
      </c>
      <c r="Z352">
        <v>2571.6999999999998</v>
      </c>
      <c r="AA352">
        <v>2505.5</v>
      </c>
      <c r="AB352">
        <v>2571.6999999999998</v>
      </c>
      <c r="AC352" s="1">
        <f>(Table2[[#This Row],[Close Price]]/Table2[[#This Row],[Day Low]])-1</f>
        <v>1.4348433446417896E-2</v>
      </c>
      <c r="AD352" s="1">
        <f>(Table2[[#This Row],[Day High]]/Table2[[#This Row],[Close Price]])-1</f>
        <v>1.190265399673418E-2</v>
      </c>
      <c r="AE352" s="1">
        <f>(Table2[[#This Row],[Close Price]]/Table2[[#This Row],[Current Week Low]])-1</f>
        <v>1.4348433446417896E-2</v>
      </c>
      <c r="AF352" s="1">
        <f>(Table2[[#This Row],[Current Week High]]/Table2[[#This Row],[Close Price]])-1</f>
        <v>1.190265399673418E-2</v>
      </c>
      <c r="AG352" s="1">
        <f>(Table2[[#This Row],[Close Price]]/Table2[[#This Row],[Current Month Low]])-1</f>
        <v>1.4348433446417896E-2</v>
      </c>
      <c r="AH352" s="1">
        <f>(Table2[[#This Row],[Current Month High]]/Table2[[#This Row],[Close Price]])-1</f>
        <v>1.190265399673418E-2</v>
      </c>
      <c r="AI352">
        <v>54.754175765802898</v>
      </c>
      <c r="AJ352">
        <v>65.836867862968901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-0.27</v>
      </c>
      <c r="AM352" t="s">
        <v>3190</v>
      </c>
      <c r="AN352">
        <v>-8.16</v>
      </c>
      <c r="AO352" t="s">
        <v>3190</v>
      </c>
      <c r="AP352">
        <v>0.113463842862933</v>
      </c>
      <c r="AQ352">
        <f>(Table2[[#This Row],[Sharpe Ratio]]-AVERAGE(Table2[Sharpe Ratio]))/_xlfn.STDEV.P(Table2[Sharpe Ratio])</f>
        <v>0.61879205592998721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481</v>
      </c>
      <c r="AT352">
        <f>_xlfn.RANK.AVG(Table2[[#This Row],[6M Return vs Nifty Z-Score]],Table2[6M Return vs Nifty Z-Score])</f>
        <v>432</v>
      </c>
      <c r="AU352">
        <f>_xlfn.RANK.AVG(Table2[[#This Row],[Sharpe Ratio Z-Score]],Table2[Sharpe Ratio Z-Score])</f>
        <v>191</v>
      </c>
      <c r="AV352">
        <f>(Table2[[#This Row],[Rank 1Y]]+Table2[[#This Row],[Rank 6M]]+Table2[[#This Row],[Rank Sharpe]])/3</f>
        <v>368</v>
      </c>
    </row>
    <row r="353" spans="1:48" x14ac:dyDescent="0.3">
      <c r="A353" t="s">
        <v>677</v>
      </c>
      <c r="B353" t="s">
        <v>678</v>
      </c>
      <c r="C353" t="s">
        <v>3143</v>
      </c>
      <c r="D353" t="s">
        <v>421</v>
      </c>
      <c r="E353">
        <v>26608.650518999999</v>
      </c>
      <c r="F353">
        <v>1207.45</v>
      </c>
      <c r="G353">
        <v>6.2678639718823197</v>
      </c>
      <c r="H353">
        <f>(Table2[[#This Row],[1Y Return vs Nifty]]-AVERAGE(Table2[1Y Return vs Nifty]))/_xlfn.STDEV.P(Table2[1Y Return vs Nifty])</f>
        <v>-0.17933242291280826</v>
      </c>
      <c r="I353">
        <v>10.7142281053804</v>
      </c>
      <c r="J353">
        <f>(Table2[[#This Row],[1M Return vs Nifty]]-AVERAGE(Table2[1M Return vs Nifty]))/_xlfn.STDEV.P(Table2[1M Return vs Nifty])</f>
        <v>1.2685236605460535</v>
      </c>
      <c r="K353">
        <v>37.243058516363</v>
      </c>
      <c r="L353">
        <f>(Table2[[#This Row],[6M Return vs Nifty]]-AVERAGE(Table2[6M Return vs Nifty]))/_xlfn.STDEV.P(Table2[6M Return vs Nifty])</f>
        <v>1.0675123405993798</v>
      </c>
      <c r="M353">
        <v>7.9610405103416699</v>
      </c>
      <c r="N353">
        <f>(Table2[[#This Row],[1W Return vs Nifty]]-AVERAGE(Table2[1W Return vs Nifty]))/_xlfn.STDEV.P(Table2[1W Return vs Nifty])</f>
        <v>1.1699726128887591</v>
      </c>
      <c r="O353">
        <v>1112.69</v>
      </c>
      <c r="P353">
        <v>1077.60814102268</v>
      </c>
      <c r="Q353">
        <v>997.82691442425801</v>
      </c>
      <c r="R353">
        <v>76.159361514281798</v>
      </c>
      <c r="S353" s="1">
        <f>(Table2[[#This Row],[Close Price]]-Table2[[#This Row],[20D EMA]])/Table2[[#This Row],[20D EMA]]</f>
        <v>8.5162983400587755E-2</v>
      </c>
      <c r="T353" s="1">
        <f>(Table2[[#This Row],[Close Price]]-Table2[[#This Row],[50D EMA]])/Table2[[#This Row],[50D EMA]]</f>
        <v>0.12049079255664913</v>
      </c>
      <c r="U353" s="1">
        <f>(Table2[[#This Row],[Close Price]]-Table2[[#This Row],[200D EMA]])/Table2[[#This Row],[200D EMA]]</f>
        <v>0.21007960653846833</v>
      </c>
      <c r="V353">
        <v>1.4381317348286999</v>
      </c>
      <c r="W353">
        <v>1181</v>
      </c>
      <c r="X353">
        <v>1214</v>
      </c>
      <c r="Y353">
        <v>1181</v>
      </c>
      <c r="Z353">
        <v>1214</v>
      </c>
      <c r="AA353">
        <v>1181</v>
      </c>
      <c r="AB353">
        <v>1214</v>
      </c>
      <c r="AC353" s="1">
        <f>(Table2[[#This Row],[Close Price]]/Table2[[#This Row],[Day Low]])-1</f>
        <v>2.2396274343776446E-2</v>
      </c>
      <c r="AD353" s="1">
        <f>(Table2[[#This Row],[Day High]]/Table2[[#This Row],[Close Price]])-1</f>
        <v>5.4246552652283953E-3</v>
      </c>
      <c r="AE353" s="1">
        <f>(Table2[[#This Row],[Close Price]]/Table2[[#This Row],[Current Week Low]])-1</f>
        <v>2.2396274343776446E-2</v>
      </c>
      <c r="AF353" s="1">
        <f>(Table2[[#This Row],[Current Week High]]/Table2[[#This Row],[Close Price]])-1</f>
        <v>5.4246552652283953E-3</v>
      </c>
      <c r="AG353" s="1">
        <f>(Table2[[#This Row],[Close Price]]/Table2[[#This Row],[Current Month Low]])-1</f>
        <v>2.2396274343776446E-2</v>
      </c>
      <c r="AH353" s="1">
        <f>(Table2[[#This Row],[Current Month High]]/Table2[[#This Row],[Close Price]])-1</f>
        <v>5.4246552652283953E-3</v>
      </c>
      <c r="AI353">
        <v>1.43277154333512</v>
      </c>
      <c r="AJ353">
        <v>63.922074395872897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0.13</v>
      </c>
      <c r="AM353" t="s">
        <v>3189</v>
      </c>
      <c r="AN353">
        <v>18.010000000000002</v>
      </c>
      <c r="AO353" t="s">
        <v>3189</v>
      </c>
      <c r="AP353">
        <v>-4.3675998348318E-2</v>
      </c>
      <c r="AQ353">
        <f>(Table2[[#This Row],[Sharpe Ratio]]-AVERAGE(Table2[Sharpe Ratio]))/_xlfn.STDEV.P(Table2[Sharpe Ratio])</f>
        <v>-1.2035655034741866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2.1231106876471975</v>
      </c>
      <c r="AS353">
        <f>_xlfn.RANK.AVG(Table2[[#This Row],[1Y Return vs Nifty Z-Score]],Table2[1Y Return vs Nifty Z-Score])</f>
        <v>363</v>
      </c>
      <c r="AT353">
        <f>_xlfn.RANK.AVG(Table2[[#This Row],[6M Return vs Nifty Z-Score]],Table2[6M Return vs Nifty Z-Score])</f>
        <v>85</v>
      </c>
      <c r="AU353">
        <f>_xlfn.RANK.AVG(Table2[[#This Row],[Sharpe Ratio Z-Score]],Table2[Sharpe Ratio Z-Score])</f>
        <v>657</v>
      </c>
      <c r="AV353">
        <f>(Table2[[#This Row],[Rank 1Y]]+Table2[[#This Row],[Rank 6M]]+Table2[[#This Row],[Rank Sharpe]])/3</f>
        <v>368.33333333333331</v>
      </c>
    </row>
    <row r="354" spans="1:48" x14ac:dyDescent="0.3">
      <c r="A354" t="s">
        <v>1170</v>
      </c>
      <c r="B354" t="s">
        <v>1171</v>
      </c>
      <c r="C354" t="s">
        <v>3154</v>
      </c>
      <c r="D354" t="s">
        <v>1172</v>
      </c>
      <c r="E354">
        <v>10477.367170609999</v>
      </c>
      <c r="F354">
        <v>708.55</v>
      </c>
      <c r="G354">
        <v>23.235009385090098</v>
      </c>
      <c r="H354">
        <f>(Table2[[#This Row],[1Y Return vs Nifty]]-AVERAGE(Table2[1Y Return vs Nifty]))/_xlfn.STDEV.P(Table2[1Y Return vs Nifty])</f>
        <v>0.16021815768725395</v>
      </c>
      <c r="I354">
        <v>-2.7763211483083698</v>
      </c>
      <c r="J354">
        <f>(Table2[[#This Row],[1M Return vs Nifty]]-AVERAGE(Table2[1M Return vs Nifty]))/_xlfn.STDEV.P(Table2[1M Return vs Nifty])</f>
        <v>-0.21824334105218493</v>
      </c>
      <c r="K354">
        <v>17.0364524140691</v>
      </c>
      <c r="L354">
        <f>(Table2[[#This Row],[6M Return vs Nifty]]-AVERAGE(Table2[6M Return vs Nifty]))/_xlfn.STDEV.P(Table2[6M Return vs Nifty])</f>
        <v>0.42737722550206153</v>
      </c>
      <c r="M354">
        <v>7.1646665212837197</v>
      </c>
      <c r="N354">
        <f>(Table2[[#This Row],[1W Return vs Nifty]]-AVERAGE(Table2[1W Return vs Nifty]))/_xlfn.STDEV.P(Table2[1W Return vs Nifty])</f>
        <v>1.0036163933283593</v>
      </c>
      <c r="O354">
        <v>685.31</v>
      </c>
      <c r="P354">
        <v>705.39287565314805</v>
      </c>
      <c r="Q354">
        <v>655.33821910600795</v>
      </c>
      <c r="R354">
        <v>66.583957637711904</v>
      </c>
      <c r="S354" s="1">
        <f>(Table2[[#This Row],[Close Price]]-Table2[[#This Row],[20D EMA]])/Table2[[#This Row],[20D EMA]]</f>
        <v>3.3911660416453882E-2</v>
      </c>
      <c r="T354" s="1">
        <f>(Table2[[#This Row],[Close Price]]-Table2[[#This Row],[50D EMA]])/Table2[[#This Row],[50D EMA]]</f>
        <v>4.4756963896588967E-3</v>
      </c>
      <c r="U354" s="1">
        <f>(Table2[[#This Row],[Close Price]]-Table2[[#This Row],[200D EMA]])/Table2[[#This Row],[200D EMA]]</f>
        <v>8.1197432627356694E-2</v>
      </c>
      <c r="V354">
        <v>1.61817430199651</v>
      </c>
      <c r="W354">
        <v>694.95</v>
      </c>
      <c r="X354">
        <v>714.5</v>
      </c>
      <c r="Y354">
        <v>694.95</v>
      </c>
      <c r="Z354">
        <v>714.5</v>
      </c>
      <c r="AA354">
        <v>694.95</v>
      </c>
      <c r="AB354">
        <v>714.5</v>
      </c>
      <c r="AC354" s="1">
        <f>(Table2[[#This Row],[Close Price]]/Table2[[#This Row],[Day Low]])-1</f>
        <v>1.9569753219655928E-2</v>
      </c>
      <c r="AD354" s="1">
        <f>(Table2[[#This Row],[Day High]]/Table2[[#This Row],[Close Price]])-1</f>
        <v>8.3974313739327844E-3</v>
      </c>
      <c r="AE354" s="1">
        <f>(Table2[[#This Row],[Close Price]]/Table2[[#This Row],[Current Week Low]])-1</f>
        <v>1.9569753219655928E-2</v>
      </c>
      <c r="AF354" s="1">
        <f>(Table2[[#This Row],[Current Week High]]/Table2[[#This Row],[Close Price]])-1</f>
        <v>8.3974313739327844E-3</v>
      </c>
      <c r="AG354" s="1">
        <f>(Table2[[#This Row],[Close Price]]/Table2[[#This Row],[Current Month Low]])-1</f>
        <v>1.9569753219655928E-2</v>
      </c>
      <c r="AH354" s="1">
        <f>(Table2[[#This Row],[Current Month High]]/Table2[[#This Row],[Close Price]])-1</f>
        <v>8.3974313739327844E-3</v>
      </c>
      <c r="AI354">
        <v>23.491637851951101</v>
      </c>
      <c r="AJ354">
        <v>54.200217627856297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-0.12</v>
      </c>
      <c r="AM354" t="s">
        <v>3190</v>
      </c>
      <c r="AN354">
        <v>5.04</v>
      </c>
      <c r="AO354" t="s">
        <v>3189</v>
      </c>
      <c r="AP354">
        <v>-5.1110575512448998E-2</v>
      </c>
      <c r="AQ354">
        <f>(Table2[[#This Row],[Sharpe Ratio]]-AVERAGE(Table2[Sharpe Ratio]))/_xlfn.STDEV.P(Table2[Sharpe Ratio])</f>
        <v>-1.2897846175549617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256</v>
      </c>
      <c r="AT354">
        <f>_xlfn.RANK.AVG(Table2[[#This Row],[6M Return vs Nifty Z-Score]],Table2[6M Return vs Nifty Z-Score])</f>
        <v>183</v>
      </c>
      <c r="AU354">
        <f>_xlfn.RANK.AVG(Table2[[#This Row],[Sharpe Ratio Z-Score]],Table2[Sharpe Ratio Z-Score])</f>
        <v>669</v>
      </c>
      <c r="AV354">
        <f>(Table2[[#This Row],[Rank 1Y]]+Table2[[#This Row],[Rank 6M]]+Table2[[#This Row],[Rank Sharpe]])/3</f>
        <v>369.33333333333331</v>
      </c>
    </row>
    <row r="355" spans="1:48" x14ac:dyDescent="0.3">
      <c r="A355" t="s">
        <v>1796</v>
      </c>
      <c r="B355" t="s">
        <v>1797</v>
      </c>
      <c r="C355" t="s">
        <v>3148</v>
      </c>
      <c r="D355" t="s">
        <v>213</v>
      </c>
      <c r="E355">
        <v>4398.5437949339903</v>
      </c>
      <c r="F355">
        <v>173.15</v>
      </c>
      <c r="G355">
        <v>6.4869212662805102</v>
      </c>
      <c r="H355">
        <f>(Table2[[#This Row],[1Y Return vs Nifty]]-AVERAGE(Table2[1Y Return vs Nifty]))/_xlfn.STDEV.P(Table2[1Y Return vs Nifty])</f>
        <v>-0.17494859583487896</v>
      </c>
      <c r="I355">
        <v>0.290171819306698</v>
      </c>
      <c r="J355">
        <f>(Table2[[#This Row],[1M Return vs Nifty]]-AVERAGE(Table2[1M Return vs Nifty]))/_xlfn.STDEV.P(Table2[1M Return vs Nifty])</f>
        <v>0.11970884081591142</v>
      </c>
      <c r="K355">
        <v>-7.3518809098395597</v>
      </c>
      <c r="L355">
        <f>(Table2[[#This Row],[6M Return vs Nifty]]-AVERAGE(Table2[6M Return vs Nifty]))/_xlfn.STDEV.P(Table2[6M Return vs Nifty])</f>
        <v>-0.34523290409113855</v>
      </c>
      <c r="M355">
        <v>8.5005148903108996</v>
      </c>
      <c r="N355">
        <f>(Table2[[#This Row],[1W Return vs Nifty]]-AVERAGE(Table2[1W Return vs Nifty]))/_xlfn.STDEV.P(Table2[1W Return vs Nifty])</f>
        <v>1.2826645385850428</v>
      </c>
      <c r="O355">
        <v>167.41</v>
      </c>
      <c r="P355">
        <v>170.462638422564</v>
      </c>
      <c r="Q355">
        <v>170.81467732180801</v>
      </c>
      <c r="R355">
        <v>68.4187648232801</v>
      </c>
      <c r="S355" s="1">
        <f>(Table2[[#This Row],[Close Price]]-Table2[[#This Row],[20D EMA]])/Table2[[#This Row],[20D EMA]]</f>
        <v>3.4287079624873124E-2</v>
      </c>
      <c r="T355" s="1">
        <f>(Table2[[#This Row],[Close Price]]-Table2[[#This Row],[50D EMA]])/Table2[[#This Row],[50D EMA]]</f>
        <v>1.5765106080161927E-2</v>
      </c>
      <c r="U355" s="1">
        <f>(Table2[[#This Row],[Close Price]]-Table2[[#This Row],[200D EMA]])/Table2[[#This Row],[200D EMA]]</f>
        <v>1.3671674558693487E-2</v>
      </c>
      <c r="V355">
        <v>0.65335722157068299</v>
      </c>
      <c r="W355">
        <v>170.31</v>
      </c>
      <c r="X355">
        <v>175.49</v>
      </c>
      <c r="Y355">
        <v>170.31</v>
      </c>
      <c r="Z355">
        <v>175.49</v>
      </c>
      <c r="AA355">
        <v>170.31</v>
      </c>
      <c r="AB355">
        <v>175.49</v>
      </c>
      <c r="AC355" s="1">
        <f>(Table2[[#This Row],[Close Price]]/Table2[[#This Row],[Day Low]])-1</f>
        <v>1.667547413540027E-2</v>
      </c>
      <c r="AD355" s="1">
        <f>(Table2[[#This Row],[Day High]]/Table2[[#This Row],[Close Price]])-1</f>
        <v>1.3514293964770552E-2</v>
      </c>
      <c r="AE355" s="1">
        <f>(Table2[[#This Row],[Close Price]]/Table2[[#This Row],[Current Week Low]])-1</f>
        <v>1.667547413540027E-2</v>
      </c>
      <c r="AF355" s="1">
        <f>(Table2[[#This Row],[Current Week High]]/Table2[[#This Row],[Close Price]])-1</f>
        <v>1.3514293964770552E-2</v>
      </c>
      <c r="AG355" s="1">
        <f>(Table2[[#This Row],[Close Price]]/Table2[[#This Row],[Current Month Low]])-1</f>
        <v>1.667547413540027E-2</v>
      </c>
      <c r="AH355" s="1">
        <f>(Table2[[#This Row],[Current Month High]]/Table2[[#This Row],[Close Price]])-1</f>
        <v>1.3514293964770552E-2</v>
      </c>
      <c r="AI355">
        <v>30.349408027721601</v>
      </c>
      <c r="AJ355">
        <v>31.273692191053801</v>
      </c>
      <c r="AK355" t="str">
        <f>IF(AND(Table2[[#This Row],[20D EMA]]&gt;Table2[[#This Row],[50D EMA]],Table2[[#This Row],[50D EMA]]&gt;Table2[[#This Row],[200D EMA]]),"Uptrend","Downtrend/NoTrend")</f>
        <v>Downtrend/NoTrend</v>
      </c>
      <c r="AL355">
        <v>0.1</v>
      </c>
      <c r="AM355" t="s">
        <v>3189</v>
      </c>
      <c r="AN355">
        <v>2.85</v>
      </c>
      <c r="AO355" t="s">
        <v>3189</v>
      </c>
      <c r="AP355">
        <v>6.8262499166728996E-2</v>
      </c>
      <c r="AQ355">
        <f>(Table2[[#This Row],[Sharpe Ratio]]-AVERAGE(Table2[Sharpe Ratio]))/_xlfn.STDEV.P(Table2[Sharpe Ratio])</f>
        <v>9.4590111056787468E-2</v>
      </c>
      <c r="AR3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5">
        <f>_xlfn.RANK.AVG(Table2[[#This Row],[1Y Return vs Nifty Z-Score]],Table2[1Y Return vs Nifty Z-Score])</f>
        <v>358</v>
      </c>
      <c r="AT355">
        <f>_xlfn.RANK.AVG(Table2[[#This Row],[6M Return vs Nifty Z-Score]],Table2[6M Return vs Nifty Z-Score])</f>
        <v>427</v>
      </c>
      <c r="AU355">
        <f>_xlfn.RANK.AVG(Table2[[#This Row],[Sharpe Ratio Z-Score]],Table2[Sharpe Ratio Z-Score])</f>
        <v>325</v>
      </c>
      <c r="AV355">
        <f>(Table2[[#This Row],[Rank 1Y]]+Table2[[#This Row],[Rank 6M]]+Table2[[#This Row],[Rank Sharpe]])/3</f>
        <v>370</v>
      </c>
    </row>
    <row r="356" spans="1:48" x14ac:dyDescent="0.3">
      <c r="A356" t="s">
        <v>691</v>
      </c>
      <c r="B356" t="s">
        <v>692</v>
      </c>
      <c r="C356" t="s">
        <v>3147</v>
      </c>
      <c r="D356" t="s">
        <v>261</v>
      </c>
      <c r="E356">
        <v>25726.65609945</v>
      </c>
      <c r="F356">
        <v>1255.7</v>
      </c>
      <c r="G356">
        <v>-15.679209484740101</v>
      </c>
      <c r="H356">
        <f>(Table2[[#This Row],[1Y Return vs Nifty]]-AVERAGE(Table2[1Y Return vs Nifty]))/_xlfn.STDEV.P(Table2[1Y Return vs Nifty])</f>
        <v>-0.61854251707911201</v>
      </c>
      <c r="I356">
        <v>2.9204817768415099</v>
      </c>
      <c r="J356">
        <f>(Table2[[#This Row],[1M Return vs Nifty]]-AVERAGE(Table2[1M Return vs Nifty]))/_xlfn.STDEV.P(Table2[1M Return vs Nifty])</f>
        <v>0.40959014774407204</v>
      </c>
      <c r="K356">
        <v>-0.63056320301295798</v>
      </c>
      <c r="L356">
        <f>(Table2[[#This Row],[6M Return vs Nifty]]-AVERAGE(Table2[6M Return vs Nifty]))/_xlfn.STDEV.P(Table2[6M Return vs Nifty])</f>
        <v>-0.13230494072688728</v>
      </c>
      <c r="M356">
        <v>-2.4088862051366902</v>
      </c>
      <c r="N356">
        <f>(Table2[[#This Row],[1W Return vs Nifty]]-AVERAGE(Table2[1W Return vs Nifty]))/_xlfn.STDEV.P(Table2[1W Return vs Nifty])</f>
        <v>-0.99622295503283742</v>
      </c>
      <c r="O356">
        <v>1259.67</v>
      </c>
      <c r="P356">
        <v>1256.3807358781401</v>
      </c>
      <c r="Q356">
        <v>1230.4729409502099</v>
      </c>
      <c r="R356">
        <v>53.262956664721699</v>
      </c>
      <c r="S356" s="1">
        <f>(Table2[[#This Row],[Close Price]]-Table2[[#This Row],[20D EMA]])/Table2[[#This Row],[20D EMA]]</f>
        <v>-3.1516190748370819E-3</v>
      </c>
      <c r="T356" s="1">
        <f>(Table2[[#This Row],[Close Price]]-Table2[[#This Row],[50D EMA]])/Table2[[#This Row],[50D EMA]]</f>
        <v>-5.4182291935908752E-4</v>
      </c>
      <c r="U356" s="1">
        <f>(Table2[[#This Row],[Close Price]]-Table2[[#This Row],[200D EMA]])/Table2[[#This Row],[200D EMA]]</f>
        <v>2.0501921017709649E-2</v>
      </c>
      <c r="V356">
        <v>0.739547932730659</v>
      </c>
      <c r="W356">
        <v>1248</v>
      </c>
      <c r="X356">
        <v>1274.2</v>
      </c>
      <c r="Y356">
        <v>1248</v>
      </c>
      <c r="Z356">
        <v>1274.2</v>
      </c>
      <c r="AA356">
        <v>1248</v>
      </c>
      <c r="AB356">
        <v>1274.2</v>
      </c>
      <c r="AC356" s="1">
        <f>(Table2[[#This Row],[Close Price]]/Table2[[#This Row],[Day Low]])-1</f>
        <v>6.1698717948719395E-3</v>
      </c>
      <c r="AD356" s="1">
        <f>(Table2[[#This Row],[Day High]]/Table2[[#This Row],[Close Price]])-1</f>
        <v>1.4732818348331511E-2</v>
      </c>
      <c r="AE356" s="1">
        <f>(Table2[[#This Row],[Close Price]]/Table2[[#This Row],[Current Week Low]])-1</f>
        <v>6.1698717948719395E-3</v>
      </c>
      <c r="AF356" s="1">
        <f>(Table2[[#This Row],[Current Week High]]/Table2[[#This Row],[Close Price]])-1</f>
        <v>1.4732818348331511E-2</v>
      </c>
      <c r="AG356" s="1">
        <f>(Table2[[#This Row],[Close Price]]/Table2[[#This Row],[Current Month Low]])-1</f>
        <v>6.1698717948719395E-3</v>
      </c>
      <c r="AH356" s="1">
        <f>(Table2[[#This Row],[Current Month High]]/Table2[[#This Row],[Close Price]])-1</f>
        <v>1.4732818348331511E-2</v>
      </c>
      <c r="AI356">
        <v>15.067293143266699</v>
      </c>
      <c r="AJ356">
        <v>16.268518518518501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-0.02</v>
      </c>
      <c r="AM356" t="s">
        <v>3190</v>
      </c>
      <c r="AN356">
        <v>-2.12</v>
      </c>
      <c r="AO356" t="s">
        <v>3190</v>
      </c>
      <c r="AP356">
        <v>9.5365557625169003E-2</v>
      </c>
      <c r="AQ356">
        <f>(Table2[[#This Row],[Sharpe Ratio]]-AVERAGE(Table2[Sharpe Ratio]))/_xlfn.STDEV.P(Table2[Sharpe Ratio])</f>
        <v>0.40890545644594278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-0.92857480864882191</v>
      </c>
      <c r="AS356">
        <f>_xlfn.RANK.AVG(Table2[[#This Row],[1Y Return vs Nifty Z-Score]],Table2[1Y Return vs Nifty Z-Score])</f>
        <v>536</v>
      </c>
      <c r="AT356">
        <f>_xlfn.RANK.AVG(Table2[[#This Row],[6M Return vs Nifty Z-Score]],Table2[6M Return vs Nifty Z-Score])</f>
        <v>332</v>
      </c>
      <c r="AU356">
        <f>_xlfn.RANK.AVG(Table2[[#This Row],[Sharpe Ratio Z-Score]],Table2[Sharpe Ratio Z-Score])</f>
        <v>243</v>
      </c>
      <c r="AV356">
        <f>(Table2[[#This Row],[Rank 1Y]]+Table2[[#This Row],[Rank 6M]]+Table2[[#This Row],[Rank Sharpe]])/3</f>
        <v>370.33333333333331</v>
      </c>
    </row>
    <row r="357" spans="1:48" x14ac:dyDescent="0.3">
      <c r="A357" t="s">
        <v>973</v>
      </c>
      <c r="B357" t="s">
        <v>974</v>
      </c>
      <c r="C357" t="s">
        <v>3145</v>
      </c>
      <c r="D357" t="s">
        <v>43</v>
      </c>
      <c r="E357">
        <v>15426.43513444</v>
      </c>
      <c r="F357">
        <v>414.45</v>
      </c>
      <c r="G357">
        <v>-25.180040702237701</v>
      </c>
      <c r="H357">
        <f>(Table2[[#This Row],[1Y Return vs Nifty]]-AVERAGE(Table2[1Y Return vs Nifty]))/_xlfn.STDEV.P(Table2[1Y Return vs Nifty])</f>
        <v>-0.80867542851000429</v>
      </c>
      <c r="I357">
        <v>-18.923837448976201</v>
      </c>
      <c r="J357">
        <f>(Table2[[#This Row],[1M Return vs Nifty]]-AVERAGE(Table2[1M Return vs Nifty]))/_xlfn.STDEV.P(Table2[1M Return vs Nifty])</f>
        <v>-1.997829475177755</v>
      </c>
      <c r="K357">
        <v>-1.0951070115469901</v>
      </c>
      <c r="L357">
        <f>(Table2[[#This Row],[6M Return vs Nifty]]-AVERAGE(Table2[6M Return vs Nifty]))/_xlfn.STDEV.P(Table2[6M Return vs Nifty])</f>
        <v>-0.14702145486282234</v>
      </c>
      <c r="M357">
        <v>1.2621286573264101</v>
      </c>
      <c r="N357">
        <f>(Table2[[#This Row],[1W Return vs Nifty]]-AVERAGE(Table2[1W Return vs Nifty]))/_xlfn.STDEV.P(Table2[1W Return vs Nifty])</f>
        <v>-0.22937702226724133</v>
      </c>
      <c r="O357">
        <v>439.2</v>
      </c>
      <c r="P357">
        <v>478.53808770396699</v>
      </c>
      <c r="Q357">
        <v>473.76945802524801</v>
      </c>
      <c r="R357">
        <v>40.576488321834198</v>
      </c>
      <c r="S357" s="1">
        <f>(Table2[[#This Row],[Close Price]]-Table2[[#This Row],[20D EMA]])/Table2[[#This Row],[20D EMA]]</f>
        <v>-5.6352459016393443E-2</v>
      </c>
      <c r="T357" s="1">
        <f>(Table2[[#This Row],[Close Price]]-Table2[[#This Row],[50D EMA]])/Table2[[#This Row],[50D EMA]]</f>
        <v>-0.13392473734214683</v>
      </c>
      <c r="U357" s="1">
        <f>(Table2[[#This Row],[Close Price]]-Table2[[#This Row],[200D EMA]])/Table2[[#This Row],[200D EMA]]</f>
        <v>-0.12520743374320004</v>
      </c>
      <c r="V357">
        <v>0.88993022337831695</v>
      </c>
      <c r="W357">
        <v>411.4</v>
      </c>
      <c r="X357">
        <v>422.25</v>
      </c>
      <c r="Y357">
        <v>411.4</v>
      </c>
      <c r="Z357">
        <v>422.25</v>
      </c>
      <c r="AA357">
        <v>411.4</v>
      </c>
      <c r="AB357">
        <v>422.25</v>
      </c>
      <c r="AC357" s="1">
        <f>(Table2[[#This Row],[Close Price]]/Table2[[#This Row],[Day Low]])-1</f>
        <v>7.4137092853669984E-3</v>
      </c>
      <c r="AD357" s="1">
        <f>(Table2[[#This Row],[Day High]]/Table2[[#This Row],[Close Price]])-1</f>
        <v>1.882012305465075E-2</v>
      </c>
      <c r="AE357" s="1">
        <f>(Table2[[#This Row],[Close Price]]/Table2[[#This Row],[Current Week Low]])-1</f>
        <v>7.4137092853669984E-3</v>
      </c>
      <c r="AF357" s="1">
        <f>(Table2[[#This Row],[Current Week High]]/Table2[[#This Row],[Close Price]])-1</f>
        <v>1.882012305465075E-2</v>
      </c>
      <c r="AG357" s="1">
        <f>(Table2[[#This Row],[Close Price]]/Table2[[#This Row],[Current Month Low]])-1</f>
        <v>7.4137092853669984E-3</v>
      </c>
      <c r="AH357" s="1">
        <f>(Table2[[#This Row],[Current Month High]]/Table2[[#This Row],[Close Price]])-1</f>
        <v>1.882012305465075E-2</v>
      </c>
      <c r="AI357">
        <v>43.768850283508201</v>
      </c>
      <c r="AJ357">
        <v>12.9907306434023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-0.2</v>
      </c>
      <c r="AM357" t="s">
        <v>3190</v>
      </c>
      <c r="AN357">
        <v>-6.09</v>
      </c>
      <c r="AO357" t="s">
        <v>3190</v>
      </c>
      <c r="AP357">
        <v>0.11700004302054801</v>
      </c>
      <c r="AQ357">
        <f>(Table2[[#This Row],[Sharpe Ratio]]-AVERAGE(Table2[Sharpe Ratio]))/_xlfn.STDEV.P(Table2[Sharpe Ratio])</f>
        <v>0.65980152265162306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592</v>
      </c>
      <c r="AT357">
        <f>_xlfn.RANK.AVG(Table2[[#This Row],[6M Return vs Nifty Z-Score]],Table2[6M Return vs Nifty Z-Score])</f>
        <v>340</v>
      </c>
      <c r="AU357">
        <f>_xlfn.RANK.AVG(Table2[[#This Row],[Sharpe Ratio Z-Score]],Table2[Sharpe Ratio Z-Score])</f>
        <v>179</v>
      </c>
      <c r="AV357">
        <f>(Table2[[#This Row],[Rank 1Y]]+Table2[[#This Row],[Rank 6M]]+Table2[[#This Row],[Rank Sharpe]])/3</f>
        <v>370.33333333333331</v>
      </c>
    </row>
    <row r="358" spans="1:48" x14ac:dyDescent="0.3">
      <c r="A358" t="s">
        <v>1621</v>
      </c>
      <c r="B358" t="s">
        <v>1622</v>
      </c>
      <c r="C358" t="s">
        <v>573</v>
      </c>
      <c r="D358" t="s">
        <v>457</v>
      </c>
      <c r="E358">
        <v>5778.4238625549997</v>
      </c>
      <c r="F358">
        <v>1952.6</v>
      </c>
      <c r="G358">
        <v>22.0045651633679</v>
      </c>
      <c r="H358">
        <f>(Table2[[#This Row],[1Y Return vs Nifty]]-AVERAGE(Table2[1Y Return vs Nifty]))/_xlfn.STDEV.P(Table2[1Y Return vs Nifty])</f>
        <v>0.13559421301612876</v>
      </c>
      <c r="I358">
        <v>-2.08231296087166</v>
      </c>
      <c r="J358">
        <f>(Table2[[#This Row],[1M Return vs Nifty]]-AVERAGE(Table2[1M Return vs Nifty]))/_xlfn.STDEV.P(Table2[1M Return vs Nifty])</f>
        <v>-0.14175805846535705</v>
      </c>
      <c r="K358">
        <v>24.4914326008955</v>
      </c>
      <c r="L358">
        <f>(Table2[[#This Row],[6M Return vs Nifty]]-AVERAGE(Table2[6M Return vs Nifty]))/_xlfn.STDEV.P(Table2[6M Return vs Nifty])</f>
        <v>0.6635472471169529</v>
      </c>
      <c r="M358">
        <v>6.4373728452798797</v>
      </c>
      <c r="N358">
        <f>(Table2[[#This Row],[1W Return vs Nifty]]-AVERAGE(Table2[1W Return vs Nifty]))/_xlfn.STDEV.P(Table2[1W Return vs Nifty])</f>
        <v>0.85169050409470048</v>
      </c>
      <c r="O358">
        <v>1883.45</v>
      </c>
      <c r="P358">
        <v>1952.5219122743199</v>
      </c>
      <c r="Q358">
        <v>1803.85324970904</v>
      </c>
      <c r="R358">
        <v>64.4024073934971</v>
      </c>
      <c r="S358" s="1">
        <f>(Table2[[#This Row],[Close Price]]-Table2[[#This Row],[20D EMA]])/Table2[[#This Row],[20D EMA]]</f>
        <v>3.6714539807268506E-2</v>
      </c>
      <c r="T358" s="1">
        <f>(Table2[[#This Row],[Close Price]]-Table2[[#This Row],[50D EMA]])/Table2[[#This Row],[50D EMA]]</f>
        <v>3.9993264705054854E-5</v>
      </c>
      <c r="U358" s="1">
        <f>(Table2[[#This Row],[Close Price]]-Table2[[#This Row],[200D EMA]])/Table2[[#This Row],[200D EMA]]</f>
        <v>8.2460560644250086E-2</v>
      </c>
      <c r="V358">
        <v>0.58075744297499998</v>
      </c>
      <c r="W358">
        <v>1892</v>
      </c>
      <c r="X358">
        <v>1958</v>
      </c>
      <c r="Y358">
        <v>1892</v>
      </c>
      <c r="Z358">
        <v>1958</v>
      </c>
      <c r="AA358">
        <v>1892</v>
      </c>
      <c r="AB358">
        <v>1958</v>
      </c>
      <c r="AC358" s="1">
        <f>(Table2[[#This Row],[Close Price]]/Table2[[#This Row],[Day Low]])-1</f>
        <v>3.2029598308668028E-2</v>
      </c>
      <c r="AD358" s="1">
        <f>(Table2[[#This Row],[Day High]]/Table2[[#This Row],[Close Price]])-1</f>
        <v>2.7655433780600092E-3</v>
      </c>
      <c r="AE358" s="1">
        <f>(Table2[[#This Row],[Close Price]]/Table2[[#This Row],[Current Week Low]])-1</f>
        <v>3.2029598308668028E-2</v>
      </c>
      <c r="AF358" s="1">
        <f>(Table2[[#This Row],[Current Week High]]/Table2[[#This Row],[Close Price]])-1</f>
        <v>2.7655433780600092E-3</v>
      </c>
      <c r="AG358" s="1">
        <f>(Table2[[#This Row],[Close Price]]/Table2[[#This Row],[Current Month Low]])-1</f>
        <v>3.2029598308668028E-2</v>
      </c>
      <c r="AH358" s="1">
        <f>(Table2[[#This Row],[Current Month High]]/Table2[[#This Row],[Close Price]])-1</f>
        <v>2.7655433780600092E-3</v>
      </c>
      <c r="AI358">
        <v>27.6759192871043</v>
      </c>
      <c r="AJ358">
        <v>82.188010263587501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-0.09</v>
      </c>
      <c r="AM358" t="s">
        <v>3190</v>
      </c>
      <c r="AN358">
        <v>2.65</v>
      </c>
      <c r="AO358" t="s">
        <v>3189</v>
      </c>
      <c r="AP358">
        <v>-9.5472130573048E-2</v>
      </c>
      <c r="AQ358">
        <f>(Table2[[#This Row],[Sharpe Ratio]]-AVERAGE(Table2[Sharpe Ratio]))/_xlfn.STDEV.P(Table2[Sharpe Ratio])</f>
        <v>-1.8042474971688358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262</v>
      </c>
      <c r="AT358">
        <f>_xlfn.RANK.AVG(Table2[[#This Row],[6M Return vs Nifty Z-Score]],Table2[6M Return vs Nifty Z-Score])</f>
        <v>139</v>
      </c>
      <c r="AU358">
        <f>_xlfn.RANK.AVG(Table2[[#This Row],[Sharpe Ratio Z-Score]],Table2[Sharpe Ratio Z-Score])</f>
        <v>710</v>
      </c>
      <c r="AV358">
        <f>(Table2[[#This Row],[Rank 1Y]]+Table2[[#This Row],[Rank 6M]]+Table2[[#This Row],[Rank Sharpe]])/3</f>
        <v>370.33333333333331</v>
      </c>
    </row>
    <row r="359" spans="1:48" x14ac:dyDescent="0.3">
      <c r="A359" t="s">
        <v>1704</v>
      </c>
      <c r="B359" t="s">
        <v>1705</v>
      </c>
      <c r="C359" t="s">
        <v>3152</v>
      </c>
      <c r="D359" t="s">
        <v>276</v>
      </c>
      <c r="E359">
        <v>5087.9582140800003</v>
      </c>
      <c r="F359">
        <v>1956.55</v>
      </c>
      <c r="G359">
        <v>44.5302458006664</v>
      </c>
      <c r="H359">
        <f>(Table2[[#This Row],[1Y Return vs Nifty]]-AVERAGE(Table2[1Y Return vs Nifty]))/_xlfn.STDEV.P(Table2[1Y Return vs Nifty])</f>
        <v>0.58638353275946986</v>
      </c>
      <c r="I359">
        <v>-8.8807392015763096</v>
      </c>
      <c r="J359">
        <f>(Table2[[#This Row],[1M Return vs Nifty]]-AVERAGE(Table2[1M Return vs Nifty]))/_xlfn.STDEV.P(Table2[1M Return vs Nifty])</f>
        <v>-0.8909992944895655</v>
      </c>
      <c r="K359">
        <v>-4.6756774126340401</v>
      </c>
      <c r="L359">
        <f>(Table2[[#This Row],[6M Return vs Nifty]]-AVERAGE(Table2[6M Return vs Nifty]))/_xlfn.STDEV.P(Table2[6M Return vs Nifty])</f>
        <v>-0.26045212373470733</v>
      </c>
      <c r="M359">
        <v>-0.52990608448791099</v>
      </c>
      <c r="N359">
        <f>(Table2[[#This Row],[1W Return vs Nifty]]-AVERAGE(Table2[1W Return vs Nifty]))/_xlfn.STDEV.P(Table2[1W Return vs Nifty])</f>
        <v>-0.60371888810564756</v>
      </c>
      <c r="O359">
        <v>1940.12</v>
      </c>
      <c r="P359">
        <v>2039.20360023342</v>
      </c>
      <c r="Q359">
        <v>1812.68879277823</v>
      </c>
      <c r="R359">
        <v>43.518721004374598</v>
      </c>
      <c r="S359" s="1">
        <f>(Table2[[#This Row],[Close Price]]-Table2[[#This Row],[20D EMA]])/Table2[[#This Row],[20D EMA]]</f>
        <v>8.4685483372162872E-3</v>
      </c>
      <c r="T359" s="1">
        <f>(Table2[[#This Row],[Close Price]]-Table2[[#This Row],[50D EMA]])/Table2[[#This Row],[50D EMA]]</f>
        <v>-4.0532294187769699E-2</v>
      </c>
      <c r="U359" s="1">
        <f>(Table2[[#This Row],[Close Price]]-Table2[[#This Row],[200D EMA]])/Table2[[#This Row],[200D EMA]]</f>
        <v>7.9363433919222334E-2</v>
      </c>
      <c r="V359">
        <v>0.49685230024213001</v>
      </c>
      <c r="W359">
        <v>1855.5</v>
      </c>
      <c r="X359">
        <v>1980</v>
      </c>
      <c r="Y359">
        <v>1855.5</v>
      </c>
      <c r="Z359">
        <v>1980</v>
      </c>
      <c r="AA359">
        <v>1855.5</v>
      </c>
      <c r="AB359">
        <v>1980</v>
      </c>
      <c r="AC359" s="1">
        <f>(Table2[[#This Row],[Close Price]]/Table2[[#This Row],[Day Low]])-1</f>
        <v>5.4459714362705469E-2</v>
      </c>
      <c r="AD359" s="1">
        <f>(Table2[[#This Row],[Day High]]/Table2[[#This Row],[Close Price]])-1</f>
        <v>1.1985382433364888E-2</v>
      </c>
      <c r="AE359" s="1">
        <f>(Table2[[#This Row],[Close Price]]/Table2[[#This Row],[Current Week Low]])-1</f>
        <v>5.4459714362705469E-2</v>
      </c>
      <c r="AF359" s="1">
        <f>(Table2[[#This Row],[Current Week High]]/Table2[[#This Row],[Close Price]])-1</f>
        <v>1.1985382433364888E-2</v>
      </c>
      <c r="AG359" s="1">
        <f>(Table2[[#This Row],[Close Price]]/Table2[[#This Row],[Current Month Low]])-1</f>
        <v>5.4459714362705469E-2</v>
      </c>
      <c r="AH359" s="1">
        <f>(Table2[[#This Row],[Current Month High]]/Table2[[#This Row],[Close Price]])-1</f>
        <v>1.1985382433364888E-2</v>
      </c>
      <c r="AI359">
        <v>33.914287904730202</v>
      </c>
      <c r="AJ359">
        <v>105.66037735849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-0.01</v>
      </c>
      <c r="AM359" t="s">
        <v>3190</v>
      </c>
      <c r="AN359">
        <v>2.87</v>
      </c>
      <c r="AO359" t="s">
        <v>3189</v>
      </c>
      <c r="AP359">
        <v>-8.2403356203309998E-3</v>
      </c>
      <c r="AQ359">
        <f>(Table2[[#This Row],[Sharpe Ratio]]-AVERAGE(Table2[Sharpe Ratio]))/_xlfn.STDEV.P(Table2[Sharpe Ratio])</f>
        <v>-0.79261658468260854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148</v>
      </c>
      <c r="AT359">
        <f>_xlfn.RANK.AVG(Table2[[#This Row],[6M Return vs Nifty Z-Score]],Table2[6M Return vs Nifty Z-Score])</f>
        <v>388</v>
      </c>
      <c r="AU359">
        <f>_xlfn.RANK.AVG(Table2[[#This Row],[Sharpe Ratio Z-Score]],Table2[Sharpe Ratio Z-Score])</f>
        <v>578</v>
      </c>
      <c r="AV359">
        <f>(Table2[[#This Row],[Rank 1Y]]+Table2[[#This Row],[Rank 6M]]+Table2[[#This Row],[Rank Sharpe]])/3</f>
        <v>371.33333333333331</v>
      </c>
    </row>
    <row r="360" spans="1:48" x14ac:dyDescent="0.3">
      <c r="A360" t="s">
        <v>1316</v>
      </c>
      <c r="B360" t="s">
        <v>1317</v>
      </c>
      <c r="C360" t="s">
        <v>3157</v>
      </c>
      <c r="D360" t="s">
        <v>266</v>
      </c>
      <c r="E360">
        <v>8793.6052040899995</v>
      </c>
      <c r="F360">
        <v>713.15</v>
      </c>
      <c r="G360">
        <v>-2.1516160356769198</v>
      </c>
      <c r="H360">
        <f>(Table2[[#This Row],[1Y Return vs Nifty]]-AVERAGE(Table2[1Y Return vs Nifty]))/_xlfn.STDEV.P(Table2[1Y Return vs Nifty])</f>
        <v>-0.34782507475817653</v>
      </c>
      <c r="I360">
        <v>10.7625031144104</v>
      </c>
      <c r="J360">
        <f>(Table2[[#This Row],[1M Return vs Nifty]]-AVERAGE(Table2[1M Return vs Nifty]))/_xlfn.STDEV.P(Table2[1M Return vs Nifty])</f>
        <v>1.2738439547073928</v>
      </c>
      <c r="K360">
        <v>7.6486643155745</v>
      </c>
      <c r="L360">
        <f>(Table2[[#This Row],[6M Return vs Nifty]]-AVERAGE(Table2[6M Return vs Nifty]))/_xlfn.STDEV.P(Table2[6M Return vs Nifty])</f>
        <v>0.12997682166794758</v>
      </c>
      <c r="M360">
        <v>3.4809543528261302</v>
      </c>
      <c r="N360">
        <f>(Table2[[#This Row],[1W Return vs Nifty]]-AVERAGE(Table2[1W Return vs Nifty]))/_xlfn.STDEV.P(Table2[1W Return vs Nifty])</f>
        <v>0.23411809389475649</v>
      </c>
      <c r="O360">
        <v>687.02</v>
      </c>
      <c r="P360">
        <v>684.13677050671902</v>
      </c>
      <c r="Q360">
        <v>674.73789752686901</v>
      </c>
      <c r="R360">
        <v>63.020183055680498</v>
      </c>
      <c r="S360" s="1">
        <f>(Table2[[#This Row],[Close Price]]-Table2[[#This Row],[20D EMA]])/Table2[[#This Row],[20D EMA]]</f>
        <v>3.8033827253937287E-2</v>
      </c>
      <c r="T360" s="1">
        <f>(Table2[[#This Row],[Close Price]]-Table2[[#This Row],[50D EMA]])/Table2[[#This Row],[50D EMA]]</f>
        <v>4.2408522307303777E-2</v>
      </c>
      <c r="U360" s="1">
        <f>(Table2[[#This Row],[Close Price]]-Table2[[#This Row],[200D EMA]])/Table2[[#This Row],[200D EMA]]</f>
        <v>5.6928923977626951E-2</v>
      </c>
      <c r="V360">
        <v>0.60117547327274101</v>
      </c>
      <c r="W360">
        <v>701.55</v>
      </c>
      <c r="X360">
        <v>716.65</v>
      </c>
      <c r="Y360">
        <v>701.55</v>
      </c>
      <c r="Z360">
        <v>716.65</v>
      </c>
      <c r="AA360">
        <v>701.55</v>
      </c>
      <c r="AB360">
        <v>716.65</v>
      </c>
      <c r="AC360" s="1">
        <f>(Table2[[#This Row],[Close Price]]/Table2[[#This Row],[Day Low]])-1</f>
        <v>1.6534815765091526E-2</v>
      </c>
      <c r="AD360" s="1">
        <f>(Table2[[#This Row],[Day High]]/Table2[[#This Row],[Close Price]])-1</f>
        <v>4.907803407417699E-3</v>
      </c>
      <c r="AE360" s="1">
        <f>(Table2[[#This Row],[Close Price]]/Table2[[#This Row],[Current Week Low]])-1</f>
        <v>1.6534815765091526E-2</v>
      </c>
      <c r="AF360" s="1">
        <f>(Table2[[#This Row],[Current Week High]]/Table2[[#This Row],[Close Price]])-1</f>
        <v>4.907803407417699E-3</v>
      </c>
      <c r="AG360" s="1">
        <f>(Table2[[#This Row],[Close Price]]/Table2[[#This Row],[Current Month Low]])-1</f>
        <v>1.6534815765091526E-2</v>
      </c>
      <c r="AH360" s="1">
        <f>(Table2[[#This Row],[Current Month High]]/Table2[[#This Row],[Close Price]])-1</f>
        <v>4.907803407417699E-3</v>
      </c>
      <c r="AI360">
        <v>17.464768982682401</v>
      </c>
      <c r="AJ360">
        <v>24.8293366007351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0.06</v>
      </c>
      <c r="AM360" t="s">
        <v>3189</v>
      </c>
      <c r="AN360">
        <v>3.68</v>
      </c>
      <c r="AO360" t="s">
        <v>3189</v>
      </c>
      <c r="AP360">
        <v>3.3588689549039999E-2</v>
      </c>
      <c r="AQ360">
        <f>(Table2[[#This Row],[Sharpe Ratio]]-AVERAGE(Table2[Sharpe Ratio]))/_xlfn.STDEV.P(Table2[Sharpe Ratio])</f>
        <v>-0.30752356414535159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0.98259023136656864</v>
      </c>
      <c r="AS360">
        <f>_xlfn.RANK.AVG(Table2[[#This Row],[1Y Return vs Nifty Z-Score]],Table2[1Y Return vs Nifty Z-Score])</f>
        <v>436</v>
      </c>
      <c r="AT360">
        <f>_xlfn.RANK.AVG(Table2[[#This Row],[6M Return vs Nifty Z-Score]],Table2[6M Return vs Nifty Z-Score])</f>
        <v>250</v>
      </c>
      <c r="AU360">
        <f>_xlfn.RANK.AVG(Table2[[#This Row],[Sharpe Ratio Z-Score]],Table2[Sharpe Ratio Z-Score])</f>
        <v>429</v>
      </c>
      <c r="AV360">
        <f>(Table2[[#This Row],[Rank 1Y]]+Table2[[#This Row],[Rank 6M]]+Table2[[#This Row],[Rank Sharpe]])/3</f>
        <v>371.66666666666669</v>
      </c>
    </row>
    <row r="361" spans="1:48" x14ac:dyDescent="0.3">
      <c r="A361" t="s">
        <v>298</v>
      </c>
      <c r="B361" t="s">
        <v>299</v>
      </c>
      <c r="C361" t="s">
        <v>3153</v>
      </c>
      <c r="D361" t="s">
        <v>117</v>
      </c>
      <c r="E361">
        <v>91712.745344609997</v>
      </c>
      <c r="F361">
        <v>918.55</v>
      </c>
      <c r="G361">
        <v>13.232217976521399</v>
      </c>
      <c r="H361">
        <f>(Table2[[#This Row],[1Y Return vs Nifty]]-AVERAGE(Table2[1Y Return vs Nifty]))/_xlfn.STDEV.P(Table2[1Y Return vs Nifty])</f>
        <v>-3.9960101394377161E-2</v>
      </c>
      <c r="I361">
        <v>-2.7083884122720501</v>
      </c>
      <c r="J361">
        <f>(Table2[[#This Row],[1M Return vs Nifty]]-AVERAGE(Table2[1M Return vs Nifty]))/_xlfn.STDEV.P(Table2[1M Return vs Nifty])</f>
        <v>-0.21075660731230647</v>
      </c>
      <c r="K361">
        <v>-22.026176356674199</v>
      </c>
      <c r="L361">
        <f>(Table2[[#This Row],[6M Return vs Nifty]]-AVERAGE(Table2[6M Return vs Nifty]))/_xlfn.STDEV.P(Table2[6M Return vs Nifty])</f>
        <v>-0.81010720100561007</v>
      </c>
      <c r="M361">
        <v>2.0730225015773298</v>
      </c>
      <c r="N361">
        <f>(Table2[[#This Row],[1W Return vs Nifty]]-AVERAGE(Table2[1W Return vs Nifty]))/_xlfn.STDEV.P(Table2[1W Return vs Nifty])</f>
        <v>-5.9987719944653184E-2</v>
      </c>
      <c r="O361">
        <v>903.07</v>
      </c>
      <c r="P361">
        <v>929.69244102156404</v>
      </c>
      <c r="Q361">
        <v>912.44429028557897</v>
      </c>
      <c r="R361">
        <v>57.847484072669097</v>
      </c>
      <c r="S361" s="1">
        <f>(Table2[[#This Row],[Close Price]]-Table2[[#This Row],[20D EMA]])/Table2[[#This Row],[20D EMA]]</f>
        <v>1.7141528342210353E-2</v>
      </c>
      <c r="T361" s="1">
        <f>(Table2[[#This Row],[Close Price]]-Table2[[#This Row],[50D EMA]])/Table2[[#This Row],[50D EMA]]</f>
        <v>-1.1985082947776312E-2</v>
      </c>
      <c r="U361" s="1">
        <f>(Table2[[#This Row],[Close Price]]-Table2[[#This Row],[200D EMA]])/Table2[[#This Row],[200D EMA]]</f>
        <v>6.6915972618010492E-3</v>
      </c>
      <c r="V361">
        <v>0.73863515590136997</v>
      </c>
      <c r="W361">
        <v>897.2</v>
      </c>
      <c r="X361">
        <v>921</v>
      </c>
      <c r="Y361">
        <v>897.2</v>
      </c>
      <c r="Z361">
        <v>921</v>
      </c>
      <c r="AA361">
        <v>897.2</v>
      </c>
      <c r="AB361">
        <v>921</v>
      </c>
      <c r="AC361" s="1">
        <f>(Table2[[#This Row],[Close Price]]/Table2[[#This Row],[Day Low]])-1</f>
        <v>2.3796255015603895E-2</v>
      </c>
      <c r="AD361" s="1">
        <f>(Table2[[#This Row],[Day High]]/Table2[[#This Row],[Close Price]])-1</f>
        <v>2.6672472919275769E-3</v>
      </c>
      <c r="AE361" s="1">
        <f>(Table2[[#This Row],[Close Price]]/Table2[[#This Row],[Current Week Low]])-1</f>
        <v>2.3796255015603895E-2</v>
      </c>
      <c r="AF361" s="1">
        <f>(Table2[[#This Row],[Current Week High]]/Table2[[#This Row],[Close Price]])-1</f>
        <v>2.6672472919275769E-3</v>
      </c>
      <c r="AG361" s="1">
        <f>(Table2[[#This Row],[Close Price]]/Table2[[#This Row],[Current Month Low]])-1</f>
        <v>2.3796255015603895E-2</v>
      </c>
      <c r="AH361" s="1">
        <f>(Table2[[#This Row],[Current Month High]]/Table2[[#This Row],[Close Price]])-1</f>
        <v>2.6672472919275769E-3</v>
      </c>
      <c r="AI361">
        <v>19.4273583365086</v>
      </c>
      <c r="AJ361">
        <v>36.222749518018603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-0.06</v>
      </c>
      <c r="AM361" t="s">
        <v>3190</v>
      </c>
      <c r="AN361">
        <v>3.56</v>
      </c>
      <c r="AO361" t="s">
        <v>3189</v>
      </c>
      <c r="AP361">
        <v>0.115292526224787</v>
      </c>
      <c r="AQ361">
        <f>(Table2[[#This Row],[Sharpe Ratio]]-AVERAGE(Table2[Sharpe Ratio]))/_xlfn.STDEV.P(Table2[Sharpe Ratio])</f>
        <v>0.63999937625399861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322</v>
      </c>
      <c r="AT361">
        <f>_xlfn.RANK.AVG(Table2[[#This Row],[6M Return vs Nifty Z-Score]],Table2[6M Return vs Nifty Z-Score])</f>
        <v>609</v>
      </c>
      <c r="AU361">
        <f>_xlfn.RANK.AVG(Table2[[#This Row],[Sharpe Ratio Z-Score]],Table2[Sharpe Ratio Z-Score])</f>
        <v>185</v>
      </c>
      <c r="AV361">
        <f>(Table2[[#This Row],[Rank 1Y]]+Table2[[#This Row],[Rank 6M]]+Table2[[#This Row],[Rank Sharpe]])/3</f>
        <v>372</v>
      </c>
    </row>
    <row r="362" spans="1:48" x14ac:dyDescent="0.3">
      <c r="A362" t="s">
        <v>907</v>
      </c>
      <c r="B362" t="s">
        <v>908</v>
      </c>
      <c r="C362" t="s">
        <v>3148</v>
      </c>
      <c r="D362" t="s">
        <v>213</v>
      </c>
      <c r="E362">
        <v>16641.93667626</v>
      </c>
      <c r="F362">
        <v>683.45</v>
      </c>
      <c r="G362">
        <v>-2.0863217704266401</v>
      </c>
      <c r="H362">
        <f>(Table2[[#This Row],[1Y Return vs Nifty]]-AVERAGE(Table2[1Y Return vs Nifty]))/_xlfn.STDEV.P(Table2[1Y Return vs Nifty])</f>
        <v>-0.34651839027262199</v>
      </c>
      <c r="I362">
        <v>-8.0402543311312797</v>
      </c>
      <c r="J362">
        <f>(Table2[[#This Row],[1M Return vs Nifty]]-AVERAGE(Table2[1M Return vs Nifty]))/_xlfn.STDEV.P(Table2[1M Return vs Nifty])</f>
        <v>-0.79837110365600428</v>
      </c>
      <c r="K362">
        <v>7.4381141202613197</v>
      </c>
      <c r="L362">
        <f>(Table2[[#This Row],[6M Return vs Nifty]]-AVERAGE(Table2[6M Return vs Nifty]))/_xlfn.STDEV.P(Table2[6M Return vs Nifty])</f>
        <v>0.123306697411145</v>
      </c>
      <c r="M362">
        <v>5.7516741783339</v>
      </c>
      <c r="N362">
        <f>(Table2[[#This Row],[1W Return vs Nifty]]-AVERAGE(Table2[1W Return vs Nifty]))/_xlfn.STDEV.P(Table2[1W Return vs Nifty])</f>
        <v>0.70845348284834453</v>
      </c>
      <c r="O362">
        <v>680.8</v>
      </c>
      <c r="P362">
        <v>691.82194484754302</v>
      </c>
      <c r="Q362">
        <v>650.99262635315404</v>
      </c>
      <c r="R362">
        <v>57.873101948883097</v>
      </c>
      <c r="S362" s="1">
        <f>(Table2[[#This Row],[Close Price]]-Table2[[#This Row],[20D EMA]])/Table2[[#This Row],[20D EMA]]</f>
        <v>3.8924794359578305E-3</v>
      </c>
      <c r="T362" s="1">
        <f>(Table2[[#This Row],[Close Price]]-Table2[[#This Row],[50D EMA]])/Table2[[#This Row],[50D EMA]]</f>
        <v>-1.2101299922464739E-2</v>
      </c>
      <c r="U362" s="1">
        <f>(Table2[[#This Row],[Close Price]]-Table2[[#This Row],[200D EMA]])/Table2[[#This Row],[200D EMA]]</f>
        <v>4.9858281542559828E-2</v>
      </c>
      <c r="V362">
        <v>0.211748417052398</v>
      </c>
      <c r="W362">
        <v>678</v>
      </c>
      <c r="X362">
        <v>689.8</v>
      </c>
      <c r="Y362">
        <v>678</v>
      </c>
      <c r="Z362">
        <v>689.8</v>
      </c>
      <c r="AA362">
        <v>678</v>
      </c>
      <c r="AB362">
        <v>689.8</v>
      </c>
      <c r="AC362" s="1">
        <f>(Table2[[#This Row],[Close Price]]/Table2[[#This Row],[Day Low]])-1</f>
        <v>8.0383480825958475E-3</v>
      </c>
      <c r="AD362" s="1">
        <f>(Table2[[#This Row],[Day High]]/Table2[[#This Row],[Close Price]])-1</f>
        <v>9.2910966420365337E-3</v>
      </c>
      <c r="AE362" s="1">
        <f>(Table2[[#This Row],[Close Price]]/Table2[[#This Row],[Current Week Low]])-1</f>
        <v>8.0383480825958475E-3</v>
      </c>
      <c r="AF362" s="1">
        <f>(Table2[[#This Row],[Current Week High]]/Table2[[#This Row],[Close Price]])-1</f>
        <v>9.2910966420365337E-3</v>
      </c>
      <c r="AG362" s="1">
        <f>(Table2[[#This Row],[Close Price]]/Table2[[#This Row],[Current Month Low]])-1</f>
        <v>8.0383480825958475E-3</v>
      </c>
      <c r="AH362" s="1">
        <f>(Table2[[#This Row],[Current Month High]]/Table2[[#This Row],[Close Price]])-1</f>
        <v>9.2910966420365337E-3</v>
      </c>
      <c r="AI362">
        <v>22.0206306240398</v>
      </c>
      <c r="AJ362">
        <v>36.267570531352803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0.03</v>
      </c>
      <c r="AM362" t="s">
        <v>3189</v>
      </c>
      <c r="AN362">
        <v>0.37</v>
      </c>
      <c r="AO362" t="s">
        <v>3189</v>
      </c>
      <c r="AP362">
        <v>3.2654999327303001E-2</v>
      </c>
      <c r="AQ362">
        <f>(Table2[[#This Row],[Sharpe Ratio]]-AVERAGE(Table2[Sharpe Ratio]))/_xlfn.STDEV.P(Table2[Sharpe Ratio])</f>
        <v>-0.31835161017498159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434</v>
      </c>
      <c r="AT362">
        <f>_xlfn.RANK.AVG(Table2[[#This Row],[6M Return vs Nifty Z-Score]],Table2[6M Return vs Nifty Z-Score])</f>
        <v>253</v>
      </c>
      <c r="AU362">
        <f>_xlfn.RANK.AVG(Table2[[#This Row],[Sharpe Ratio Z-Score]],Table2[Sharpe Ratio Z-Score])</f>
        <v>430</v>
      </c>
      <c r="AV362">
        <f>(Table2[[#This Row],[Rank 1Y]]+Table2[[#This Row],[Rank 6M]]+Table2[[#This Row],[Rank Sharpe]])/3</f>
        <v>372.33333333333331</v>
      </c>
    </row>
    <row r="363" spans="1:48" x14ac:dyDescent="0.3">
      <c r="A363" t="s">
        <v>1378</v>
      </c>
      <c r="B363" t="s">
        <v>1379</v>
      </c>
      <c r="C363" t="s">
        <v>3141</v>
      </c>
      <c r="D363" t="s">
        <v>128</v>
      </c>
      <c r="E363">
        <v>8159.2693029899901</v>
      </c>
      <c r="F363">
        <v>534.85</v>
      </c>
      <c r="G363">
        <v>71.890287284405204</v>
      </c>
      <c r="H363">
        <f>(Table2[[#This Row],[1Y Return vs Nifty]]-AVERAGE(Table2[1Y Return vs Nifty]))/_xlfn.STDEV.P(Table2[1Y Return vs Nifty])</f>
        <v>1.1339192404344667</v>
      </c>
      <c r="I363">
        <v>10.5306024477657</v>
      </c>
      <c r="J363">
        <f>(Table2[[#This Row],[1M Return vs Nifty]]-AVERAGE(Table2[1M Return vs Nifty]))/_xlfn.STDEV.P(Table2[1M Return vs Nifty])</f>
        <v>1.248286636592884</v>
      </c>
      <c r="K363">
        <v>-12.864392827203501</v>
      </c>
      <c r="L363">
        <f>(Table2[[#This Row],[6M Return vs Nifty]]-AVERAGE(Table2[6M Return vs Nifty]))/_xlfn.STDEV.P(Table2[6M Return vs Nifty])</f>
        <v>-0.51986650821214497</v>
      </c>
      <c r="M363">
        <v>16.5856905351047</v>
      </c>
      <c r="N363">
        <f>(Table2[[#This Row],[1W Return vs Nifty]]-AVERAGE(Table2[1W Return vs Nifty]))/_xlfn.STDEV.P(Table2[1W Return vs Nifty])</f>
        <v>2.9715937015537754</v>
      </c>
      <c r="O363">
        <v>467.36</v>
      </c>
      <c r="P363">
        <v>467.33535062872801</v>
      </c>
      <c r="Q363">
        <v>462.87419405100798</v>
      </c>
      <c r="R363">
        <v>77.094728288838098</v>
      </c>
      <c r="S363" s="1">
        <f>(Table2[[#This Row],[Close Price]]-Table2[[#This Row],[20D EMA]])/Table2[[#This Row],[20D EMA]]</f>
        <v>0.14440688120506678</v>
      </c>
      <c r="T363" s="1">
        <f>(Table2[[#This Row],[Close Price]]-Table2[[#This Row],[50D EMA]])/Table2[[#This Row],[50D EMA]]</f>
        <v>0.14446724237839362</v>
      </c>
      <c r="U363" s="1">
        <f>(Table2[[#This Row],[Close Price]]-Table2[[#This Row],[200D EMA]])/Table2[[#This Row],[200D EMA]]</f>
        <v>0.15549755608337162</v>
      </c>
      <c r="V363">
        <v>1.8184465616941099</v>
      </c>
      <c r="W363">
        <v>498.05</v>
      </c>
      <c r="X363">
        <v>538</v>
      </c>
      <c r="Y363">
        <v>498.05</v>
      </c>
      <c r="Z363">
        <v>538</v>
      </c>
      <c r="AA363">
        <v>498.05</v>
      </c>
      <c r="AB363">
        <v>538</v>
      </c>
      <c r="AC363" s="1">
        <f>(Table2[[#This Row],[Close Price]]/Table2[[#This Row],[Day Low]])-1</f>
        <v>7.3888163838972121E-2</v>
      </c>
      <c r="AD363" s="1">
        <f>(Table2[[#This Row],[Day High]]/Table2[[#This Row],[Close Price]])-1</f>
        <v>5.889501729456903E-3</v>
      </c>
      <c r="AE363" s="1">
        <f>(Table2[[#This Row],[Close Price]]/Table2[[#This Row],[Current Week Low]])-1</f>
        <v>7.3888163838972121E-2</v>
      </c>
      <c r="AF363" s="1">
        <f>(Table2[[#This Row],[Current Week High]]/Table2[[#This Row],[Close Price]])-1</f>
        <v>5.889501729456903E-3</v>
      </c>
      <c r="AG363" s="1">
        <f>(Table2[[#This Row],[Close Price]]/Table2[[#This Row],[Current Month Low]])-1</f>
        <v>7.3888163838972121E-2</v>
      </c>
      <c r="AH363" s="1">
        <f>(Table2[[#This Row],[Current Month High]]/Table2[[#This Row],[Close Price]])-1</f>
        <v>5.889501729456903E-3</v>
      </c>
      <c r="AI363">
        <v>18.687482471721001</v>
      </c>
      <c r="AJ363">
        <v>107.306201550387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0.09</v>
      </c>
      <c r="AM363" t="s">
        <v>3189</v>
      </c>
      <c r="AN363">
        <v>25.21</v>
      </c>
      <c r="AO363" t="s">
        <v>3189</v>
      </c>
      <c r="AQ363">
        <f>(Table2[[#This Row],[Sharpe Ratio]]-AVERAGE(Table2[Sharpe Ratio]))/_xlfn.STDEV.P(Table2[Sharpe Ratio])</f>
        <v>-0.69705305481019519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4.1368800155587859</v>
      </c>
      <c r="AS363">
        <f>_xlfn.RANK.AVG(Table2[[#This Row],[1Y Return vs Nifty Z-Score]],Table2[1Y Return vs Nifty Z-Score])</f>
        <v>82</v>
      </c>
      <c r="AT363">
        <f>_xlfn.RANK.AVG(Table2[[#This Row],[6M Return vs Nifty Z-Score]],Table2[6M Return vs Nifty Z-Score])</f>
        <v>501</v>
      </c>
      <c r="AU363">
        <f>_xlfn.RANK.AVG(Table2[[#This Row],[Sharpe Ratio Z-Score]],Table2[Sharpe Ratio Z-Score])</f>
        <v>537</v>
      </c>
      <c r="AV363">
        <f>(Table2[[#This Row],[Rank 1Y]]+Table2[[#This Row],[Rank 6M]]+Table2[[#This Row],[Rank Sharpe]])/3</f>
        <v>373.33333333333331</v>
      </c>
    </row>
    <row r="364" spans="1:48" x14ac:dyDescent="0.3">
      <c r="A364" t="s">
        <v>636</v>
      </c>
      <c r="B364" t="s">
        <v>637</v>
      </c>
      <c r="C364" t="s">
        <v>3147</v>
      </c>
      <c r="D364" t="s">
        <v>261</v>
      </c>
      <c r="E364">
        <v>28877.172375729999</v>
      </c>
      <c r="F364">
        <v>1100.05</v>
      </c>
      <c r="G364">
        <v>-9.9938541921924102</v>
      </c>
      <c r="H364">
        <f>(Table2[[#This Row],[1Y Return vs Nifty]]-AVERAGE(Table2[1Y Return vs Nifty]))/_xlfn.STDEV.P(Table2[1Y Return vs Nifty])</f>
        <v>-0.50476582433034423</v>
      </c>
      <c r="I364">
        <v>-2.7870188027618599</v>
      </c>
      <c r="J364">
        <f>(Table2[[#This Row],[1M Return vs Nifty]]-AVERAGE(Table2[1M Return vs Nifty]))/_xlfn.STDEV.P(Table2[1M Return vs Nifty])</f>
        <v>-0.21942230858989289</v>
      </c>
      <c r="K364">
        <v>-15.557902586182299</v>
      </c>
      <c r="L364">
        <f>(Table2[[#This Row],[6M Return vs Nifty]]-AVERAGE(Table2[6M Return vs Nifty]))/_xlfn.STDEV.P(Table2[6M Return vs Nifty])</f>
        <v>-0.60519554223453376</v>
      </c>
      <c r="M364">
        <v>-5.2120698614486498</v>
      </c>
      <c r="N364">
        <f>(Table2[[#This Row],[1W Return vs Nifty]]-AVERAGE(Table2[1W Return vs Nifty]))/_xlfn.STDEV.P(Table2[1W Return vs Nifty])</f>
        <v>-1.5817858214810321</v>
      </c>
      <c r="O364">
        <v>1080.31</v>
      </c>
      <c r="P364">
        <v>1082.0760294440099</v>
      </c>
      <c r="Q364">
        <v>1107.59327254805</v>
      </c>
      <c r="R364">
        <v>46.932535551582099</v>
      </c>
      <c r="S364" s="1">
        <f>(Table2[[#This Row],[Close Price]]-Table2[[#This Row],[20D EMA]])/Table2[[#This Row],[20D EMA]]</f>
        <v>1.8272532884079578E-2</v>
      </c>
      <c r="T364" s="1">
        <f>(Table2[[#This Row],[Close Price]]-Table2[[#This Row],[50D EMA]])/Table2[[#This Row],[50D EMA]]</f>
        <v>1.6610635543997204E-2</v>
      </c>
      <c r="U364" s="1">
        <f>(Table2[[#This Row],[Close Price]]-Table2[[#This Row],[200D EMA]])/Table2[[#This Row],[200D EMA]]</f>
        <v>-6.8105077333094595E-3</v>
      </c>
      <c r="V364">
        <v>0.46759914219786702</v>
      </c>
      <c r="W364">
        <v>1075.3</v>
      </c>
      <c r="X364">
        <v>1120</v>
      </c>
      <c r="Y364">
        <v>1075.3</v>
      </c>
      <c r="Z364">
        <v>1120</v>
      </c>
      <c r="AA364">
        <v>1075.3</v>
      </c>
      <c r="AB364">
        <v>1120</v>
      </c>
      <c r="AC364" s="1">
        <f>(Table2[[#This Row],[Close Price]]/Table2[[#This Row],[Day Low]])-1</f>
        <v>2.3016832511857155E-2</v>
      </c>
      <c r="AD364" s="1">
        <f>(Table2[[#This Row],[Day High]]/Table2[[#This Row],[Close Price]])-1</f>
        <v>1.8135539293668401E-2</v>
      </c>
      <c r="AE364" s="1">
        <f>(Table2[[#This Row],[Close Price]]/Table2[[#This Row],[Current Week Low]])-1</f>
        <v>2.3016832511857155E-2</v>
      </c>
      <c r="AF364" s="1">
        <f>(Table2[[#This Row],[Current Week High]]/Table2[[#This Row],[Close Price]])-1</f>
        <v>1.8135539293668401E-2</v>
      </c>
      <c r="AG364" s="1">
        <f>(Table2[[#This Row],[Close Price]]/Table2[[#This Row],[Current Month Low]])-1</f>
        <v>2.3016832511857155E-2</v>
      </c>
      <c r="AH364" s="1">
        <f>(Table2[[#This Row],[Current Month High]]/Table2[[#This Row],[Close Price]])-1</f>
        <v>1.8135539293668401E-2</v>
      </c>
      <c r="AI364">
        <v>37.621017226489698</v>
      </c>
      <c r="AJ364">
        <v>21.150881057268698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0.02</v>
      </c>
      <c r="AM364" t="s">
        <v>3189</v>
      </c>
      <c r="AN364">
        <v>3.86</v>
      </c>
      <c r="AO364" t="s">
        <v>3189</v>
      </c>
      <c r="AP364">
        <v>0.15905252339870499</v>
      </c>
      <c r="AQ364">
        <f>(Table2[[#This Row],[Sharpe Ratio]]-AVERAGE(Table2[Sharpe Ratio]))/_xlfn.STDEV.P(Table2[Sharpe Ratio])</f>
        <v>1.1474859629445608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487</v>
      </c>
      <c r="AT364">
        <f>_xlfn.RANK.AVG(Table2[[#This Row],[6M Return vs Nifty Z-Score]],Table2[6M Return vs Nifty Z-Score])</f>
        <v>542</v>
      </c>
      <c r="AU364">
        <f>_xlfn.RANK.AVG(Table2[[#This Row],[Sharpe Ratio Z-Score]],Table2[Sharpe Ratio Z-Score])</f>
        <v>92</v>
      </c>
      <c r="AV364">
        <f>(Table2[[#This Row],[Rank 1Y]]+Table2[[#This Row],[Rank 6M]]+Table2[[#This Row],[Rank Sharpe]])/3</f>
        <v>373.66666666666669</v>
      </c>
    </row>
    <row r="365" spans="1:48" x14ac:dyDescent="0.3">
      <c r="A365" t="s">
        <v>335</v>
      </c>
      <c r="B365" t="s">
        <v>336</v>
      </c>
      <c r="C365" t="s">
        <v>3143</v>
      </c>
      <c r="D365" t="s">
        <v>54</v>
      </c>
      <c r="E365">
        <v>76962.635224155005</v>
      </c>
      <c r="F365">
        <v>1935.55</v>
      </c>
      <c r="G365">
        <v>11.094202498084901</v>
      </c>
      <c r="H365">
        <f>(Table2[[#This Row],[1Y Return vs Nifty]]-AVERAGE(Table2[1Y Return vs Nifty]))/_xlfn.STDEV.P(Table2[1Y Return vs Nifty])</f>
        <v>-8.2746579576494853E-2</v>
      </c>
      <c r="I365">
        <v>-1.0665496295803301</v>
      </c>
      <c r="J365">
        <f>(Table2[[#This Row],[1M Return vs Nifty]]-AVERAGE(Table2[1M Return vs Nifty]))/_xlfn.STDEV.P(Table2[1M Return vs Nifty])</f>
        <v>-2.9812771880045625E-2</v>
      </c>
      <c r="K365">
        <v>4.6442659074397499</v>
      </c>
      <c r="L365">
        <f>(Table2[[#This Row],[6M Return vs Nifty]]-AVERAGE(Table2[6M Return vs Nifty]))/_xlfn.STDEV.P(Table2[6M Return vs Nifty])</f>
        <v>3.4798991652682909E-2</v>
      </c>
      <c r="M365">
        <v>-1.39635933953219</v>
      </c>
      <c r="N365">
        <f>(Table2[[#This Row],[1W Return vs Nifty]]-AVERAGE(Table2[1W Return vs Nifty]))/_xlfn.STDEV.P(Table2[1W Return vs Nifty])</f>
        <v>-0.78471411134928426</v>
      </c>
      <c r="O365">
        <v>1903.89</v>
      </c>
      <c r="P365">
        <v>1909.55871571384</v>
      </c>
      <c r="Q365">
        <v>1766.72373025348</v>
      </c>
      <c r="R365">
        <v>55.843783907515103</v>
      </c>
      <c r="S365" s="1">
        <f>(Table2[[#This Row],[Close Price]]-Table2[[#This Row],[20D EMA]])/Table2[[#This Row],[20D EMA]]</f>
        <v>1.662911197600694E-2</v>
      </c>
      <c r="T365" s="1">
        <f>(Table2[[#This Row],[Close Price]]-Table2[[#This Row],[50D EMA]])/Table2[[#This Row],[50D EMA]]</f>
        <v>1.3611146948389996E-2</v>
      </c>
      <c r="U365" s="1">
        <f>(Table2[[#This Row],[Close Price]]-Table2[[#This Row],[200D EMA]])/Table2[[#This Row],[200D EMA]]</f>
        <v>9.5558952911272491E-2</v>
      </c>
      <c r="V365">
        <v>1.59110636073079</v>
      </c>
      <c r="W365">
        <v>1910.1</v>
      </c>
      <c r="X365">
        <v>1943.75</v>
      </c>
      <c r="Y365">
        <v>1910.1</v>
      </c>
      <c r="Z365">
        <v>1943.75</v>
      </c>
      <c r="AA365">
        <v>1910.1</v>
      </c>
      <c r="AB365">
        <v>1943.75</v>
      </c>
      <c r="AC365" s="1">
        <f>(Table2[[#This Row],[Close Price]]/Table2[[#This Row],[Day Low]])-1</f>
        <v>1.3323909742945395E-2</v>
      </c>
      <c r="AD365" s="1">
        <f>(Table2[[#This Row],[Day High]]/Table2[[#This Row],[Close Price]])-1</f>
        <v>4.2365219188345016E-3</v>
      </c>
      <c r="AE365" s="1">
        <f>(Table2[[#This Row],[Close Price]]/Table2[[#This Row],[Current Week Low]])-1</f>
        <v>1.3323909742945395E-2</v>
      </c>
      <c r="AF365" s="1">
        <f>(Table2[[#This Row],[Current Week High]]/Table2[[#This Row],[Close Price]])-1</f>
        <v>4.2365219188345016E-3</v>
      </c>
      <c r="AG365" s="1">
        <f>(Table2[[#This Row],[Close Price]]/Table2[[#This Row],[Current Month Low]])-1</f>
        <v>1.3323909742945395E-2</v>
      </c>
      <c r="AH365" s="1">
        <f>(Table2[[#This Row],[Current Month High]]/Table2[[#This Row],[Close Price]])-1</f>
        <v>4.2365219188345016E-3</v>
      </c>
      <c r="AI365">
        <v>7.3984138875255097</v>
      </c>
      <c r="AJ365">
        <v>53.3837863539107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-0.03</v>
      </c>
      <c r="AM365" t="s">
        <v>3190</v>
      </c>
      <c r="AN365">
        <v>7.97</v>
      </c>
      <c r="AO365" t="s">
        <v>3189</v>
      </c>
      <c r="AP365">
        <v>1.375264135184E-3</v>
      </c>
      <c r="AQ365">
        <f>(Table2[[#This Row],[Sharpe Ratio]]-AVERAGE(Table2[Sharpe Ratio]))/_xlfn.STDEV.P(Table2[Sharpe Ratio])</f>
        <v>-0.68110405693917941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334</v>
      </c>
      <c r="AT365">
        <f>_xlfn.RANK.AVG(Table2[[#This Row],[6M Return vs Nifty Z-Score]],Table2[6M Return vs Nifty Z-Score])</f>
        <v>277</v>
      </c>
      <c r="AU365">
        <f>_xlfn.RANK.AVG(Table2[[#This Row],[Sharpe Ratio Z-Score]],Table2[Sharpe Ratio Z-Score])</f>
        <v>512</v>
      </c>
      <c r="AV365">
        <f>(Table2[[#This Row],[Rank 1Y]]+Table2[[#This Row],[Rank 6M]]+Table2[[#This Row],[Rank Sharpe]])/3</f>
        <v>374.33333333333331</v>
      </c>
    </row>
    <row r="366" spans="1:48" x14ac:dyDescent="0.3">
      <c r="A366" t="s">
        <v>341</v>
      </c>
      <c r="B366" t="s">
        <v>342</v>
      </c>
      <c r="C366" t="s">
        <v>3147</v>
      </c>
      <c r="D366" t="s">
        <v>51</v>
      </c>
      <c r="E366">
        <v>73332.012919979999</v>
      </c>
      <c r="F366">
        <v>1254.75</v>
      </c>
      <c r="G366">
        <v>1.31943359362159</v>
      </c>
      <c r="H366">
        <f>(Table2[[#This Row],[1Y Return vs Nifty]]-AVERAGE(Table2[1Y Return vs Nifty]))/_xlfn.STDEV.P(Table2[1Y Return vs Nifty])</f>
        <v>-0.27836159765480467</v>
      </c>
      <c r="I366">
        <v>-9.5235799775046406</v>
      </c>
      <c r="J366">
        <f>(Table2[[#This Row],[1M Return vs Nifty]]-AVERAGE(Table2[1M Return vs Nifty]))/_xlfn.STDEV.P(Table2[1M Return vs Nifty])</f>
        <v>-0.96184551690491416</v>
      </c>
      <c r="K366">
        <v>-4.8786906443490698</v>
      </c>
      <c r="L366">
        <f>(Table2[[#This Row],[6M Return vs Nifty]]-AVERAGE(Table2[6M Return vs Nifty]))/_xlfn.STDEV.P(Table2[6M Return vs Nifty])</f>
        <v>-0.26688348077667123</v>
      </c>
      <c r="M366">
        <v>1.19009659866537</v>
      </c>
      <c r="N366">
        <f>(Table2[[#This Row],[1W Return vs Nifty]]-AVERAGE(Table2[1W Return vs Nifty]))/_xlfn.STDEV.P(Table2[1W Return vs Nifty])</f>
        <v>-0.24442394887540259</v>
      </c>
      <c r="O366">
        <v>1285.8800000000001</v>
      </c>
      <c r="P366">
        <v>1357.9048863466301</v>
      </c>
      <c r="Q366">
        <v>1286.38213340221</v>
      </c>
      <c r="R366">
        <v>48.365649774131803</v>
      </c>
      <c r="S366" s="1">
        <f>(Table2[[#This Row],[Close Price]]-Table2[[#This Row],[20D EMA]])/Table2[[#This Row],[20D EMA]]</f>
        <v>-2.4209101937972523E-2</v>
      </c>
      <c r="T366" s="1">
        <f>(Table2[[#This Row],[Close Price]]-Table2[[#This Row],[50D EMA]])/Table2[[#This Row],[50D EMA]]</f>
        <v>-7.596620896192717E-2</v>
      </c>
      <c r="U366" s="1">
        <f>(Table2[[#This Row],[Close Price]]-Table2[[#This Row],[200D EMA]])/Table2[[#This Row],[200D EMA]]</f>
        <v>-2.4589997467198699E-2</v>
      </c>
      <c r="V366">
        <v>0.96380874869720601</v>
      </c>
      <c r="W366">
        <v>1242</v>
      </c>
      <c r="X366">
        <v>1269.8</v>
      </c>
      <c r="Y366">
        <v>1242</v>
      </c>
      <c r="Z366">
        <v>1269.8</v>
      </c>
      <c r="AA366">
        <v>1242</v>
      </c>
      <c r="AB366">
        <v>1269.8</v>
      </c>
      <c r="AC366" s="1">
        <f>(Table2[[#This Row],[Close Price]]/Table2[[#This Row],[Day Low]])-1</f>
        <v>1.0265700483091722E-2</v>
      </c>
      <c r="AD366" s="1">
        <f>(Table2[[#This Row],[Day High]]/Table2[[#This Row],[Close Price]])-1</f>
        <v>1.1994421199442051E-2</v>
      </c>
      <c r="AE366" s="1">
        <f>(Table2[[#This Row],[Close Price]]/Table2[[#This Row],[Current Week Low]])-1</f>
        <v>1.0265700483091722E-2</v>
      </c>
      <c r="AF366" s="1">
        <f>(Table2[[#This Row],[Current Week High]]/Table2[[#This Row],[Close Price]])-1</f>
        <v>1.1994421199442051E-2</v>
      </c>
      <c r="AG366" s="1">
        <f>(Table2[[#This Row],[Close Price]]/Table2[[#This Row],[Current Month Low]])-1</f>
        <v>1.0265700483091722E-2</v>
      </c>
      <c r="AH366" s="1">
        <f>(Table2[[#This Row],[Current Month High]]/Table2[[#This Row],[Close Price]])-1</f>
        <v>1.1994421199442051E-2</v>
      </c>
      <c r="AI366">
        <v>26.877864116357799</v>
      </c>
      <c r="AJ366">
        <v>30.907668231611801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-0.14000000000000001</v>
      </c>
      <c r="AM366" t="s">
        <v>3190</v>
      </c>
      <c r="AN366">
        <v>-1</v>
      </c>
      <c r="AO366" t="s">
        <v>3190</v>
      </c>
      <c r="AP366">
        <v>6.8040081337016001E-2</v>
      </c>
      <c r="AQ366">
        <f>(Table2[[#This Row],[Sharpe Ratio]]-AVERAGE(Table2[Sharpe Ratio]))/_xlfn.STDEV.P(Table2[Sharpe Ratio])</f>
        <v>9.2010721831245049E-2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405</v>
      </c>
      <c r="AT366">
        <f>_xlfn.RANK.AVG(Table2[[#This Row],[6M Return vs Nifty Z-Score]],Table2[6M Return vs Nifty Z-Score])</f>
        <v>392</v>
      </c>
      <c r="AU366">
        <f>_xlfn.RANK.AVG(Table2[[#This Row],[Sharpe Ratio Z-Score]],Table2[Sharpe Ratio Z-Score])</f>
        <v>326</v>
      </c>
      <c r="AV366">
        <f>(Table2[[#This Row],[Rank 1Y]]+Table2[[#This Row],[Rank 6M]]+Table2[[#This Row],[Rank Sharpe]])/3</f>
        <v>374.33333333333331</v>
      </c>
    </row>
    <row r="367" spans="1:48" x14ac:dyDescent="0.3">
      <c r="A367" t="s">
        <v>1710</v>
      </c>
      <c r="B367" t="s">
        <v>1711</v>
      </c>
      <c r="C367" t="s">
        <v>3154</v>
      </c>
      <c r="D367" t="s">
        <v>88</v>
      </c>
      <c r="E367">
        <v>5065.9840000000004</v>
      </c>
      <c r="F367">
        <v>750.8</v>
      </c>
      <c r="G367">
        <v>45.763600039627001</v>
      </c>
      <c r="H367">
        <f>(Table2[[#This Row],[1Y Return vs Nifty]]-AVERAGE(Table2[1Y Return vs Nifty]))/_xlfn.STDEV.P(Table2[1Y Return vs Nifty])</f>
        <v>0.61106571339302673</v>
      </c>
      <c r="I367">
        <v>7.8329283479461997</v>
      </c>
      <c r="J367">
        <f>(Table2[[#This Row],[1M Return vs Nifty]]-AVERAGE(Table2[1M Return vs Nifty]))/_xlfn.STDEV.P(Table2[1M Return vs Nifty])</f>
        <v>0.9509812595281828</v>
      </c>
      <c r="K367">
        <v>-29.774930160268699</v>
      </c>
      <c r="L367">
        <f>(Table2[[#This Row],[6M Return vs Nifty]]-AVERAGE(Table2[6M Return vs Nifty]))/_xlfn.STDEV.P(Table2[6M Return vs Nifty])</f>
        <v>-1.05558382299814</v>
      </c>
      <c r="M367">
        <v>11.3423334530597</v>
      </c>
      <c r="N367">
        <f>(Table2[[#This Row],[1W Return vs Nifty]]-AVERAGE(Table2[1W Return vs Nifty]))/_xlfn.STDEV.P(Table2[1W Return vs Nifty])</f>
        <v>1.8762979310250589</v>
      </c>
      <c r="O367">
        <v>669.74</v>
      </c>
      <c r="P367">
        <v>684.368021265945</v>
      </c>
      <c r="Q367">
        <v>737.56966229803095</v>
      </c>
      <c r="R367">
        <v>74.9113033000949</v>
      </c>
      <c r="S367" s="1">
        <f>(Table2[[#This Row],[Close Price]]-Table2[[#This Row],[20D EMA]])/Table2[[#This Row],[20D EMA]]</f>
        <v>0.12103204228506577</v>
      </c>
      <c r="T367" s="1">
        <f>(Table2[[#This Row],[Close Price]]-Table2[[#This Row],[50D EMA]])/Table2[[#This Row],[50D EMA]]</f>
        <v>9.7070547818948319E-2</v>
      </c>
      <c r="U367" s="1">
        <f>(Table2[[#This Row],[Close Price]]-Table2[[#This Row],[200D EMA]])/Table2[[#This Row],[200D EMA]]</f>
        <v>1.793774659975508E-2</v>
      </c>
      <c r="V367">
        <v>1.37868699379243</v>
      </c>
      <c r="W367">
        <v>707.9</v>
      </c>
      <c r="X367">
        <v>770.4</v>
      </c>
      <c r="Y367">
        <v>707.9</v>
      </c>
      <c r="Z367">
        <v>770.4</v>
      </c>
      <c r="AA367">
        <v>707.9</v>
      </c>
      <c r="AB367">
        <v>770.4</v>
      </c>
      <c r="AC367" s="1">
        <f>(Table2[[#This Row],[Close Price]]/Table2[[#This Row],[Day Low]])-1</f>
        <v>6.0601779912416998E-2</v>
      </c>
      <c r="AD367" s="1">
        <f>(Table2[[#This Row],[Day High]]/Table2[[#This Row],[Close Price]])-1</f>
        <v>2.6105487480021283E-2</v>
      </c>
      <c r="AE367" s="1">
        <f>(Table2[[#This Row],[Close Price]]/Table2[[#This Row],[Current Week Low]])-1</f>
        <v>6.0601779912416998E-2</v>
      </c>
      <c r="AF367" s="1">
        <f>(Table2[[#This Row],[Current Week High]]/Table2[[#This Row],[Close Price]])-1</f>
        <v>2.6105487480021283E-2</v>
      </c>
      <c r="AG367" s="1">
        <f>(Table2[[#This Row],[Close Price]]/Table2[[#This Row],[Current Month Low]])-1</f>
        <v>6.0601779912416998E-2</v>
      </c>
      <c r="AH367" s="1">
        <f>(Table2[[#This Row],[Current Month High]]/Table2[[#This Row],[Close Price]])-1</f>
        <v>2.6105487480021283E-2</v>
      </c>
      <c r="AI367">
        <v>55.1678209909429</v>
      </c>
      <c r="AJ367">
        <v>78.104613924801299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-0.01</v>
      </c>
      <c r="AM367" t="s">
        <v>3190</v>
      </c>
      <c r="AN367">
        <v>26.04</v>
      </c>
      <c r="AO367" t="s">
        <v>3189</v>
      </c>
      <c r="AP367">
        <v>7.5355827131481007E-2</v>
      </c>
      <c r="AQ367">
        <f>(Table2[[#This Row],[Sharpe Ratio]]-AVERAGE(Table2[Sharpe Ratio]))/_xlfn.STDEV.P(Table2[Sharpe Ratio])</f>
        <v>0.17685174335996001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142</v>
      </c>
      <c r="AT367">
        <f>_xlfn.RANK.AVG(Table2[[#This Row],[6M Return vs Nifty Z-Score]],Table2[6M Return vs Nifty Z-Score])</f>
        <v>680</v>
      </c>
      <c r="AU367">
        <f>_xlfn.RANK.AVG(Table2[[#This Row],[Sharpe Ratio Z-Score]],Table2[Sharpe Ratio Z-Score])</f>
        <v>301</v>
      </c>
      <c r="AV367">
        <f>(Table2[[#This Row],[Rank 1Y]]+Table2[[#This Row],[Rank 6M]]+Table2[[#This Row],[Rank Sharpe]])/3</f>
        <v>374.33333333333331</v>
      </c>
    </row>
    <row r="368" spans="1:48" x14ac:dyDescent="0.3">
      <c r="A368" t="s">
        <v>76</v>
      </c>
      <c r="B368" t="s">
        <v>77</v>
      </c>
      <c r="C368" t="s">
        <v>3142</v>
      </c>
      <c r="D368" t="s">
        <v>21</v>
      </c>
      <c r="E368">
        <v>301992.59593866998</v>
      </c>
      <c r="F368">
        <v>286.10000000000002</v>
      </c>
      <c r="G368">
        <v>20.6585566736074</v>
      </c>
      <c r="H368">
        <f>(Table2[[#This Row],[1Y Return vs Nifty]]-AVERAGE(Table2[1Y Return vs Nifty]))/_xlfn.STDEV.P(Table2[1Y Return vs Nifty])</f>
        <v>0.10865756851522071</v>
      </c>
      <c r="I368">
        <v>6.31137148088877</v>
      </c>
      <c r="J368">
        <f>(Table2[[#This Row],[1M Return vs Nifty]]-AVERAGE(Table2[1M Return vs Nifty]))/_xlfn.STDEV.P(Table2[1M Return vs Nifty])</f>
        <v>0.78329345835302866</v>
      </c>
      <c r="K368">
        <v>21.098313376687202</v>
      </c>
      <c r="L368">
        <f>(Table2[[#This Row],[6M Return vs Nifty]]-AVERAGE(Table2[6M Return vs Nifty]))/_xlfn.STDEV.P(Table2[6M Return vs Nifty])</f>
        <v>0.55605493721930388</v>
      </c>
      <c r="M368">
        <v>-0.29193993279254199</v>
      </c>
      <c r="N368">
        <f>(Table2[[#This Row],[1W Return vs Nifty]]-AVERAGE(Table2[1W Return vs Nifty]))/_xlfn.STDEV.P(Table2[1W Return vs Nifty])</f>
        <v>-0.55400964355057769</v>
      </c>
      <c r="O368">
        <v>568.79</v>
      </c>
      <c r="P368">
        <v>276.09382968574801</v>
      </c>
      <c r="Q368">
        <v>255.735489569338</v>
      </c>
      <c r="R368">
        <v>57.0515209150849</v>
      </c>
      <c r="S368" s="1">
        <f>(Table2[[#This Row],[Close Price]]-Table2[[#This Row],[20D EMA]])/Table2[[#This Row],[20D EMA]]</f>
        <v>-0.49700240862181116</v>
      </c>
      <c r="T368" s="1">
        <f>(Table2[[#This Row],[Close Price]]-Table2[[#This Row],[50D EMA]])/Table2[[#This Row],[50D EMA]]</f>
        <v>3.624191937082083E-2</v>
      </c>
      <c r="U368" s="1">
        <f>(Table2[[#This Row],[Close Price]]-Table2[[#This Row],[200D EMA]])/Table2[[#This Row],[200D EMA]]</f>
        <v>0.11873405009917187</v>
      </c>
      <c r="V368">
        <v>0.97217673907425495</v>
      </c>
      <c r="W368">
        <v>578.20000000000005</v>
      </c>
      <c r="X368">
        <v>585.54999999999995</v>
      </c>
      <c r="Y368">
        <v>578.20000000000005</v>
      </c>
      <c r="Z368">
        <v>585.54999999999995</v>
      </c>
      <c r="AA368">
        <v>578.20000000000005</v>
      </c>
      <c r="AB368">
        <v>585.54999999999995</v>
      </c>
      <c r="AC368" s="1">
        <f>(Table2[[#This Row],[Close Price]]/Table2[[#This Row],[Day Low]])-1</f>
        <v>-0.50518851608439985</v>
      </c>
      <c r="AD368" s="1">
        <f>(Table2[[#This Row],[Day High]]/Table2[[#This Row],[Close Price]])-1</f>
        <v>1.046662006291506</v>
      </c>
      <c r="AE368" s="1">
        <f>(Table2[[#This Row],[Close Price]]/Table2[[#This Row],[Current Week Low]])-1</f>
        <v>-0.50518851608439985</v>
      </c>
      <c r="AF368" s="1">
        <f>(Table2[[#This Row],[Current Week High]]/Table2[[#This Row],[Close Price]])-1</f>
        <v>1.046662006291506</v>
      </c>
      <c r="AG368" s="1">
        <f>(Table2[[#This Row],[Close Price]]/Table2[[#This Row],[Current Month Low]])-1</f>
        <v>-0.50518851608439985</v>
      </c>
      <c r="AH368" s="1">
        <f>(Table2[[#This Row],[Current Month High]]/Table2[[#This Row],[Close Price]])-1</f>
        <v>1.046662006291506</v>
      </c>
      <c r="AI368">
        <v>4.1593848304788397</v>
      </c>
      <c r="AJ368">
        <v>42.302909723949199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0.11</v>
      </c>
      <c r="AM368" t="s">
        <v>3189</v>
      </c>
      <c r="AN368">
        <v>2.44</v>
      </c>
      <c r="AO368" t="s">
        <v>3189</v>
      </c>
      <c r="AP368">
        <v>-7.9397943078554994E-2</v>
      </c>
      <c r="AQ368">
        <f>(Table2[[#This Row],[Sharpe Ratio]]-AVERAGE(Table2[Sharpe Ratio]))/_xlfn.STDEV.P(Table2[Sharpe Ratio])</f>
        <v>-1.6178344470723331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-0.72383812653535762</v>
      </c>
      <c r="AS368">
        <f>_xlfn.RANK.AVG(Table2[[#This Row],[1Y Return vs Nifty Z-Score]],Table2[1Y Return vs Nifty Z-Score])</f>
        <v>274</v>
      </c>
      <c r="AT368">
        <f>_xlfn.RANK.AVG(Table2[[#This Row],[6M Return vs Nifty Z-Score]],Table2[6M Return vs Nifty Z-Score])</f>
        <v>155</v>
      </c>
      <c r="AU368">
        <f>_xlfn.RANK.AVG(Table2[[#This Row],[Sharpe Ratio Z-Score]],Table2[Sharpe Ratio Z-Score])</f>
        <v>695</v>
      </c>
      <c r="AV368">
        <f>(Table2[[#This Row],[Rank 1Y]]+Table2[[#This Row],[Rank 6M]]+Table2[[#This Row],[Rank Sharpe]])/3</f>
        <v>374.66666666666669</v>
      </c>
    </row>
    <row r="369" spans="1:48" x14ac:dyDescent="0.3">
      <c r="A369" t="s">
        <v>870</v>
      </c>
      <c r="B369" t="s">
        <v>871</v>
      </c>
      <c r="C369" t="s">
        <v>3142</v>
      </c>
      <c r="D369" t="s">
        <v>21</v>
      </c>
      <c r="E369">
        <v>17375.7648728399</v>
      </c>
      <c r="F369">
        <v>639.35</v>
      </c>
      <c r="G369">
        <v>-30.879072993931999</v>
      </c>
      <c r="H369">
        <f>(Table2[[#This Row],[1Y Return vs Nifty]]-AVERAGE(Table2[1Y Return vs Nifty]))/_xlfn.STDEV.P(Table2[1Y Return vs Nifty])</f>
        <v>-0.92272582864372099</v>
      </c>
      <c r="I369">
        <v>2.0545508103269698</v>
      </c>
      <c r="J369">
        <f>(Table2[[#This Row],[1M Return vs Nifty]]-AVERAGE(Table2[1M Return vs Nifty]))/_xlfn.STDEV.P(Table2[1M Return vs Nifty])</f>
        <v>0.31415759251850489</v>
      </c>
      <c r="K369">
        <v>16.5015975720627</v>
      </c>
      <c r="L369">
        <f>(Table2[[#This Row],[6M Return vs Nifty]]-AVERAGE(Table2[6M Return vs Nifty]))/_xlfn.STDEV.P(Table2[6M Return vs Nifty])</f>
        <v>0.41043329320017652</v>
      </c>
      <c r="M369">
        <v>11.544299123048599</v>
      </c>
      <c r="N369">
        <f>(Table2[[#This Row],[1W Return vs Nifty]]-AVERAGE(Table2[1W Return vs Nifty]))/_xlfn.STDEV.P(Table2[1W Return vs Nifty])</f>
        <v>1.9184869600515855</v>
      </c>
      <c r="O369">
        <v>598.16999999999996</v>
      </c>
      <c r="P369">
        <v>606.24790589505801</v>
      </c>
      <c r="Q369">
        <v>625.16982183098003</v>
      </c>
      <c r="R369">
        <v>66.844211460973298</v>
      </c>
      <c r="S369" s="1">
        <f>(Table2[[#This Row],[Close Price]]-Table2[[#This Row],[20D EMA]])/Table2[[#This Row],[20D EMA]]</f>
        <v>6.8843305414848732E-2</v>
      </c>
      <c r="T369" s="1">
        <f>(Table2[[#This Row],[Close Price]]-Table2[[#This Row],[50D EMA]])/Table2[[#This Row],[50D EMA]]</f>
        <v>5.4601580942486606E-2</v>
      </c>
      <c r="U369" s="1">
        <f>(Table2[[#This Row],[Close Price]]-Table2[[#This Row],[200D EMA]])/Table2[[#This Row],[200D EMA]]</f>
        <v>2.2682121999250512E-2</v>
      </c>
      <c r="V369">
        <v>1.6365655914691399</v>
      </c>
      <c r="W369">
        <v>626</v>
      </c>
      <c r="X369">
        <v>653.6</v>
      </c>
      <c r="Y369">
        <v>626</v>
      </c>
      <c r="Z369">
        <v>653.6</v>
      </c>
      <c r="AA369">
        <v>626</v>
      </c>
      <c r="AB369">
        <v>653.6</v>
      </c>
      <c r="AC369" s="1">
        <f>(Table2[[#This Row],[Close Price]]/Table2[[#This Row],[Day Low]])-1</f>
        <v>2.132587859424917E-2</v>
      </c>
      <c r="AD369" s="1">
        <f>(Table2[[#This Row],[Day High]]/Table2[[#This Row],[Close Price]])-1</f>
        <v>2.2288261515601704E-2</v>
      </c>
      <c r="AE369" s="1">
        <f>(Table2[[#This Row],[Close Price]]/Table2[[#This Row],[Current Week Low]])-1</f>
        <v>2.132587859424917E-2</v>
      </c>
      <c r="AF369" s="1">
        <f>(Table2[[#This Row],[Current Week High]]/Table2[[#This Row],[Close Price]])-1</f>
        <v>2.2288261515601704E-2</v>
      </c>
      <c r="AG369" s="1">
        <f>(Table2[[#This Row],[Close Price]]/Table2[[#This Row],[Current Month Low]])-1</f>
        <v>2.132587859424917E-2</v>
      </c>
      <c r="AH369" s="1">
        <f>(Table2[[#This Row],[Current Month High]]/Table2[[#This Row],[Close Price]])-1</f>
        <v>2.2288261515601704E-2</v>
      </c>
      <c r="AI369">
        <v>36.075701884726598</v>
      </c>
      <c r="AJ369">
        <v>36.147785349233303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-0.08</v>
      </c>
      <c r="AM369" t="s">
        <v>3190</v>
      </c>
      <c r="AN369">
        <v>9.27</v>
      </c>
      <c r="AO369" t="s">
        <v>3189</v>
      </c>
      <c r="AP369">
        <v>7.6356596569770993E-2</v>
      </c>
      <c r="AQ369">
        <f>(Table2[[#This Row],[Sharpe Ratio]]-AVERAGE(Table2[Sharpe Ratio]))/_xlfn.STDEV.P(Table2[Sharpe Ratio])</f>
        <v>0.18845770997562339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639</v>
      </c>
      <c r="AT369">
        <f>_xlfn.RANK.AVG(Table2[[#This Row],[6M Return vs Nifty Z-Score]],Table2[6M Return vs Nifty Z-Score])</f>
        <v>186</v>
      </c>
      <c r="AU369">
        <f>_xlfn.RANK.AVG(Table2[[#This Row],[Sharpe Ratio Z-Score]],Table2[Sharpe Ratio Z-Score])</f>
        <v>299</v>
      </c>
      <c r="AV369">
        <f>(Table2[[#This Row],[Rank 1Y]]+Table2[[#This Row],[Rank 6M]]+Table2[[#This Row],[Rank Sharpe]])/3</f>
        <v>374.66666666666669</v>
      </c>
    </row>
    <row r="370" spans="1:48" x14ac:dyDescent="0.3">
      <c r="A370" t="s">
        <v>1001</v>
      </c>
      <c r="B370" t="s">
        <v>1002</v>
      </c>
      <c r="C370" t="s">
        <v>3151</v>
      </c>
      <c r="D370" t="s">
        <v>269</v>
      </c>
      <c r="E370">
        <v>14480.9333001</v>
      </c>
      <c r="F370">
        <v>826.65</v>
      </c>
      <c r="G370">
        <v>0.341081281201493</v>
      </c>
      <c r="H370">
        <f>(Table2[[#This Row],[1Y Return vs Nifty]]-AVERAGE(Table2[1Y Return vs Nifty]))/_xlfn.STDEV.P(Table2[1Y Return vs Nifty])</f>
        <v>-0.29794061861699089</v>
      </c>
      <c r="I370">
        <v>3.8956729891113699</v>
      </c>
      <c r="J370">
        <f>(Table2[[#This Row],[1M Return vs Nifty]]-AVERAGE(Table2[1M Return vs Nifty]))/_xlfn.STDEV.P(Table2[1M Return vs Nifty])</f>
        <v>0.51706406058383014</v>
      </c>
      <c r="K370">
        <v>-20.977050708741999</v>
      </c>
      <c r="L370">
        <f>(Table2[[#This Row],[6M Return vs Nifty]]-AVERAGE(Table2[6M Return vs Nifty]))/_xlfn.STDEV.P(Table2[6M Return vs Nifty])</f>
        <v>-0.77687142830875977</v>
      </c>
      <c r="M370">
        <v>3.2395108685277099</v>
      </c>
      <c r="N370">
        <f>(Table2[[#This Row],[1W Return vs Nifty]]-AVERAGE(Table2[1W Return vs Nifty]))/_xlfn.STDEV.P(Table2[1W Return vs Nifty])</f>
        <v>0.18368246209707709</v>
      </c>
      <c r="O370">
        <v>825.59</v>
      </c>
      <c r="P370">
        <v>846.91585122840604</v>
      </c>
      <c r="Q370">
        <v>839.75618533163504</v>
      </c>
      <c r="R370">
        <v>56.027559893319101</v>
      </c>
      <c r="S370" s="1">
        <f>(Table2[[#This Row],[Close Price]]-Table2[[#This Row],[20D EMA]])/Table2[[#This Row],[20D EMA]]</f>
        <v>1.283930280163211E-3</v>
      </c>
      <c r="T370" s="1">
        <f>(Table2[[#This Row],[Close Price]]-Table2[[#This Row],[50D EMA]])/Table2[[#This Row],[50D EMA]]</f>
        <v>-2.3929002154123732E-2</v>
      </c>
      <c r="U370" s="1">
        <f>(Table2[[#This Row],[Close Price]]-Table2[[#This Row],[200D EMA]])/Table2[[#This Row],[200D EMA]]</f>
        <v>-1.560713164197676E-2</v>
      </c>
      <c r="V370">
        <v>0.47144421070890802</v>
      </c>
      <c r="W370">
        <v>821.3</v>
      </c>
      <c r="X370">
        <v>842.3</v>
      </c>
      <c r="Y370">
        <v>821.3</v>
      </c>
      <c r="Z370">
        <v>842.3</v>
      </c>
      <c r="AA370">
        <v>821.3</v>
      </c>
      <c r="AB370">
        <v>842.3</v>
      </c>
      <c r="AC370" s="1">
        <f>(Table2[[#This Row],[Close Price]]/Table2[[#This Row],[Day Low]])-1</f>
        <v>6.5140630707414271E-3</v>
      </c>
      <c r="AD370" s="1">
        <f>(Table2[[#This Row],[Day High]]/Table2[[#This Row],[Close Price]])-1</f>
        <v>1.8931833303090784E-2</v>
      </c>
      <c r="AE370" s="1">
        <f>(Table2[[#This Row],[Close Price]]/Table2[[#This Row],[Current Week Low]])-1</f>
        <v>6.5140630707414271E-3</v>
      </c>
      <c r="AF370" s="1">
        <f>(Table2[[#This Row],[Current Week High]]/Table2[[#This Row],[Close Price]])-1</f>
        <v>1.8931833303090784E-2</v>
      </c>
      <c r="AG370" s="1">
        <f>(Table2[[#This Row],[Close Price]]/Table2[[#This Row],[Current Month Low]])-1</f>
        <v>6.5140630707414271E-3</v>
      </c>
      <c r="AH370" s="1">
        <f>(Table2[[#This Row],[Current Month High]]/Table2[[#This Row],[Close Price]])-1</f>
        <v>1.8931833303090784E-2</v>
      </c>
      <c r="AI370">
        <v>28.228391701445599</v>
      </c>
      <c r="AJ370">
        <v>30.3042244640605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-0.04</v>
      </c>
      <c r="AM370" t="s">
        <v>3190</v>
      </c>
      <c r="AN370">
        <v>0.13</v>
      </c>
      <c r="AO370" t="s">
        <v>3189</v>
      </c>
      <c r="AP370">
        <v>0.145523042842235</v>
      </c>
      <c r="AQ370">
        <f>(Table2[[#This Row],[Sharpe Ratio]]-AVERAGE(Table2[Sharpe Ratio]))/_xlfn.STDEV.P(Table2[Sharpe Ratio])</f>
        <v>0.9905839896649189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409</v>
      </c>
      <c r="AT370">
        <f>_xlfn.RANK.AVG(Table2[[#This Row],[6M Return vs Nifty Z-Score]],Table2[6M Return vs Nifty Z-Score])</f>
        <v>597</v>
      </c>
      <c r="AU370">
        <f>_xlfn.RANK.AVG(Table2[[#This Row],[Sharpe Ratio Z-Score]],Table2[Sharpe Ratio Z-Score])</f>
        <v>120</v>
      </c>
      <c r="AV370">
        <f>(Table2[[#This Row],[Rank 1Y]]+Table2[[#This Row],[Rank 6M]]+Table2[[#This Row],[Rank Sharpe]])/3</f>
        <v>375.33333333333331</v>
      </c>
    </row>
    <row r="371" spans="1:48" x14ac:dyDescent="0.3">
      <c r="A371" t="s">
        <v>2051</v>
      </c>
      <c r="B371" t="s">
        <v>2052</v>
      </c>
      <c r="C371" t="s">
        <v>3151</v>
      </c>
      <c r="D371" t="s">
        <v>117</v>
      </c>
      <c r="E371">
        <v>3188.1044489999999</v>
      </c>
      <c r="F371">
        <v>558.70000000000005</v>
      </c>
      <c r="G371">
        <v>-19.495004476640698</v>
      </c>
      <c r="H371">
        <f>(Table2[[#This Row],[1Y Return vs Nifty]]-AVERAGE(Table2[1Y Return vs Nifty]))/_xlfn.STDEV.P(Table2[1Y Return vs Nifty])</f>
        <v>-0.69490512100552593</v>
      </c>
      <c r="I371">
        <v>-17.093731965784599</v>
      </c>
      <c r="J371">
        <f>(Table2[[#This Row],[1M Return vs Nifty]]-AVERAGE(Table2[1M Return vs Nifty]))/_xlfn.STDEV.P(Table2[1M Return vs Nifty])</f>
        <v>-1.7961371355490126</v>
      </c>
      <c r="K371">
        <v>2.9656010427320498</v>
      </c>
      <c r="L371">
        <f>(Table2[[#This Row],[6M Return vs Nifty]]-AVERAGE(Table2[6M Return vs Nifty]))/_xlfn.STDEV.P(Table2[6M Return vs Nifty])</f>
        <v>-1.838026670171735E-2</v>
      </c>
      <c r="M371">
        <v>-5.3003095848543698</v>
      </c>
      <c r="N371">
        <f>(Table2[[#This Row],[1W Return vs Nifty]]-AVERAGE(Table2[1W Return vs Nifty]))/_xlfn.STDEV.P(Table2[1W Return vs Nifty])</f>
        <v>-1.6002184009004017</v>
      </c>
      <c r="O371">
        <v>589.26</v>
      </c>
      <c r="P371">
        <v>608.14748379436298</v>
      </c>
      <c r="Q371">
        <v>589.23956427250903</v>
      </c>
      <c r="R371">
        <v>28.604948917025101</v>
      </c>
      <c r="S371" s="1">
        <f>(Table2[[#This Row],[Close Price]]-Table2[[#This Row],[20D EMA]])/Table2[[#This Row],[20D EMA]]</f>
        <v>-5.1861656993517198E-2</v>
      </c>
      <c r="T371" s="1">
        <f>(Table2[[#This Row],[Close Price]]-Table2[[#This Row],[50D EMA]])/Table2[[#This Row],[50D EMA]]</f>
        <v>-8.1308375208344941E-2</v>
      </c>
      <c r="U371" s="1">
        <f>(Table2[[#This Row],[Close Price]]-Table2[[#This Row],[200D EMA]])/Table2[[#This Row],[200D EMA]]</f>
        <v>-5.1828774108564735E-2</v>
      </c>
      <c r="V371">
        <v>0.74157540772479802</v>
      </c>
      <c r="W371">
        <v>535.20000000000005</v>
      </c>
      <c r="X371">
        <v>561.70000000000005</v>
      </c>
      <c r="Y371">
        <v>535.20000000000005</v>
      </c>
      <c r="Z371">
        <v>561.70000000000005</v>
      </c>
      <c r="AA371">
        <v>535.20000000000005</v>
      </c>
      <c r="AB371">
        <v>561.70000000000005</v>
      </c>
      <c r="AC371" s="1">
        <f>(Table2[[#This Row],[Close Price]]/Table2[[#This Row],[Day Low]])-1</f>
        <v>4.3908819133034349E-2</v>
      </c>
      <c r="AD371" s="1">
        <f>(Table2[[#This Row],[Day High]]/Table2[[#This Row],[Close Price]])-1</f>
        <v>5.3696080186147466E-3</v>
      </c>
      <c r="AE371" s="1">
        <f>(Table2[[#This Row],[Close Price]]/Table2[[#This Row],[Current Week Low]])-1</f>
        <v>4.3908819133034349E-2</v>
      </c>
      <c r="AF371" s="1">
        <f>(Table2[[#This Row],[Current Week High]]/Table2[[#This Row],[Close Price]])-1</f>
        <v>5.3696080186147466E-3</v>
      </c>
      <c r="AG371" s="1">
        <f>(Table2[[#This Row],[Close Price]]/Table2[[#This Row],[Current Month Low]])-1</f>
        <v>4.3908819133034349E-2</v>
      </c>
      <c r="AH371" s="1">
        <f>(Table2[[#This Row],[Current Month High]]/Table2[[#This Row],[Close Price]])-1</f>
        <v>5.3696080186147466E-3</v>
      </c>
      <c r="AI371">
        <v>30.624664399498801</v>
      </c>
      <c r="AJ371">
        <v>21.456521739130402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-0.01</v>
      </c>
      <c r="AM371" t="s">
        <v>3190</v>
      </c>
      <c r="AN371">
        <v>-7.25</v>
      </c>
      <c r="AO371" t="s">
        <v>3190</v>
      </c>
      <c r="AP371">
        <v>8.4832929605824003E-2</v>
      </c>
      <c r="AQ371">
        <f>(Table2[[#This Row],[Sharpe Ratio]]-AVERAGE(Table2[Sharpe Ratio]))/_xlfn.STDEV.P(Table2[Sharpe Ratio])</f>
        <v>0.28675811212196689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557</v>
      </c>
      <c r="AT371">
        <f>_xlfn.RANK.AVG(Table2[[#This Row],[6M Return vs Nifty Z-Score]],Table2[6M Return vs Nifty Z-Score])</f>
        <v>294</v>
      </c>
      <c r="AU371">
        <f>_xlfn.RANK.AVG(Table2[[#This Row],[Sharpe Ratio Z-Score]],Table2[Sharpe Ratio Z-Score])</f>
        <v>276</v>
      </c>
      <c r="AV371">
        <f>(Table2[[#This Row],[Rank 1Y]]+Table2[[#This Row],[Rank 6M]]+Table2[[#This Row],[Rank Sharpe]])/3</f>
        <v>375.66666666666669</v>
      </c>
    </row>
    <row r="372" spans="1:48" x14ac:dyDescent="0.3">
      <c r="A372" t="s">
        <v>1034</v>
      </c>
      <c r="B372" t="s">
        <v>1035</v>
      </c>
      <c r="C372" t="s">
        <v>3143</v>
      </c>
      <c r="D372" t="s">
        <v>24</v>
      </c>
      <c r="E372">
        <v>13302.916882502001</v>
      </c>
      <c r="F372">
        <v>181.08</v>
      </c>
      <c r="G372">
        <v>-0.48681591149671899</v>
      </c>
      <c r="H372">
        <f>(Table2[[#This Row],[1Y Return vs Nifty]]-AVERAGE(Table2[1Y Return vs Nifty]))/_xlfn.STDEV.P(Table2[1Y Return vs Nifty])</f>
        <v>-0.31450869566305734</v>
      </c>
      <c r="I372">
        <v>0.45737455700539598</v>
      </c>
      <c r="J372">
        <f>(Table2[[#This Row],[1M Return vs Nifty]]-AVERAGE(Table2[1M Return vs Nifty]))/_xlfn.STDEV.P(Table2[1M Return vs Nifty])</f>
        <v>0.13813592694209983</v>
      </c>
      <c r="K372">
        <v>14.2167738316376</v>
      </c>
      <c r="L372">
        <f>(Table2[[#This Row],[6M Return vs Nifty]]-AVERAGE(Table2[6M Return vs Nifty]))/_xlfn.STDEV.P(Table2[6M Return vs Nifty])</f>
        <v>0.3380512266299735</v>
      </c>
      <c r="M372">
        <v>2.95460289973171</v>
      </c>
      <c r="N372">
        <f>(Table2[[#This Row],[1W Return vs Nifty]]-AVERAGE(Table2[1W Return vs Nifty]))/_xlfn.STDEV.P(Table2[1W Return vs Nifty])</f>
        <v>0.12416744369774312</v>
      </c>
      <c r="O372">
        <v>174.99</v>
      </c>
      <c r="P372">
        <v>170.77787472757399</v>
      </c>
      <c r="Q372">
        <v>160.266388371982</v>
      </c>
      <c r="R372">
        <v>68.442286335581699</v>
      </c>
      <c r="S372" s="1">
        <f>(Table2[[#This Row],[Close Price]]-Table2[[#This Row],[20D EMA]])/Table2[[#This Row],[20D EMA]]</f>
        <v>3.4801988685067738E-2</v>
      </c>
      <c r="T372" s="1">
        <f>(Table2[[#This Row],[Close Price]]-Table2[[#This Row],[50D EMA]])/Table2[[#This Row],[50D EMA]]</f>
        <v>6.0324707101900903E-2</v>
      </c>
      <c r="U372" s="1">
        <f>(Table2[[#This Row],[Close Price]]-Table2[[#This Row],[200D EMA]])/Table2[[#This Row],[200D EMA]]</f>
        <v>0.12986885047730118</v>
      </c>
      <c r="V372">
        <v>0.52309263858940402</v>
      </c>
      <c r="W372">
        <v>176.81</v>
      </c>
      <c r="X372">
        <v>181.64</v>
      </c>
      <c r="Y372">
        <v>176.81</v>
      </c>
      <c r="Z372">
        <v>181.64</v>
      </c>
      <c r="AA372">
        <v>176.81</v>
      </c>
      <c r="AB372">
        <v>181.64</v>
      </c>
      <c r="AC372" s="1">
        <f>(Table2[[#This Row],[Close Price]]/Table2[[#This Row],[Day Low]])-1</f>
        <v>2.4150217747864966E-2</v>
      </c>
      <c r="AD372" s="1">
        <f>(Table2[[#This Row],[Day High]]/Table2[[#This Row],[Close Price]])-1</f>
        <v>3.0925557764522882E-3</v>
      </c>
      <c r="AE372" s="1">
        <f>(Table2[[#This Row],[Close Price]]/Table2[[#This Row],[Current Week Low]])-1</f>
        <v>2.4150217747864966E-2</v>
      </c>
      <c r="AF372" s="1">
        <f>(Table2[[#This Row],[Current Week High]]/Table2[[#This Row],[Close Price]])-1</f>
        <v>3.0925557764522882E-3</v>
      </c>
      <c r="AG372" s="1">
        <f>(Table2[[#This Row],[Close Price]]/Table2[[#This Row],[Current Month Low]])-1</f>
        <v>2.4150217747864966E-2</v>
      </c>
      <c r="AH372" s="1">
        <f>(Table2[[#This Row],[Current Month High]]/Table2[[#This Row],[Close Price]])-1</f>
        <v>3.0925557764522882E-3</v>
      </c>
      <c r="AI372">
        <v>0.64060083940799994</v>
      </c>
      <c r="AJ372">
        <v>44.401913875597998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0.08</v>
      </c>
      <c r="AM372" t="s">
        <v>3189</v>
      </c>
      <c r="AN372">
        <v>3.99</v>
      </c>
      <c r="AO372" t="s">
        <v>3189</v>
      </c>
      <c r="AP372">
        <v>6.9470748022270002E-3</v>
      </c>
      <c r="AQ372">
        <f>(Table2[[#This Row],[Sharpe Ratio]]-AVERAGE(Table2[Sharpe Ratio]))/_xlfn.STDEV.P(Table2[Sharpe Ratio])</f>
        <v>-0.61648752678115082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-0.33064162517439161</v>
      </c>
      <c r="AS372">
        <f>_xlfn.RANK.AVG(Table2[[#This Row],[1Y Return vs Nifty Z-Score]],Table2[1Y Return vs Nifty Z-Score])</f>
        <v>421</v>
      </c>
      <c r="AT372">
        <f>_xlfn.RANK.AVG(Table2[[#This Row],[6M Return vs Nifty Z-Score]],Table2[6M Return vs Nifty Z-Score])</f>
        <v>202</v>
      </c>
      <c r="AU372">
        <f>_xlfn.RANK.AVG(Table2[[#This Row],[Sharpe Ratio Z-Score]],Table2[Sharpe Ratio Z-Score])</f>
        <v>505</v>
      </c>
      <c r="AV372">
        <f>(Table2[[#This Row],[Rank 1Y]]+Table2[[#This Row],[Rank 6M]]+Table2[[#This Row],[Rank Sharpe]])/3</f>
        <v>376</v>
      </c>
    </row>
    <row r="373" spans="1:48" x14ac:dyDescent="0.3">
      <c r="A373" t="s">
        <v>44</v>
      </c>
      <c r="B373" t="s">
        <v>45</v>
      </c>
      <c r="C373" t="s">
        <v>3146</v>
      </c>
      <c r="D373" t="s">
        <v>46</v>
      </c>
      <c r="E373">
        <v>512208.65892479999</v>
      </c>
      <c r="F373">
        <v>3704.05</v>
      </c>
      <c r="G373">
        <v>-7.3646922203465497</v>
      </c>
      <c r="H373">
        <f>(Table2[[#This Row],[1Y Return vs Nifty]]-AVERAGE(Table2[1Y Return vs Nifty]))/_xlfn.STDEV.P(Table2[1Y Return vs Nifty])</f>
        <v>-0.45215040480686136</v>
      </c>
      <c r="I373">
        <v>3.3436768868372702</v>
      </c>
      <c r="J373">
        <f>(Table2[[#This Row],[1M Return vs Nifty]]-AVERAGE(Table2[1M Return vs Nifty]))/_xlfn.STDEV.P(Table2[1M Return vs Nifty])</f>
        <v>0.45622965166252005</v>
      </c>
      <c r="K373">
        <v>-12.169003954553901</v>
      </c>
      <c r="L373">
        <f>(Table2[[#This Row],[6M Return vs Nifty]]-AVERAGE(Table2[6M Return vs Nifty]))/_xlfn.STDEV.P(Table2[6M Return vs Nifty])</f>
        <v>-0.49783693858637723</v>
      </c>
      <c r="M373">
        <v>1.54554349519811</v>
      </c>
      <c r="N373">
        <f>(Table2[[#This Row],[1W Return vs Nifty]]-AVERAGE(Table2[1W Return vs Nifty]))/_xlfn.STDEV.P(Table2[1W Return vs Nifty])</f>
        <v>-0.17017390709338703</v>
      </c>
      <c r="O373">
        <v>3622.44</v>
      </c>
      <c r="P373">
        <v>3597.2563708718199</v>
      </c>
      <c r="Q373">
        <v>3507.2554593156701</v>
      </c>
      <c r="R373">
        <v>64.493730634931296</v>
      </c>
      <c r="S373" s="1">
        <f>(Table2[[#This Row],[Close Price]]-Table2[[#This Row],[20D EMA]])/Table2[[#This Row],[20D EMA]]</f>
        <v>2.2529013593047816E-2</v>
      </c>
      <c r="T373" s="1">
        <f>(Table2[[#This Row],[Close Price]]-Table2[[#This Row],[50D EMA]])/Table2[[#This Row],[50D EMA]]</f>
        <v>2.9687522410947364E-2</v>
      </c>
      <c r="U373" s="1">
        <f>(Table2[[#This Row],[Close Price]]-Table2[[#This Row],[200D EMA]])/Table2[[#This Row],[200D EMA]]</f>
        <v>5.6110694805997473E-2</v>
      </c>
      <c r="V373">
        <v>0.89463188409660899</v>
      </c>
      <c r="W373">
        <v>3672.9</v>
      </c>
      <c r="X373">
        <v>3717.85</v>
      </c>
      <c r="Y373">
        <v>3672.9</v>
      </c>
      <c r="Z373">
        <v>3717.85</v>
      </c>
      <c r="AA373">
        <v>3672.9</v>
      </c>
      <c r="AB373">
        <v>3717.85</v>
      </c>
      <c r="AC373" s="1">
        <f>(Table2[[#This Row],[Close Price]]/Table2[[#This Row],[Day Low]])-1</f>
        <v>8.4810367829235567E-3</v>
      </c>
      <c r="AD373" s="1">
        <f>(Table2[[#This Row],[Day High]]/Table2[[#This Row],[Close Price]])-1</f>
        <v>3.7256516515704607E-3</v>
      </c>
      <c r="AE373" s="1">
        <f>(Table2[[#This Row],[Close Price]]/Table2[[#This Row],[Current Week Low]])-1</f>
        <v>8.4810367829235567E-3</v>
      </c>
      <c r="AF373" s="1">
        <f>(Table2[[#This Row],[Current Week High]]/Table2[[#This Row],[Close Price]])-1</f>
        <v>3.7256516515704607E-3</v>
      </c>
      <c r="AG373" s="1">
        <f>(Table2[[#This Row],[Close Price]]/Table2[[#This Row],[Current Month Low]])-1</f>
        <v>8.4810367829235567E-3</v>
      </c>
      <c r="AH373" s="1">
        <f>(Table2[[#This Row],[Current Month High]]/Table2[[#This Row],[Close Price]])-1</f>
        <v>3.7256516515704607E-3</v>
      </c>
      <c r="AI373">
        <v>5.8274051376196301</v>
      </c>
      <c r="AJ373">
        <v>16.661154942441801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0.09</v>
      </c>
      <c r="AM373" t="s">
        <v>3189</v>
      </c>
      <c r="AN373">
        <v>3.14</v>
      </c>
      <c r="AO373" t="s">
        <v>3189</v>
      </c>
      <c r="AP373">
        <v>0.117250524097296</v>
      </c>
      <c r="AQ373">
        <f>(Table2[[#This Row],[Sharpe Ratio]]-AVERAGE(Table2[Sharpe Ratio]))/_xlfn.STDEV.P(Table2[Sharpe Ratio])</f>
        <v>0.66270636257115534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-1.2252362529501792E-3</v>
      </c>
      <c r="AS373">
        <f>_xlfn.RANK.AVG(Table2[[#This Row],[1Y Return vs Nifty Z-Score]],Table2[1Y Return vs Nifty Z-Score])</f>
        <v>462</v>
      </c>
      <c r="AT373">
        <f>_xlfn.RANK.AVG(Table2[[#This Row],[6M Return vs Nifty Z-Score]],Table2[6M Return vs Nifty Z-Score])</f>
        <v>491</v>
      </c>
      <c r="AU373">
        <f>_xlfn.RANK.AVG(Table2[[#This Row],[Sharpe Ratio Z-Score]],Table2[Sharpe Ratio Z-Score])</f>
        <v>178</v>
      </c>
      <c r="AV373">
        <f>(Table2[[#This Row],[Rank 1Y]]+Table2[[#This Row],[Rank 6M]]+Table2[[#This Row],[Rank Sharpe]])/3</f>
        <v>377</v>
      </c>
    </row>
    <row r="374" spans="1:48" x14ac:dyDescent="0.3">
      <c r="A374" t="s">
        <v>1175</v>
      </c>
      <c r="B374" t="s">
        <v>1176</v>
      </c>
      <c r="C374" t="s">
        <v>3155</v>
      </c>
      <c r="D374" t="s">
        <v>505</v>
      </c>
      <c r="E374">
        <v>10452.530135880001</v>
      </c>
      <c r="F374">
        <v>325.39999999999998</v>
      </c>
      <c r="G374">
        <v>-7.0715716285132002</v>
      </c>
      <c r="H374">
        <f>(Table2[[#This Row],[1Y Return vs Nifty]]-AVERAGE(Table2[1Y Return vs Nifty]))/_xlfn.STDEV.P(Table2[1Y Return vs Nifty])</f>
        <v>-0.44628440526958085</v>
      </c>
      <c r="I374">
        <v>2.0220945441153702</v>
      </c>
      <c r="J374">
        <f>(Table2[[#This Row],[1M Return vs Nifty]]-AVERAGE(Table2[1M Return vs Nifty]))/_xlfn.STDEV.P(Table2[1M Return vs Nifty])</f>
        <v>0.31058065100996696</v>
      </c>
      <c r="K374">
        <v>6.8906049857100502</v>
      </c>
      <c r="L374">
        <f>(Table2[[#This Row],[6M Return vs Nifty]]-AVERAGE(Table2[6M Return vs Nifty]))/_xlfn.STDEV.P(Table2[6M Return vs Nifty])</f>
        <v>0.10596188348798831</v>
      </c>
      <c r="M374">
        <v>7.7896870133040697</v>
      </c>
      <c r="N374">
        <f>(Table2[[#This Row],[1W Return vs Nifty]]-AVERAGE(Table2[1W Return vs Nifty]))/_xlfn.STDEV.P(Table2[1W Return vs Nifty])</f>
        <v>1.1341782243636522</v>
      </c>
      <c r="O374">
        <v>319.56</v>
      </c>
      <c r="P374">
        <v>325.95046482650702</v>
      </c>
      <c r="Q374">
        <v>314.38672081738702</v>
      </c>
      <c r="R374">
        <v>66.829120628654707</v>
      </c>
      <c r="S374" s="1">
        <f>(Table2[[#This Row],[Close Price]]-Table2[[#This Row],[20D EMA]])/Table2[[#This Row],[20D EMA]]</f>
        <v>1.8275128301414367E-2</v>
      </c>
      <c r="T374" s="1">
        <f>(Table2[[#This Row],[Close Price]]-Table2[[#This Row],[50D EMA]])/Table2[[#This Row],[50D EMA]]</f>
        <v>-1.6887990228823065E-3</v>
      </c>
      <c r="U374" s="1">
        <f>(Table2[[#This Row],[Close Price]]-Table2[[#This Row],[200D EMA]])/Table2[[#This Row],[200D EMA]]</f>
        <v>3.5030993529176685E-2</v>
      </c>
      <c r="V374">
        <v>0.29714644413199898</v>
      </c>
      <c r="W374">
        <v>321.39999999999998</v>
      </c>
      <c r="X374">
        <v>331.55</v>
      </c>
      <c r="Y374">
        <v>321.39999999999998</v>
      </c>
      <c r="Z374">
        <v>331.55</v>
      </c>
      <c r="AA374">
        <v>321.39999999999998</v>
      </c>
      <c r="AB374">
        <v>331.55</v>
      </c>
      <c r="AC374" s="1">
        <f>(Table2[[#This Row],[Close Price]]/Table2[[#This Row],[Day Low]])-1</f>
        <v>1.2445550715619147E-2</v>
      </c>
      <c r="AD374" s="1">
        <f>(Table2[[#This Row],[Day High]]/Table2[[#This Row],[Close Price]])-1</f>
        <v>1.8899815611555182E-2</v>
      </c>
      <c r="AE374" s="1">
        <f>(Table2[[#This Row],[Close Price]]/Table2[[#This Row],[Current Week Low]])-1</f>
        <v>1.2445550715619147E-2</v>
      </c>
      <c r="AF374" s="1">
        <f>(Table2[[#This Row],[Current Week High]]/Table2[[#This Row],[Close Price]])-1</f>
        <v>1.8899815611555182E-2</v>
      </c>
      <c r="AG374" s="1">
        <f>(Table2[[#This Row],[Close Price]]/Table2[[#This Row],[Current Month Low]])-1</f>
        <v>1.2445550715619147E-2</v>
      </c>
      <c r="AH374" s="1">
        <f>(Table2[[#This Row],[Current Month High]]/Table2[[#This Row],[Close Price]])-1</f>
        <v>1.8899815611555182E-2</v>
      </c>
      <c r="AI374">
        <v>23.2329440688383</v>
      </c>
      <c r="AJ374">
        <v>25.4868689984959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0.09</v>
      </c>
      <c r="AM374" t="s">
        <v>3189</v>
      </c>
      <c r="AN374">
        <v>2.96</v>
      </c>
      <c r="AO374" t="s">
        <v>3189</v>
      </c>
      <c r="AP374">
        <v>3.6819909564090002E-2</v>
      </c>
      <c r="AQ374">
        <f>(Table2[[#This Row],[Sharpe Ratio]]-AVERAGE(Table2[Sharpe Ratio]))/_xlfn.STDEV.P(Table2[Sharpe Ratio])</f>
        <v>-0.27005096537513695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460</v>
      </c>
      <c r="AT374">
        <f>_xlfn.RANK.AVG(Table2[[#This Row],[6M Return vs Nifty Z-Score]],Table2[6M Return vs Nifty Z-Score])</f>
        <v>256</v>
      </c>
      <c r="AU374">
        <f>_xlfn.RANK.AVG(Table2[[#This Row],[Sharpe Ratio Z-Score]],Table2[Sharpe Ratio Z-Score])</f>
        <v>418</v>
      </c>
      <c r="AV374">
        <f>(Table2[[#This Row],[Rank 1Y]]+Table2[[#This Row],[Rank 6M]]+Table2[[#This Row],[Rank Sharpe]])/3</f>
        <v>378</v>
      </c>
    </row>
    <row r="375" spans="1:48" x14ac:dyDescent="0.3">
      <c r="A375" t="s">
        <v>1251</v>
      </c>
      <c r="B375" t="s">
        <v>1252</v>
      </c>
      <c r="C375" t="s">
        <v>3143</v>
      </c>
      <c r="D375" t="s">
        <v>570</v>
      </c>
      <c r="E375">
        <v>9402.8094036250004</v>
      </c>
      <c r="F375">
        <v>1074.75</v>
      </c>
      <c r="G375">
        <v>-8.5490434283859003</v>
      </c>
      <c r="H375">
        <f>(Table2[[#This Row],[1Y Return vs Nifty]]-AVERAGE(Table2[1Y Return vs Nifty]))/_xlfn.STDEV.P(Table2[1Y Return vs Nifty])</f>
        <v>-0.47585192504084856</v>
      </c>
      <c r="I375">
        <v>-11.396952983726401</v>
      </c>
      <c r="J375">
        <f>(Table2[[#This Row],[1M Return vs Nifty]]-AVERAGE(Table2[1M Return vs Nifty]))/_xlfn.STDEV.P(Table2[1M Return vs Nifty])</f>
        <v>-1.1683062854739787</v>
      </c>
      <c r="K375">
        <v>21.043470242864899</v>
      </c>
      <c r="L375">
        <f>(Table2[[#This Row],[6M Return vs Nifty]]-AVERAGE(Table2[6M Return vs Nifty]))/_xlfn.STDEV.P(Table2[6M Return vs Nifty])</f>
        <v>0.55431753433215336</v>
      </c>
      <c r="M375">
        <v>-4.5865994232534897</v>
      </c>
      <c r="N375">
        <f>(Table2[[#This Row],[1W Return vs Nifty]]-AVERAGE(Table2[1W Return vs Nifty]))/_xlfn.STDEV.P(Table2[1W Return vs Nifty])</f>
        <v>-1.4511300002530965</v>
      </c>
      <c r="O375">
        <v>1097.6300000000001</v>
      </c>
      <c r="P375">
        <v>1121.3350770761299</v>
      </c>
      <c r="Q375">
        <v>1045.41306815859</v>
      </c>
      <c r="R375">
        <v>37.214425379510502</v>
      </c>
      <c r="S375" s="1">
        <f>(Table2[[#This Row],[Close Price]]-Table2[[#This Row],[20D EMA]])/Table2[[#This Row],[20D EMA]]</f>
        <v>-2.0844911308911116E-2</v>
      </c>
      <c r="T375" s="1">
        <f>(Table2[[#This Row],[Close Price]]-Table2[[#This Row],[50D EMA]])/Table2[[#This Row],[50D EMA]]</f>
        <v>-4.1544296641107509E-2</v>
      </c>
      <c r="U375" s="1">
        <f>(Table2[[#This Row],[Close Price]]-Table2[[#This Row],[200D EMA]])/Table2[[#This Row],[200D EMA]]</f>
        <v>2.8062526416552831E-2</v>
      </c>
      <c r="V375">
        <v>0.94392572632485106</v>
      </c>
      <c r="W375">
        <v>977.9</v>
      </c>
      <c r="X375">
        <v>1089.05</v>
      </c>
      <c r="Y375">
        <v>977.9</v>
      </c>
      <c r="Z375">
        <v>1089.05</v>
      </c>
      <c r="AA375">
        <v>977.9</v>
      </c>
      <c r="AB375">
        <v>1089.05</v>
      </c>
      <c r="AC375" s="1">
        <f>(Table2[[#This Row],[Close Price]]/Table2[[#This Row],[Day Low]])-1</f>
        <v>9.9038756519071569E-2</v>
      </c>
      <c r="AD375" s="1">
        <f>(Table2[[#This Row],[Day High]]/Table2[[#This Row],[Close Price]])-1</f>
        <v>1.3305419865084822E-2</v>
      </c>
      <c r="AE375" s="1">
        <f>(Table2[[#This Row],[Close Price]]/Table2[[#This Row],[Current Week Low]])-1</f>
        <v>9.9038756519071569E-2</v>
      </c>
      <c r="AF375" s="1">
        <f>(Table2[[#This Row],[Current Week High]]/Table2[[#This Row],[Close Price]])-1</f>
        <v>1.3305419865084822E-2</v>
      </c>
      <c r="AG375" s="1">
        <f>(Table2[[#This Row],[Close Price]]/Table2[[#This Row],[Current Month Low]])-1</f>
        <v>9.9038756519071569E-2</v>
      </c>
      <c r="AH375" s="1">
        <f>(Table2[[#This Row],[Current Month High]]/Table2[[#This Row],[Close Price]])-1</f>
        <v>1.3305419865084822E-2</v>
      </c>
      <c r="AI375">
        <v>28.709002093510101</v>
      </c>
      <c r="AJ375">
        <v>38.382797914118299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-0.05</v>
      </c>
      <c r="AM375" t="s">
        <v>3190</v>
      </c>
      <c r="AN375">
        <v>2.54</v>
      </c>
      <c r="AO375" t="s">
        <v>3189</v>
      </c>
      <c r="AP375">
        <v>8.5647641069910001E-3</v>
      </c>
      <c r="AQ375">
        <f>(Table2[[#This Row],[Sharpe Ratio]]-AVERAGE(Table2[Sharpe Ratio]))/_xlfn.STDEV.P(Table2[Sharpe Ratio])</f>
        <v>-0.59772711369570797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476</v>
      </c>
      <c r="AT375">
        <f>_xlfn.RANK.AVG(Table2[[#This Row],[6M Return vs Nifty Z-Score]],Table2[6M Return vs Nifty Z-Score])</f>
        <v>157</v>
      </c>
      <c r="AU375">
        <f>_xlfn.RANK.AVG(Table2[[#This Row],[Sharpe Ratio Z-Score]],Table2[Sharpe Ratio Z-Score])</f>
        <v>502</v>
      </c>
      <c r="AV375">
        <f>(Table2[[#This Row],[Rank 1Y]]+Table2[[#This Row],[Rank 6M]]+Table2[[#This Row],[Rank Sharpe]])/3</f>
        <v>378.33333333333331</v>
      </c>
    </row>
    <row r="376" spans="1:48" x14ac:dyDescent="0.3">
      <c r="A376" t="s">
        <v>30</v>
      </c>
      <c r="B376" t="s">
        <v>31</v>
      </c>
      <c r="C376" t="s">
        <v>3142</v>
      </c>
      <c r="D376" t="s">
        <v>21</v>
      </c>
      <c r="E376">
        <v>769523.26449731505</v>
      </c>
      <c r="F376">
        <v>1879.8</v>
      </c>
      <c r="G376">
        <v>7.0961385294143797</v>
      </c>
      <c r="H376">
        <f>(Table2[[#This Row],[1Y Return vs Nifty]]-AVERAGE(Table2[1Y Return vs Nifty]))/_xlfn.STDEV.P(Table2[1Y Return vs Nifty])</f>
        <v>-0.1627567939512421</v>
      </c>
      <c r="I376">
        <v>7.0738378734614002</v>
      </c>
      <c r="J376">
        <f>(Table2[[#This Row],[1M Return vs Nifty]]-AVERAGE(Table2[1M Return vs Nifty]))/_xlfn.STDEV.P(Table2[1M Return vs Nifty])</f>
        <v>0.86732338559966526</v>
      </c>
      <c r="K376">
        <v>24.400126229297101</v>
      </c>
      <c r="L376">
        <f>(Table2[[#This Row],[6M Return vs Nifty]]-AVERAGE(Table2[6M Return vs Nifty]))/_xlfn.STDEV.P(Table2[6M Return vs Nifty])</f>
        <v>0.66065470720221564</v>
      </c>
      <c r="M376">
        <v>-3.20789222346386</v>
      </c>
      <c r="N376">
        <f>(Table2[[#This Row],[1W Return vs Nifty]]-AVERAGE(Table2[1W Return vs Nifty]))/_xlfn.STDEV.P(Table2[1W Return vs Nifty])</f>
        <v>-1.163128984663651</v>
      </c>
      <c r="O376">
        <v>1864.06</v>
      </c>
      <c r="P376">
        <v>1860.3933691980601</v>
      </c>
      <c r="Q376">
        <v>1732.8286175604001</v>
      </c>
      <c r="R376">
        <v>47.539444889961203</v>
      </c>
      <c r="S376" s="1">
        <f>(Table2[[#This Row],[Close Price]]-Table2[[#This Row],[20D EMA]])/Table2[[#This Row],[20D EMA]]</f>
        <v>8.4439342081263531E-3</v>
      </c>
      <c r="T376" s="1">
        <f>(Table2[[#This Row],[Close Price]]-Table2[[#This Row],[50D EMA]])/Table2[[#This Row],[50D EMA]]</f>
        <v>1.0431466335695048E-2</v>
      </c>
      <c r="U376" s="1">
        <f>(Table2[[#This Row],[Close Price]]-Table2[[#This Row],[200D EMA]])/Table2[[#This Row],[200D EMA]]</f>
        <v>8.4815879048971796E-2</v>
      </c>
      <c r="V376">
        <v>1.0577459683013699</v>
      </c>
      <c r="W376">
        <v>1835.2</v>
      </c>
      <c r="X376">
        <v>1882.8</v>
      </c>
      <c r="Y376">
        <v>1835.2</v>
      </c>
      <c r="Z376">
        <v>1882.8</v>
      </c>
      <c r="AA376">
        <v>1835.2</v>
      </c>
      <c r="AB376">
        <v>1882.8</v>
      </c>
      <c r="AC376" s="1">
        <f>(Table2[[#This Row],[Close Price]]/Table2[[#This Row],[Day Low]])-1</f>
        <v>2.4302528334786411E-2</v>
      </c>
      <c r="AD376" s="1">
        <f>(Table2[[#This Row],[Day High]]/Table2[[#This Row],[Close Price]])-1</f>
        <v>1.5959144589849927E-3</v>
      </c>
      <c r="AE376" s="1">
        <f>(Table2[[#This Row],[Close Price]]/Table2[[#This Row],[Current Week Low]])-1</f>
        <v>2.4302528334786411E-2</v>
      </c>
      <c r="AF376" s="1">
        <f>(Table2[[#This Row],[Current Week High]]/Table2[[#This Row],[Close Price]])-1</f>
        <v>1.5959144589849927E-3</v>
      </c>
      <c r="AG376" s="1">
        <f>(Table2[[#This Row],[Close Price]]/Table2[[#This Row],[Current Month Low]])-1</f>
        <v>2.4302528334786411E-2</v>
      </c>
      <c r="AH376" s="1">
        <f>(Table2[[#This Row],[Current Month High]]/Table2[[#This Row],[Close Price]])-1</f>
        <v>1.5959144589849927E-3</v>
      </c>
      <c r="AI376">
        <v>5.9394616448558297</v>
      </c>
      <c r="AJ376">
        <v>38.388486030846202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-0.04</v>
      </c>
      <c r="AM376" t="s">
        <v>3190</v>
      </c>
      <c r="AN376">
        <v>0.59</v>
      </c>
      <c r="AO376" t="s">
        <v>3189</v>
      </c>
      <c r="AP376">
        <v>-3.7768758112338999E-2</v>
      </c>
      <c r="AQ376">
        <f>(Table2[[#This Row],[Sharpe Ratio]]-AVERAGE(Table2[Sharpe Ratio]))/_xlfn.STDEV.P(Table2[Sharpe Ratio])</f>
        <v>-1.1350589820454118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-0.93296666785842408</v>
      </c>
      <c r="AS376">
        <f>_xlfn.RANK.AVG(Table2[[#This Row],[1Y Return vs Nifty Z-Score]],Table2[1Y Return vs Nifty Z-Score])</f>
        <v>352</v>
      </c>
      <c r="AT376">
        <f>_xlfn.RANK.AVG(Table2[[#This Row],[6M Return vs Nifty Z-Score]],Table2[6M Return vs Nifty Z-Score])</f>
        <v>140</v>
      </c>
      <c r="AU376">
        <f>_xlfn.RANK.AVG(Table2[[#This Row],[Sharpe Ratio Z-Score]],Table2[Sharpe Ratio Z-Score])</f>
        <v>644</v>
      </c>
      <c r="AV376">
        <f>(Table2[[#This Row],[Rank 1Y]]+Table2[[#This Row],[Rank 6M]]+Table2[[#This Row],[Rank Sharpe]])/3</f>
        <v>378.66666666666669</v>
      </c>
    </row>
    <row r="377" spans="1:48" x14ac:dyDescent="0.3">
      <c r="A377" t="s">
        <v>595</v>
      </c>
      <c r="B377" t="s">
        <v>596</v>
      </c>
      <c r="C377" t="s">
        <v>3148</v>
      </c>
      <c r="D377" t="s">
        <v>213</v>
      </c>
      <c r="E377">
        <v>33029.043338880001</v>
      </c>
      <c r="F377">
        <v>2349.15</v>
      </c>
      <c r="G377">
        <v>16.531580858603501</v>
      </c>
      <c r="H377">
        <f>(Table2[[#This Row],[1Y Return vs Nifty]]-AVERAGE(Table2[1Y Return vs Nifty]))/_xlfn.STDEV.P(Table2[1Y Return vs Nifty])</f>
        <v>2.6067539374776256E-2</v>
      </c>
      <c r="I377">
        <v>-2.8806888092034302</v>
      </c>
      <c r="J377">
        <f>(Table2[[#This Row],[1M Return vs Nifty]]-AVERAGE(Table2[1M Return vs Nifty]))/_xlfn.STDEV.P(Table2[1M Return vs Nifty])</f>
        <v>-0.22974549647482956</v>
      </c>
      <c r="K377">
        <v>-2.8386892691446999</v>
      </c>
      <c r="L377">
        <f>(Table2[[#This Row],[6M Return vs Nifty]]-AVERAGE(Table2[6M Return vs Nifty]))/_xlfn.STDEV.P(Table2[6M Return vs Nifty])</f>
        <v>-0.20225726356313872</v>
      </c>
      <c r="M377">
        <v>-1.5638941542622899</v>
      </c>
      <c r="N377">
        <f>(Table2[[#This Row],[1W Return vs Nifty]]-AVERAGE(Table2[1W Return vs Nifty]))/_xlfn.STDEV.P(Table2[1W Return vs Nifty])</f>
        <v>-0.81971080738178526</v>
      </c>
      <c r="O377">
        <v>2380.39</v>
      </c>
      <c r="P377">
        <v>2394.84796270676</v>
      </c>
      <c r="Q377">
        <v>2272.48722856119</v>
      </c>
      <c r="R377">
        <v>38.052391530904998</v>
      </c>
      <c r="S377" s="1">
        <f>(Table2[[#This Row],[Close Price]]-Table2[[#This Row],[20D EMA]])/Table2[[#This Row],[20D EMA]]</f>
        <v>-1.3123899865148057E-2</v>
      </c>
      <c r="T377" s="1">
        <f>(Table2[[#This Row],[Close Price]]-Table2[[#This Row],[50D EMA]])/Table2[[#This Row],[50D EMA]]</f>
        <v>-1.9081780312730199E-2</v>
      </c>
      <c r="U377" s="1">
        <f>(Table2[[#This Row],[Close Price]]-Table2[[#This Row],[200D EMA]])/Table2[[#This Row],[200D EMA]]</f>
        <v>3.3735182523929333E-2</v>
      </c>
      <c r="V377">
        <v>0.87475206063816602</v>
      </c>
      <c r="W377">
        <v>2331</v>
      </c>
      <c r="X377">
        <v>2379</v>
      </c>
      <c r="Y377">
        <v>2331</v>
      </c>
      <c r="Z377">
        <v>2379</v>
      </c>
      <c r="AA377">
        <v>2331</v>
      </c>
      <c r="AB377">
        <v>2379</v>
      </c>
      <c r="AC377" s="1">
        <f>(Table2[[#This Row],[Close Price]]/Table2[[#This Row],[Day Low]])-1</f>
        <v>7.7863577863577227E-3</v>
      </c>
      <c r="AD377" s="1">
        <f>(Table2[[#This Row],[Day High]]/Table2[[#This Row],[Close Price]])-1</f>
        <v>1.2706723708575396E-2</v>
      </c>
      <c r="AE377" s="1">
        <f>(Table2[[#This Row],[Close Price]]/Table2[[#This Row],[Current Week Low]])-1</f>
        <v>7.7863577863577227E-3</v>
      </c>
      <c r="AF377" s="1">
        <f>(Table2[[#This Row],[Current Week High]]/Table2[[#This Row],[Close Price]])-1</f>
        <v>1.2706723708575396E-2</v>
      </c>
      <c r="AG377" s="1">
        <f>(Table2[[#This Row],[Close Price]]/Table2[[#This Row],[Current Month Low]])-1</f>
        <v>7.7863577863577227E-3</v>
      </c>
      <c r="AH377" s="1">
        <f>(Table2[[#This Row],[Current Month High]]/Table2[[#This Row],[Close Price]])-1</f>
        <v>1.2706723708575396E-2</v>
      </c>
      <c r="AI377">
        <v>30.315220398867599</v>
      </c>
      <c r="AJ377">
        <v>43.323876635856102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0.03</v>
      </c>
      <c r="AM377" t="s">
        <v>3189</v>
      </c>
      <c r="AN377">
        <v>-4.82</v>
      </c>
      <c r="AO377" t="s">
        <v>3190</v>
      </c>
      <c r="AP377">
        <v>1.4541927378845999E-2</v>
      </c>
      <c r="AQ377">
        <f>(Table2[[#This Row],[Sharpe Ratio]]-AVERAGE(Table2[Sharpe Ratio]))/_xlfn.STDEV.P(Table2[Sharpe Ratio])</f>
        <v>-0.52840969178477093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301</v>
      </c>
      <c r="AT377">
        <f>_xlfn.RANK.AVG(Table2[[#This Row],[6M Return vs Nifty Z-Score]],Table2[6M Return vs Nifty Z-Score])</f>
        <v>361</v>
      </c>
      <c r="AU377">
        <f>_xlfn.RANK.AVG(Table2[[#This Row],[Sharpe Ratio Z-Score]],Table2[Sharpe Ratio Z-Score])</f>
        <v>475</v>
      </c>
      <c r="AV377">
        <f>(Table2[[#This Row],[Rank 1Y]]+Table2[[#This Row],[Rank 6M]]+Table2[[#This Row],[Rank Sharpe]])/3</f>
        <v>379</v>
      </c>
    </row>
    <row r="378" spans="1:48" x14ac:dyDescent="0.3">
      <c r="A378" t="s">
        <v>1628</v>
      </c>
      <c r="B378" t="s">
        <v>1629</v>
      </c>
      <c r="C378" t="s">
        <v>3157</v>
      </c>
      <c r="D378" t="s">
        <v>266</v>
      </c>
      <c r="E378">
        <v>5760.32</v>
      </c>
      <c r="F378">
        <v>604.5</v>
      </c>
      <c r="G378">
        <v>-12.087675601429099</v>
      </c>
      <c r="H378">
        <f>(Table2[[#This Row],[1Y Return vs Nifty]]-AVERAGE(Table2[1Y Return vs Nifty]))/_xlfn.STDEV.P(Table2[1Y Return vs Nifty])</f>
        <v>-0.54666788020744694</v>
      </c>
      <c r="I378">
        <v>-0.74051445434977403</v>
      </c>
      <c r="J378">
        <f>(Table2[[#This Row],[1M Return vs Nifty]]-AVERAGE(Table2[1M Return vs Nifty]))/_xlfn.STDEV.P(Table2[1M Return vs Nifty])</f>
        <v>6.1189259906356827E-3</v>
      </c>
      <c r="K378">
        <v>11.1702405869682</v>
      </c>
      <c r="L378">
        <f>(Table2[[#This Row],[6M Return vs Nifty]]-AVERAGE(Table2[6M Return vs Nifty]))/_xlfn.STDEV.P(Table2[6M Return vs Nifty])</f>
        <v>0.24153858619191088</v>
      </c>
      <c r="M378">
        <v>4.7768783184408896</v>
      </c>
      <c r="N378">
        <f>(Table2[[#This Row],[1W Return vs Nifty]]-AVERAGE(Table2[1W Return vs Nifty]))/_xlfn.STDEV.P(Table2[1W Return vs Nifty])</f>
        <v>0.50482634745338106</v>
      </c>
      <c r="O378">
        <v>588.62</v>
      </c>
      <c r="P378">
        <v>600.54262956803495</v>
      </c>
      <c r="Q378">
        <v>582.55600002844994</v>
      </c>
      <c r="R378">
        <v>62.0017930772065</v>
      </c>
      <c r="S378" s="1">
        <f>(Table2[[#This Row],[Close Price]]-Table2[[#This Row],[20D EMA]])/Table2[[#This Row],[20D EMA]]</f>
        <v>2.6978356155074573E-2</v>
      </c>
      <c r="T378" s="1">
        <f>(Table2[[#This Row],[Close Price]]-Table2[[#This Row],[50D EMA]])/Table2[[#This Row],[50D EMA]]</f>
        <v>6.5896578146526384E-3</v>
      </c>
      <c r="U378" s="1">
        <f>(Table2[[#This Row],[Close Price]]-Table2[[#This Row],[200D EMA]])/Table2[[#This Row],[200D EMA]]</f>
        <v>3.7668481606023096E-2</v>
      </c>
      <c r="V378">
        <v>0.60236944488194</v>
      </c>
      <c r="W378">
        <v>596</v>
      </c>
      <c r="X378">
        <v>607.04999999999995</v>
      </c>
      <c r="Y378">
        <v>596</v>
      </c>
      <c r="Z378">
        <v>607.04999999999995</v>
      </c>
      <c r="AA378">
        <v>596</v>
      </c>
      <c r="AB378">
        <v>607.04999999999995</v>
      </c>
      <c r="AC378" s="1">
        <f>(Table2[[#This Row],[Close Price]]/Table2[[#This Row],[Day Low]])-1</f>
        <v>1.4261744966443057E-2</v>
      </c>
      <c r="AD378" s="1">
        <f>(Table2[[#This Row],[Day High]]/Table2[[#This Row],[Close Price]])-1</f>
        <v>4.2183622828784184E-3</v>
      </c>
      <c r="AE378" s="1">
        <f>(Table2[[#This Row],[Close Price]]/Table2[[#This Row],[Current Week Low]])-1</f>
        <v>1.4261744966443057E-2</v>
      </c>
      <c r="AF378" s="1">
        <f>(Table2[[#This Row],[Current Week High]]/Table2[[#This Row],[Close Price]])-1</f>
        <v>4.2183622828784184E-3</v>
      </c>
      <c r="AG378" s="1">
        <f>(Table2[[#This Row],[Close Price]]/Table2[[#This Row],[Current Month Low]])-1</f>
        <v>1.4261744966443057E-2</v>
      </c>
      <c r="AH378" s="1">
        <f>(Table2[[#This Row],[Current Month High]]/Table2[[#This Row],[Close Price]])-1</f>
        <v>4.2183622828784184E-3</v>
      </c>
      <c r="AI378">
        <v>20.2315963606286</v>
      </c>
      <c r="AJ378">
        <v>38.981492125531602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-0.04</v>
      </c>
      <c r="AM378" t="s">
        <v>3190</v>
      </c>
      <c r="AN378">
        <v>3.08</v>
      </c>
      <c r="AO378" t="s">
        <v>3189</v>
      </c>
      <c r="AP378">
        <v>3.7312732794670997E-2</v>
      </c>
      <c r="AQ378">
        <f>(Table2[[#This Row],[Sharpe Ratio]]-AVERAGE(Table2[Sharpe Ratio]))/_xlfn.STDEV.P(Table2[Sharpe Ratio])</f>
        <v>-0.26433567297839911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504</v>
      </c>
      <c r="AT378">
        <f>_xlfn.RANK.AVG(Table2[[#This Row],[6M Return vs Nifty Z-Score]],Table2[6M Return vs Nifty Z-Score])</f>
        <v>219</v>
      </c>
      <c r="AU378">
        <f>_xlfn.RANK.AVG(Table2[[#This Row],[Sharpe Ratio Z-Score]],Table2[Sharpe Ratio Z-Score])</f>
        <v>414</v>
      </c>
      <c r="AV378">
        <f>(Table2[[#This Row],[Rank 1Y]]+Table2[[#This Row],[Rank 6M]]+Table2[[#This Row],[Rank Sharpe]])/3</f>
        <v>379</v>
      </c>
    </row>
    <row r="379" spans="1:48" x14ac:dyDescent="0.3">
      <c r="A379" t="s">
        <v>404</v>
      </c>
      <c r="B379" t="s">
        <v>405</v>
      </c>
      <c r="C379" t="s">
        <v>3143</v>
      </c>
      <c r="D379" t="s">
        <v>406</v>
      </c>
      <c r="E379">
        <v>57453.903730074999</v>
      </c>
      <c r="F379">
        <v>895.95</v>
      </c>
      <c r="G379">
        <v>-11.4464159354213</v>
      </c>
      <c r="H379">
        <f>(Table2[[#This Row],[1Y Return vs Nifty]]-AVERAGE(Table2[1Y Return vs Nifty]))/_xlfn.STDEV.P(Table2[1Y Return vs Nifty])</f>
        <v>-0.53383483807775234</v>
      </c>
      <c r="I379">
        <v>18.9632275405482</v>
      </c>
      <c r="J379">
        <f>(Table2[[#This Row],[1M Return vs Nifty]]-AVERAGE(Table2[1M Return vs Nifty]))/_xlfn.STDEV.P(Table2[1M Return vs Nifty])</f>
        <v>2.1776297262650983</v>
      </c>
      <c r="K379">
        <v>138.571906248483</v>
      </c>
      <c r="L379">
        <f>(Table2[[#This Row],[6M Return vs Nifty]]-AVERAGE(Table2[6M Return vs Nifty]))/_xlfn.STDEV.P(Table2[6M Return vs Nifty])</f>
        <v>4.2775592568064402</v>
      </c>
      <c r="M379">
        <v>-1.3311963375142699</v>
      </c>
      <c r="N379">
        <f>(Table2[[#This Row],[1W Return vs Nifty]]-AVERAGE(Table2[1W Return vs Nifty]))/_xlfn.STDEV.P(Table2[1W Return vs Nifty])</f>
        <v>-0.77110207627549798</v>
      </c>
      <c r="O379">
        <v>841.17</v>
      </c>
      <c r="P379">
        <v>760.31604353589796</v>
      </c>
      <c r="Q379">
        <v>624.26854655234399</v>
      </c>
      <c r="R379">
        <v>65.453735530539106</v>
      </c>
      <c r="S379" s="1">
        <f>(Table2[[#This Row],[Close Price]]-Table2[[#This Row],[20D EMA]])/Table2[[#This Row],[20D EMA]]</f>
        <v>6.5123577873676064E-2</v>
      </c>
      <c r="T379" s="1">
        <f>(Table2[[#This Row],[Close Price]]-Table2[[#This Row],[50D EMA]])/Table2[[#This Row],[50D EMA]]</f>
        <v>0.17839154864249315</v>
      </c>
      <c r="U379" s="1">
        <f>(Table2[[#This Row],[Close Price]]-Table2[[#This Row],[200D EMA]])/Table2[[#This Row],[200D EMA]]</f>
        <v>0.43519965077221134</v>
      </c>
      <c r="V379">
        <v>0.97051117605171699</v>
      </c>
      <c r="W379">
        <v>882.2</v>
      </c>
      <c r="X379">
        <v>911.85</v>
      </c>
      <c r="Y379">
        <v>882.2</v>
      </c>
      <c r="Z379">
        <v>911.85</v>
      </c>
      <c r="AA379">
        <v>882.2</v>
      </c>
      <c r="AB379">
        <v>911.85</v>
      </c>
      <c r="AC379" s="1">
        <f>(Table2[[#This Row],[Close Price]]/Table2[[#This Row],[Day Low]])-1</f>
        <v>1.558603491271815E-2</v>
      </c>
      <c r="AD379" s="1">
        <f>(Table2[[#This Row],[Day High]]/Table2[[#This Row],[Close Price]])-1</f>
        <v>1.7746526033818766E-2</v>
      </c>
      <c r="AE379" s="1">
        <f>(Table2[[#This Row],[Close Price]]/Table2[[#This Row],[Current Week Low]])-1</f>
        <v>1.558603491271815E-2</v>
      </c>
      <c r="AF379" s="1">
        <f>(Table2[[#This Row],[Current Week High]]/Table2[[#This Row],[Close Price]])-1</f>
        <v>1.7746526033818766E-2</v>
      </c>
      <c r="AG379" s="1">
        <f>(Table2[[#This Row],[Close Price]]/Table2[[#This Row],[Current Month Low]])-1</f>
        <v>1.558603491271815E-2</v>
      </c>
      <c r="AH379" s="1">
        <f>(Table2[[#This Row],[Current Month High]]/Table2[[#This Row],[Close Price]])-1</f>
        <v>1.7746526033818766E-2</v>
      </c>
      <c r="AI379">
        <v>6.0327027177855701</v>
      </c>
      <c r="AJ379">
        <v>189.01612903225799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0.31</v>
      </c>
      <c r="AM379" t="s">
        <v>3189</v>
      </c>
      <c r="AN379">
        <v>13.45</v>
      </c>
      <c r="AO379" t="s">
        <v>3189</v>
      </c>
      <c r="AP379">
        <v>-3.4328063120927003E-2</v>
      </c>
      <c r="AQ379">
        <f>(Table2[[#This Row],[Sharpe Ratio]]-AVERAGE(Table2[Sharpe Ratio]))/_xlfn.STDEV.P(Table2[Sharpe Ratio])</f>
        <v>-1.0951570928817693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4.0550949758365187</v>
      </c>
      <c r="AS379">
        <f>_xlfn.RANK.AVG(Table2[[#This Row],[1Y Return vs Nifty Z-Score]],Table2[1Y Return vs Nifty Z-Score])</f>
        <v>497</v>
      </c>
      <c r="AT379">
        <f>_xlfn.RANK.AVG(Table2[[#This Row],[6M Return vs Nifty Z-Score]],Table2[6M Return vs Nifty Z-Score])</f>
        <v>6</v>
      </c>
      <c r="AU379">
        <f>_xlfn.RANK.AVG(Table2[[#This Row],[Sharpe Ratio Z-Score]],Table2[Sharpe Ratio Z-Score])</f>
        <v>637</v>
      </c>
      <c r="AV379">
        <f>(Table2[[#This Row],[Rank 1Y]]+Table2[[#This Row],[Rank 6M]]+Table2[[#This Row],[Rank Sharpe]])/3</f>
        <v>380</v>
      </c>
    </row>
    <row r="380" spans="1:48" x14ac:dyDescent="0.3">
      <c r="A380" t="s">
        <v>674</v>
      </c>
      <c r="B380" t="s">
        <v>675</v>
      </c>
      <c r="C380" t="s">
        <v>3153</v>
      </c>
      <c r="D380" t="s">
        <v>676</v>
      </c>
      <c r="E380">
        <v>26689.862951999999</v>
      </c>
      <c r="F380">
        <v>276.75</v>
      </c>
      <c r="G380">
        <v>35.1932660164208</v>
      </c>
      <c r="H380">
        <f>(Table2[[#This Row],[1Y Return vs Nifty]]-AVERAGE(Table2[1Y Return vs Nifty]))/_xlfn.STDEV.P(Table2[1Y Return vs Nifty])</f>
        <v>0.39952965548181579</v>
      </c>
      <c r="I380">
        <v>-6.2925121260407701</v>
      </c>
      <c r="J380">
        <f>(Table2[[#This Row],[1M Return vs Nifty]]-AVERAGE(Table2[1M Return vs Nifty]))/_xlfn.STDEV.P(Table2[1M Return vs Nifty])</f>
        <v>-0.60575585953474675</v>
      </c>
      <c r="K380">
        <v>-33.252614260247498</v>
      </c>
      <c r="L380">
        <f>(Table2[[#This Row],[6M Return vs Nifty]]-AVERAGE(Table2[6M Return vs Nifty]))/_xlfn.STDEV.P(Table2[6M Return vs Nifty])</f>
        <v>-1.1657551056144386</v>
      </c>
      <c r="M380">
        <v>2.53146804124881</v>
      </c>
      <c r="N380">
        <f>(Table2[[#This Row],[1W Return vs Nifty]]-AVERAGE(Table2[1W Return vs Nifty]))/_xlfn.STDEV.P(Table2[1W Return vs Nifty])</f>
        <v>3.5777922708104391E-2</v>
      </c>
      <c r="O380">
        <v>278.55</v>
      </c>
      <c r="P380">
        <v>293.87741531021197</v>
      </c>
      <c r="Q380">
        <v>294.34093671110998</v>
      </c>
      <c r="R380">
        <v>50.966160231683702</v>
      </c>
      <c r="S380" s="1">
        <f>(Table2[[#This Row],[Close Price]]-Table2[[#This Row],[20D EMA]])/Table2[[#This Row],[20D EMA]]</f>
        <v>-6.4620355411955169E-3</v>
      </c>
      <c r="T380" s="1">
        <f>(Table2[[#This Row],[Close Price]]-Table2[[#This Row],[50D EMA]])/Table2[[#This Row],[50D EMA]]</f>
        <v>-5.8280815121953371E-2</v>
      </c>
      <c r="U380" s="1">
        <f>(Table2[[#This Row],[Close Price]]-Table2[[#This Row],[200D EMA]])/Table2[[#This Row],[200D EMA]]</f>
        <v>-5.9763813038262989E-2</v>
      </c>
      <c r="V380">
        <v>0.69160699914047796</v>
      </c>
      <c r="W380">
        <v>272.25</v>
      </c>
      <c r="X380">
        <v>277.89999999999998</v>
      </c>
      <c r="Y380">
        <v>272.25</v>
      </c>
      <c r="Z380">
        <v>277.89999999999998</v>
      </c>
      <c r="AA380">
        <v>272.25</v>
      </c>
      <c r="AB380">
        <v>277.89999999999998</v>
      </c>
      <c r="AC380" s="1">
        <f>(Table2[[#This Row],[Close Price]]/Table2[[#This Row],[Day Low]])-1</f>
        <v>1.6528925619834656E-2</v>
      </c>
      <c r="AD380" s="1">
        <f>(Table2[[#This Row],[Day High]]/Table2[[#This Row],[Close Price]])-1</f>
        <v>4.155374887082175E-3</v>
      </c>
      <c r="AE380" s="1">
        <f>(Table2[[#This Row],[Close Price]]/Table2[[#This Row],[Current Week Low]])-1</f>
        <v>1.6528925619834656E-2</v>
      </c>
      <c r="AF380" s="1">
        <f>(Table2[[#This Row],[Current Week High]]/Table2[[#This Row],[Close Price]])-1</f>
        <v>4.155374887082175E-3</v>
      </c>
      <c r="AG380" s="1">
        <f>(Table2[[#This Row],[Close Price]]/Table2[[#This Row],[Current Month Low]])-1</f>
        <v>1.6528925619834656E-2</v>
      </c>
      <c r="AH380" s="1">
        <f>(Table2[[#This Row],[Current Month High]]/Table2[[#This Row],[Close Price]])-1</f>
        <v>4.155374887082175E-3</v>
      </c>
      <c r="AI380">
        <v>50.243902439024303</v>
      </c>
      <c r="AJ380">
        <v>59.786374133949202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-0.11</v>
      </c>
      <c r="AM380" t="s">
        <v>3190</v>
      </c>
      <c r="AN380">
        <v>2.71</v>
      </c>
      <c r="AO380" t="s">
        <v>3189</v>
      </c>
      <c r="AP380">
        <v>9.1131812585436997E-2</v>
      </c>
      <c r="AQ380">
        <f>(Table2[[#This Row],[Sharpe Ratio]]-AVERAGE(Table2[Sharpe Ratio]))/_xlfn.STDEV.P(Table2[Sharpe Ratio])</f>
        <v>0.35980653144847285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189</v>
      </c>
      <c r="AT380">
        <f>_xlfn.RANK.AVG(Table2[[#This Row],[6M Return vs Nifty Z-Score]],Table2[6M Return vs Nifty Z-Score])</f>
        <v>696</v>
      </c>
      <c r="AU380">
        <f>_xlfn.RANK.AVG(Table2[[#This Row],[Sharpe Ratio Z-Score]],Table2[Sharpe Ratio Z-Score])</f>
        <v>257</v>
      </c>
      <c r="AV380">
        <f>(Table2[[#This Row],[Rank 1Y]]+Table2[[#This Row],[Rank 6M]]+Table2[[#This Row],[Rank Sharpe]])/3</f>
        <v>380.66666666666669</v>
      </c>
    </row>
    <row r="381" spans="1:48" x14ac:dyDescent="0.3">
      <c r="A381" t="s">
        <v>1632</v>
      </c>
      <c r="B381" t="s">
        <v>1633</v>
      </c>
      <c r="C381" t="s">
        <v>3147</v>
      </c>
      <c r="D381" t="s">
        <v>161</v>
      </c>
      <c r="E381">
        <v>5744.7826471199996</v>
      </c>
      <c r="F381">
        <v>652.29999999999995</v>
      </c>
      <c r="G381">
        <v>15.312053777003801</v>
      </c>
      <c r="H381">
        <f>(Table2[[#This Row],[1Y Return vs Nifty]]-AVERAGE(Table2[1Y Return vs Nifty]))/_xlfn.STDEV.P(Table2[1Y Return vs Nifty])</f>
        <v>1.6620711283418402E-3</v>
      </c>
      <c r="I381">
        <v>-1.03746606703582</v>
      </c>
      <c r="J381">
        <f>(Table2[[#This Row],[1M Return vs Nifty]]-AVERAGE(Table2[1M Return vs Nifty]))/_xlfn.STDEV.P(Table2[1M Return vs Nifty])</f>
        <v>-2.660752943461497E-2</v>
      </c>
      <c r="K381">
        <v>2.4107268391138201</v>
      </c>
      <c r="L381">
        <f>(Table2[[#This Row],[6M Return vs Nifty]]-AVERAGE(Table2[6M Return vs Nifty]))/_xlfn.STDEV.P(Table2[6M Return vs Nifty])</f>
        <v>-3.5958402307447096E-2</v>
      </c>
      <c r="M381">
        <v>-3.9520112053199501</v>
      </c>
      <c r="N381">
        <f>(Table2[[#This Row],[1W Return vs Nifty]]-AVERAGE(Table2[1W Return vs Nifty]))/_xlfn.STDEV.P(Table2[1W Return vs Nifty])</f>
        <v>-1.3185695470445815</v>
      </c>
      <c r="O381">
        <v>638.03</v>
      </c>
      <c r="P381">
        <v>634.97948231094801</v>
      </c>
      <c r="Q381">
        <v>584.29250283352997</v>
      </c>
      <c r="R381">
        <v>48.634800682909102</v>
      </c>
      <c r="S381" s="1">
        <f>(Table2[[#This Row],[Close Price]]-Table2[[#This Row],[20D EMA]])/Table2[[#This Row],[20D EMA]]</f>
        <v>2.2365719480275194E-2</v>
      </c>
      <c r="T381" s="1">
        <f>(Table2[[#This Row],[Close Price]]-Table2[[#This Row],[50D EMA]])/Table2[[#This Row],[50D EMA]]</f>
        <v>2.7277287174721845E-2</v>
      </c>
      <c r="U381" s="1">
        <f>(Table2[[#This Row],[Close Price]]-Table2[[#This Row],[200D EMA]])/Table2[[#This Row],[200D EMA]]</f>
        <v>0.11639289711346154</v>
      </c>
      <c r="V381">
        <v>0.91012624343672299</v>
      </c>
      <c r="W381">
        <v>627.54999999999995</v>
      </c>
      <c r="X381">
        <v>658.95</v>
      </c>
      <c r="Y381">
        <v>627.54999999999995</v>
      </c>
      <c r="Z381">
        <v>658.95</v>
      </c>
      <c r="AA381">
        <v>627.54999999999995</v>
      </c>
      <c r="AB381">
        <v>658.95</v>
      </c>
      <c r="AC381" s="1">
        <f>(Table2[[#This Row],[Close Price]]/Table2[[#This Row],[Day Low]])-1</f>
        <v>3.9439088518843146E-2</v>
      </c>
      <c r="AD381" s="1">
        <f>(Table2[[#This Row],[Day High]]/Table2[[#This Row],[Close Price]])-1</f>
        <v>1.0194695692166356E-2</v>
      </c>
      <c r="AE381" s="1">
        <f>(Table2[[#This Row],[Close Price]]/Table2[[#This Row],[Current Week Low]])-1</f>
        <v>3.9439088518843146E-2</v>
      </c>
      <c r="AF381" s="1">
        <f>(Table2[[#This Row],[Current Week High]]/Table2[[#This Row],[Close Price]])-1</f>
        <v>1.0194695692166356E-2</v>
      </c>
      <c r="AG381" s="1">
        <f>(Table2[[#This Row],[Close Price]]/Table2[[#This Row],[Current Month Low]])-1</f>
        <v>3.9439088518843146E-2</v>
      </c>
      <c r="AH381" s="1">
        <f>(Table2[[#This Row],[Current Month High]]/Table2[[#This Row],[Close Price]])-1</f>
        <v>1.0194695692166356E-2</v>
      </c>
      <c r="AI381">
        <v>10.6392764065614</v>
      </c>
      <c r="AJ381">
        <v>63.258665999249097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</v>
      </c>
      <c r="AM381" t="s">
        <v>3188</v>
      </c>
      <c r="AN381">
        <v>-0.37</v>
      </c>
      <c r="AO381" t="s">
        <v>3190</v>
      </c>
      <c r="AQ381">
        <f>(Table2[[#This Row],[Sharpe Ratio]]-AVERAGE(Table2[Sharpe Ratio]))/_xlfn.STDEV.P(Table2[Sharpe Ratio])</f>
        <v>-0.69705305481019519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-2.0765264624684967</v>
      </c>
      <c r="AS381">
        <f>_xlfn.RANK.AVG(Table2[[#This Row],[1Y Return vs Nifty Z-Score]],Table2[1Y Return vs Nifty Z-Score])</f>
        <v>306</v>
      </c>
      <c r="AT381">
        <f>_xlfn.RANK.AVG(Table2[[#This Row],[6M Return vs Nifty Z-Score]],Table2[6M Return vs Nifty Z-Score])</f>
        <v>299</v>
      </c>
      <c r="AU381">
        <f>_xlfn.RANK.AVG(Table2[[#This Row],[Sharpe Ratio Z-Score]],Table2[Sharpe Ratio Z-Score])</f>
        <v>537</v>
      </c>
      <c r="AV381">
        <f>(Table2[[#This Row],[Rank 1Y]]+Table2[[#This Row],[Rank 6M]]+Table2[[#This Row],[Rank Sharpe]])/3</f>
        <v>380.66666666666669</v>
      </c>
    </row>
    <row r="382" spans="1:48" x14ac:dyDescent="0.3">
      <c r="A382" t="s">
        <v>632</v>
      </c>
      <c r="B382" t="s">
        <v>633</v>
      </c>
      <c r="C382" t="s">
        <v>3145</v>
      </c>
      <c r="D382" t="s">
        <v>195</v>
      </c>
      <c r="E382">
        <v>29856.6</v>
      </c>
      <c r="F382">
        <v>631.25</v>
      </c>
      <c r="G382">
        <v>14.565697185212199</v>
      </c>
      <c r="H382">
        <f>(Table2[[#This Row],[1Y Return vs Nifty]]-AVERAGE(Table2[1Y Return vs Nifty]))/_xlfn.STDEV.P(Table2[1Y Return vs Nifty])</f>
        <v>-1.3274195869184265E-2</v>
      </c>
      <c r="I382">
        <v>-3.72160295868153</v>
      </c>
      <c r="J382">
        <f>(Table2[[#This Row],[1M Return vs Nifty]]-AVERAGE(Table2[1M Return vs Nifty]))/_xlfn.STDEV.P(Table2[1M Return vs Nifty])</f>
        <v>-0.3224209973095512</v>
      </c>
      <c r="K382">
        <v>0.122879841182157</v>
      </c>
      <c r="L382">
        <f>(Table2[[#This Row],[6M Return vs Nifty]]-AVERAGE(Table2[6M Return vs Nifty]))/_xlfn.STDEV.P(Table2[6M Return vs Nifty])</f>
        <v>-0.10843624415441529</v>
      </c>
      <c r="M382">
        <v>4.69246314745891</v>
      </c>
      <c r="N382">
        <f>(Table2[[#This Row],[1W Return vs Nifty]]-AVERAGE(Table2[1W Return vs Nifty]))/_xlfn.STDEV.P(Table2[1W Return vs Nifty])</f>
        <v>0.48719268674741217</v>
      </c>
      <c r="O382">
        <v>664.24</v>
      </c>
      <c r="P382">
        <v>693.77734596952598</v>
      </c>
      <c r="Q382">
        <v>659.89827346402103</v>
      </c>
      <c r="R382">
        <v>59.920931859238301</v>
      </c>
      <c r="S382" s="1">
        <f>(Table2[[#This Row],[Close Price]]-Table2[[#This Row],[20D EMA]])/Table2[[#This Row],[20D EMA]]</f>
        <v>-4.9665783451764436E-2</v>
      </c>
      <c r="T382" s="1">
        <f>(Table2[[#This Row],[Close Price]]-Table2[[#This Row],[50D EMA]])/Table2[[#This Row],[50D EMA]]</f>
        <v>-9.0125955153733839E-2</v>
      </c>
      <c r="U382" s="1">
        <f>(Table2[[#This Row],[Close Price]]-Table2[[#This Row],[200D EMA]])/Table2[[#This Row],[200D EMA]]</f>
        <v>-4.3413166265213743E-2</v>
      </c>
      <c r="V382">
        <v>1.19927132341311</v>
      </c>
      <c r="W382">
        <v>626</v>
      </c>
      <c r="X382">
        <v>670</v>
      </c>
      <c r="Y382">
        <v>626</v>
      </c>
      <c r="Z382">
        <v>670</v>
      </c>
      <c r="AA382">
        <v>626</v>
      </c>
      <c r="AB382">
        <v>670</v>
      </c>
      <c r="AC382" s="1">
        <f>(Table2[[#This Row],[Close Price]]/Table2[[#This Row],[Day Low]])-1</f>
        <v>8.3865814696486574E-3</v>
      </c>
      <c r="AD382" s="1">
        <f>(Table2[[#This Row],[Day High]]/Table2[[#This Row],[Close Price]])-1</f>
        <v>6.1386138613861441E-2</v>
      </c>
      <c r="AE382" s="1">
        <f>(Table2[[#This Row],[Close Price]]/Table2[[#This Row],[Current Week Low]])-1</f>
        <v>8.3865814696486574E-3</v>
      </c>
      <c r="AF382" s="1">
        <f>(Table2[[#This Row],[Current Week High]]/Table2[[#This Row],[Close Price]])-1</f>
        <v>6.1386138613861441E-2</v>
      </c>
      <c r="AG382" s="1">
        <f>(Table2[[#This Row],[Close Price]]/Table2[[#This Row],[Current Month Low]])-1</f>
        <v>8.3865814696486574E-3</v>
      </c>
      <c r="AH382" s="1">
        <f>(Table2[[#This Row],[Current Month High]]/Table2[[#This Row],[Close Price]])-1</f>
        <v>6.1386138613861441E-2</v>
      </c>
      <c r="AI382">
        <v>36.237623762376202</v>
      </c>
      <c r="AJ382">
        <v>51.342603692160097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-0.13</v>
      </c>
      <c r="AM382" t="s">
        <v>3190</v>
      </c>
      <c r="AN382">
        <v>-8.65</v>
      </c>
      <c r="AO382" t="s">
        <v>3190</v>
      </c>
      <c r="AP382">
        <v>2.7221814752409999E-3</v>
      </c>
      <c r="AQ382">
        <f>(Table2[[#This Row],[Sharpe Ratio]]-AVERAGE(Table2[Sharpe Ratio]))/_xlfn.STDEV.P(Table2[Sharpe Ratio])</f>
        <v>-0.66548379808168412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311</v>
      </c>
      <c r="AT382">
        <f>_xlfn.RANK.AVG(Table2[[#This Row],[6M Return vs Nifty Z-Score]],Table2[6M Return vs Nifty Z-Score])</f>
        <v>323</v>
      </c>
      <c r="AU382">
        <f>_xlfn.RANK.AVG(Table2[[#This Row],[Sharpe Ratio Z-Score]],Table2[Sharpe Ratio Z-Score])</f>
        <v>509</v>
      </c>
      <c r="AV382">
        <f>(Table2[[#This Row],[Rank 1Y]]+Table2[[#This Row],[Rank 6M]]+Table2[[#This Row],[Rank Sharpe]])/3</f>
        <v>381</v>
      </c>
    </row>
    <row r="383" spans="1:48" x14ac:dyDescent="0.3">
      <c r="A383" t="s">
        <v>376</v>
      </c>
      <c r="B383" t="s">
        <v>377</v>
      </c>
      <c r="C383" t="s">
        <v>3154</v>
      </c>
      <c r="D383" t="s">
        <v>94</v>
      </c>
      <c r="E383">
        <v>64536.424530960001</v>
      </c>
      <c r="F383">
        <v>315.5</v>
      </c>
      <c r="G383">
        <v>23.399699014241001</v>
      </c>
      <c r="H383">
        <f>(Table2[[#This Row],[1Y Return vs Nifty]]-AVERAGE(Table2[1Y Return vs Nifty]))/_xlfn.STDEV.P(Table2[1Y Return vs Nifty])</f>
        <v>0.16351396601771523</v>
      </c>
      <c r="I383">
        <v>-2.0349418484064099</v>
      </c>
      <c r="J383">
        <f>(Table2[[#This Row],[1M Return vs Nifty]]-AVERAGE(Table2[1M Return vs Nifty]))/_xlfn.STDEV.P(Table2[1M Return vs Nifty])</f>
        <v>-0.1365373809734399</v>
      </c>
      <c r="K383">
        <v>-2.38637905907119</v>
      </c>
      <c r="L383">
        <f>(Table2[[#This Row],[6M Return vs Nifty]]-AVERAGE(Table2[6M Return vs Nifty]))/_xlfn.STDEV.P(Table2[6M Return vs Nifty])</f>
        <v>-0.18792830367154023</v>
      </c>
      <c r="M383">
        <v>0.32509455401752901</v>
      </c>
      <c r="N383">
        <f>(Table2[[#This Row],[1W Return vs Nifty]]-AVERAGE(Table2[1W Return vs Nifty]))/_xlfn.STDEV.P(Table2[1W Return vs Nifty])</f>
        <v>-0.42511602575984714</v>
      </c>
      <c r="O383">
        <v>307.38</v>
      </c>
      <c r="P383">
        <v>311.71357307301798</v>
      </c>
      <c r="Q383">
        <v>286.02457465700701</v>
      </c>
      <c r="R383">
        <v>63.022581434731897</v>
      </c>
      <c r="S383" s="1">
        <f>(Table2[[#This Row],[Close Price]]-Table2[[#This Row],[20D EMA]])/Table2[[#This Row],[20D EMA]]</f>
        <v>2.6416813065261256E-2</v>
      </c>
      <c r="T383" s="1">
        <f>(Table2[[#This Row],[Close Price]]-Table2[[#This Row],[50D EMA]])/Table2[[#This Row],[50D EMA]]</f>
        <v>1.2147135235895095E-2</v>
      </c>
      <c r="U383" s="1">
        <f>(Table2[[#This Row],[Close Price]]-Table2[[#This Row],[200D EMA]])/Table2[[#This Row],[200D EMA]]</f>
        <v>0.10305207298477458</v>
      </c>
      <c r="V383">
        <v>0.53892667338287703</v>
      </c>
      <c r="W383">
        <v>310.39999999999998</v>
      </c>
      <c r="X383">
        <v>318.8</v>
      </c>
      <c r="Y383">
        <v>310.39999999999998</v>
      </c>
      <c r="Z383">
        <v>318.8</v>
      </c>
      <c r="AA383">
        <v>310.39999999999998</v>
      </c>
      <c r="AB383">
        <v>318.8</v>
      </c>
      <c r="AC383" s="1">
        <f>(Table2[[#This Row],[Close Price]]/Table2[[#This Row],[Day Low]])-1</f>
        <v>1.6430412371134073E-2</v>
      </c>
      <c r="AD383" s="1">
        <f>(Table2[[#This Row],[Day High]]/Table2[[#This Row],[Close Price]])-1</f>
        <v>1.045958795562596E-2</v>
      </c>
      <c r="AE383" s="1">
        <f>(Table2[[#This Row],[Close Price]]/Table2[[#This Row],[Current Week Low]])-1</f>
        <v>1.6430412371134073E-2</v>
      </c>
      <c r="AF383" s="1">
        <f>(Table2[[#This Row],[Current Week High]]/Table2[[#This Row],[Close Price]])-1</f>
        <v>1.045958795562596E-2</v>
      </c>
      <c r="AG383" s="1">
        <f>(Table2[[#This Row],[Close Price]]/Table2[[#This Row],[Current Month Low]])-1</f>
        <v>1.6430412371134073E-2</v>
      </c>
      <c r="AH383" s="1">
        <f>(Table2[[#This Row],[Current Month High]]/Table2[[#This Row],[Close Price]])-1</f>
        <v>1.045958795562596E-2</v>
      </c>
      <c r="AI383">
        <v>14.405705229793901</v>
      </c>
      <c r="AJ383">
        <v>56.188118811881097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-0.01</v>
      </c>
      <c r="AM383" t="s">
        <v>3190</v>
      </c>
      <c r="AN383">
        <v>4.0599999999999996</v>
      </c>
      <c r="AO383" t="s">
        <v>3189</v>
      </c>
      <c r="AQ383">
        <f>(Table2[[#This Row],[Sharpe Ratio]]-AVERAGE(Table2[Sharpe Ratio]))/_xlfn.STDEV.P(Table2[Sharpe Ratio])</f>
        <v>-0.69705305481019519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254</v>
      </c>
      <c r="AT383">
        <f>_xlfn.RANK.AVG(Table2[[#This Row],[6M Return vs Nifty Z-Score]],Table2[6M Return vs Nifty Z-Score])</f>
        <v>353</v>
      </c>
      <c r="AU383">
        <f>_xlfn.RANK.AVG(Table2[[#This Row],[Sharpe Ratio Z-Score]],Table2[Sharpe Ratio Z-Score])</f>
        <v>537</v>
      </c>
      <c r="AV383">
        <f>(Table2[[#This Row],[Rank 1Y]]+Table2[[#This Row],[Rank 6M]]+Table2[[#This Row],[Rank Sharpe]])/3</f>
        <v>381.33333333333331</v>
      </c>
    </row>
    <row r="384" spans="1:48" x14ac:dyDescent="0.3">
      <c r="A384" t="s">
        <v>1197</v>
      </c>
      <c r="B384" t="s">
        <v>1198</v>
      </c>
      <c r="C384" t="s">
        <v>3151</v>
      </c>
      <c r="D384" t="s">
        <v>120</v>
      </c>
      <c r="E384">
        <v>10086.415849380001</v>
      </c>
      <c r="F384">
        <v>579.85</v>
      </c>
      <c r="G384">
        <v>-21.160628627745901</v>
      </c>
      <c r="H384">
        <f>(Table2[[#This Row],[1Y Return vs Nifty]]-AVERAGE(Table2[1Y Return vs Nifty]))/_xlfn.STDEV.P(Table2[1Y Return vs Nifty])</f>
        <v>-0.72823799072496653</v>
      </c>
      <c r="I384">
        <v>12.9402742580324</v>
      </c>
      <c r="J384">
        <f>(Table2[[#This Row],[1M Return vs Nifty]]-AVERAGE(Table2[1M Return vs Nifty]))/_xlfn.STDEV.P(Table2[1M Return vs Nifty])</f>
        <v>1.5138518456006946</v>
      </c>
      <c r="K384">
        <v>6.4887289935845098</v>
      </c>
      <c r="L384">
        <f>(Table2[[#This Row],[6M Return vs Nifty]]-AVERAGE(Table2[6M Return vs Nifty]))/_xlfn.STDEV.P(Table2[6M Return vs Nifty])</f>
        <v>9.323065424682804E-2</v>
      </c>
      <c r="M384">
        <v>4.6870321775416199</v>
      </c>
      <c r="N384">
        <f>(Table2[[#This Row],[1W Return vs Nifty]]-AVERAGE(Table2[1W Return vs Nifty]))/_xlfn.STDEV.P(Table2[1W Return vs Nifty])</f>
        <v>0.48605820014136997</v>
      </c>
      <c r="O384">
        <v>538.77</v>
      </c>
      <c r="P384">
        <v>498.43428213887302</v>
      </c>
      <c r="Q384">
        <v>478.64044157518799</v>
      </c>
      <c r="R384">
        <v>60.315736739351301</v>
      </c>
      <c r="S384" s="1">
        <f>(Table2[[#This Row],[Close Price]]-Table2[[#This Row],[20D EMA]])/Table2[[#This Row],[20D EMA]]</f>
        <v>7.6247749503498788E-2</v>
      </c>
      <c r="T384" s="1">
        <f>(Table2[[#This Row],[Close Price]]-Table2[[#This Row],[50D EMA]])/Table2[[#This Row],[50D EMA]]</f>
        <v>0.16334293361956809</v>
      </c>
      <c r="U384" s="1">
        <f>(Table2[[#This Row],[Close Price]]-Table2[[#This Row],[200D EMA]])/Table2[[#This Row],[200D EMA]]</f>
        <v>0.21145216666551434</v>
      </c>
      <c r="V384">
        <v>0.63046018653668801</v>
      </c>
      <c r="W384">
        <v>561.04999999999995</v>
      </c>
      <c r="X384">
        <v>582.65</v>
      </c>
      <c r="Y384">
        <v>561.04999999999995</v>
      </c>
      <c r="Z384">
        <v>582.65</v>
      </c>
      <c r="AA384">
        <v>561.04999999999995</v>
      </c>
      <c r="AB384">
        <v>582.65</v>
      </c>
      <c r="AC384" s="1">
        <f>(Table2[[#This Row],[Close Price]]/Table2[[#This Row],[Day Low]])-1</f>
        <v>3.3508599946528994E-2</v>
      </c>
      <c r="AD384" s="1">
        <f>(Table2[[#This Row],[Day High]]/Table2[[#This Row],[Close Price]])-1</f>
        <v>4.8288350435456984E-3</v>
      </c>
      <c r="AE384" s="1">
        <f>(Table2[[#This Row],[Close Price]]/Table2[[#This Row],[Current Week Low]])-1</f>
        <v>3.3508599946528994E-2</v>
      </c>
      <c r="AF384" s="1">
        <f>(Table2[[#This Row],[Current Week High]]/Table2[[#This Row],[Close Price]])-1</f>
        <v>4.8288350435456984E-3</v>
      </c>
      <c r="AG384" s="1">
        <f>(Table2[[#This Row],[Close Price]]/Table2[[#This Row],[Current Month Low]])-1</f>
        <v>3.3508599946528994E-2</v>
      </c>
      <c r="AH384" s="1">
        <f>(Table2[[#This Row],[Current Month High]]/Table2[[#This Row],[Close Price]])-1</f>
        <v>4.8288350435456984E-3</v>
      </c>
      <c r="AI384">
        <v>21.617659739587801</v>
      </c>
      <c r="AJ384">
        <v>54.072007439883002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0.47</v>
      </c>
      <c r="AM384" t="s">
        <v>3189</v>
      </c>
      <c r="AN384">
        <v>7.82</v>
      </c>
      <c r="AO384" t="s">
        <v>3189</v>
      </c>
      <c r="AP384">
        <v>7.1757943270416E-2</v>
      </c>
      <c r="AQ384">
        <f>(Table2[[#This Row],[Sharpe Ratio]]-AVERAGE(Table2[Sharpe Ratio]))/_xlfn.STDEV.P(Table2[Sharpe Ratio])</f>
        <v>0.13512692805194604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1.5000296373158721</v>
      </c>
      <c r="AS384">
        <f>_xlfn.RANK.AVG(Table2[[#This Row],[1Y Return vs Nifty Z-Score]],Table2[1Y Return vs Nifty Z-Score])</f>
        <v>569</v>
      </c>
      <c r="AT384">
        <f>_xlfn.RANK.AVG(Table2[[#This Row],[6M Return vs Nifty Z-Score]],Table2[6M Return vs Nifty Z-Score])</f>
        <v>263</v>
      </c>
      <c r="AU384">
        <f>_xlfn.RANK.AVG(Table2[[#This Row],[Sharpe Ratio Z-Score]],Table2[Sharpe Ratio Z-Score])</f>
        <v>312</v>
      </c>
      <c r="AV384">
        <f>(Table2[[#This Row],[Rank 1Y]]+Table2[[#This Row],[Rank 6M]]+Table2[[#This Row],[Rank Sharpe]])/3</f>
        <v>381.33333333333331</v>
      </c>
    </row>
    <row r="385" spans="1:48" x14ac:dyDescent="0.3">
      <c r="A385" t="s">
        <v>1369</v>
      </c>
      <c r="B385" t="s">
        <v>1370</v>
      </c>
      <c r="C385" t="s">
        <v>3143</v>
      </c>
      <c r="D385" t="s">
        <v>500</v>
      </c>
      <c r="E385">
        <v>8264.9758637489995</v>
      </c>
      <c r="F385">
        <v>250.23</v>
      </c>
      <c r="G385">
        <v>-8.7106061181315102</v>
      </c>
      <c r="H385">
        <f>(Table2[[#This Row],[1Y Return vs Nifty]]-AVERAGE(Table2[1Y Return vs Nifty]))/_xlfn.STDEV.P(Table2[1Y Return vs Nifty])</f>
        <v>-0.47908515631048365</v>
      </c>
      <c r="I385">
        <v>-0.74330637309006897</v>
      </c>
      <c r="J385">
        <f>(Table2[[#This Row],[1M Return vs Nifty]]-AVERAGE(Table2[1M Return vs Nifty]))/_xlfn.STDEV.P(Table2[1M Return vs Nifty])</f>
        <v>5.8112340963950362E-3</v>
      </c>
      <c r="K385">
        <v>6.0202237881495</v>
      </c>
      <c r="L385">
        <f>(Table2[[#This Row],[6M Return vs Nifty]]-AVERAGE(Table2[6M Return vs Nifty]))/_xlfn.STDEV.P(Table2[6M Return vs Nifty])</f>
        <v>7.8388645050103664E-2</v>
      </c>
      <c r="M385">
        <v>-0.53033092817504901</v>
      </c>
      <c r="N385">
        <f>(Table2[[#This Row],[1W Return vs Nifty]]-AVERAGE(Table2[1W Return vs Nifty]))/_xlfn.STDEV.P(Table2[1W Return vs Nifty])</f>
        <v>-0.60380763458741038</v>
      </c>
      <c r="O385">
        <v>250.94</v>
      </c>
      <c r="P385">
        <v>256.08778906766997</v>
      </c>
      <c r="Q385">
        <v>244.65730851315999</v>
      </c>
      <c r="R385">
        <v>53.729976289338801</v>
      </c>
      <c r="S385" s="1">
        <f>(Table2[[#This Row],[Close Price]]-Table2[[#This Row],[20D EMA]])/Table2[[#This Row],[20D EMA]]</f>
        <v>-2.8293616003825933E-3</v>
      </c>
      <c r="T385" s="1">
        <f>(Table2[[#This Row],[Close Price]]-Table2[[#This Row],[50D EMA]])/Table2[[#This Row],[50D EMA]]</f>
        <v>-2.2874144405698668E-2</v>
      </c>
      <c r="U385" s="1">
        <f>(Table2[[#This Row],[Close Price]]-Table2[[#This Row],[200D EMA]])/Table2[[#This Row],[200D EMA]]</f>
        <v>2.2777539410968578E-2</v>
      </c>
      <c r="V385">
        <v>0.55477891660822698</v>
      </c>
      <c r="W385">
        <v>248.75</v>
      </c>
      <c r="X385">
        <v>257.39999999999998</v>
      </c>
      <c r="Y385">
        <v>248.75</v>
      </c>
      <c r="Z385">
        <v>257.39999999999998</v>
      </c>
      <c r="AA385">
        <v>248.75</v>
      </c>
      <c r="AB385">
        <v>257.39999999999998</v>
      </c>
      <c r="AC385" s="1">
        <f>(Table2[[#This Row],[Close Price]]/Table2[[#This Row],[Day Low]])-1</f>
        <v>5.9497487437185637E-3</v>
      </c>
      <c r="AD385" s="1">
        <f>(Table2[[#This Row],[Day High]]/Table2[[#This Row],[Close Price]])-1</f>
        <v>2.8653638652439639E-2</v>
      </c>
      <c r="AE385" s="1">
        <f>(Table2[[#This Row],[Close Price]]/Table2[[#This Row],[Current Week Low]])-1</f>
        <v>5.9497487437185637E-3</v>
      </c>
      <c r="AF385" s="1">
        <f>(Table2[[#This Row],[Current Week High]]/Table2[[#This Row],[Close Price]])-1</f>
        <v>2.8653638652439639E-2</v>
      </c>
      <c r="AG385" s="1">
        <f>(Table2[[#This Row],[Close Price]]/Table2[[#This Row],[Current Month Low]])-1</f>
        <v>5.9497487437185637E-3</v>
      </c>
      <c r="AH385" s="1">
        <f>(Table2[[#This Row],[Current Month High]]/Table2[[#This Row],[Close Price]])-1</f>
        <v>2.8653638652439639E-2</v>
      </c>
      <c r="AI385">
        <v>18.930583862846198</v>
      </c>
      <c r="AJ385">
        <v>24.1220238095238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-0.11</v>
      </c>
      <c r="AM385" t="s">
        <v>3190</v>
      </c>
      <c r="AN385">
        <v>4.3499999999999996</v>
      </c>
      <c r="AO385" t="s">
        <v>3189</v>
      </c>
      <c r="AP385">
        <v>4.1530533650894999E-2</v>
      </c>
      <c r="AQ385">
        <f>(Table2[[#This Row],[Sharpe Ratio]]-AVERAGE(Table2[Sharpe Ratio]))/_xlfn.STDEV.P(Table2[Sharpe Ratio])</f>
        <v>-0.21542165336915134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478</v>
      </c>
      <c r="AT385">
        <f>_xlfn.RANK.AVG(Table2[[#This Row],[6M Return vs Nifty Z-Score]],Table2[6M Return vs Nifty Z-Score])</f>
        <v>266</v>
      </c>
      <c r="AU385">
        <f>_xlfn.RANK.AVG(Table2[[#This Row],[Sharpe Ratio Z-Score]],Table2[Sharpe Ratio Z-Score])</f>
        <v>407</v>
      </c>
      <c r="AV385">
        <f>(Table2[[#This Row],[Rank 1Y]]+Table2[[#This Row],[Rank 6M]]+Table2[[#This Row],[Rank Sharpe]])/3</f>
        <v>383.66666666666669</v>
      </c>
    </row>
    <row r="386" spans="1:48" x14ac:dyDescent="0.3">
      <c r="A386" t="s">
        <v>1875</v>
      </c>
      <c r="B386" t="s">
        <v>1876</v>
      </c>
      <c r="C386" t="s">
        <v>3151</v>
      </c>
      <c r="D386" t="s">
        <v>266</v>
      </c>
      <c r="E386">
        <v>4027.0250253599902</v>
      </c>
      <c r="F386">
        <v>1318</v>
      </c>
      <c r="G386">
        <v>-1.1134409120153099</v>
      </c>
      <c r="H386">
        <f>(Table2[[#This Row],[1Y Return vs Nifty]]-AVERAGE(Table2[1Y Return vs Nifty]))/_xlfn.STDEV.P(Table2[1Y Return vs Nifty])</f>
        <v>-0.32704886535942679</v>
      </c>
      <c r="I386">
        <v>11.659416453472</v>
      </c>
      <c r="J386">
        <f>(Table2[[#This Row],[1M Return vs Nifty]]-AVERAGE(Table2[1M Return vs Nifty]))/_xlfn.STDEV.P(Table2[1M Return vs Nifty])</f>
        <v>1.3726910165084871</v>
      </c>
      <c r="K386">
        <v>50.878412243527897</v>
      </c>
      <c r="L386">
        <f>(Table2[[#This Row],[6M Return vs Nifty]]-AVERAGE(Table2[6M Return vs Nifty]))/_xlfn.STDEV.P(Table2[6M Return vs Nifty])</f>
        <v>1.4994734865406807</v>
      </c>
      <c r="M386">
        <v>8.0296065371535104</v>
      </c>
      <c r="N386">
        <f>(Table2[[#This Row],[1W Return vs Nifty]]-AVERAGE(Table2[1W Return vs Nifty]))/_xlfn.STDEV.P(Table2[1W Return vs Nifty])</f>
        <v>1.1842955128922958</v>
      </c>
      <c r="O386">
        <v>1220.28</v>
      </c>
      <c r="P386">
        <v>1188.3485875255301</v>
      </c>
      <c r="Q386">
        <v>1112.65248020019</v>
      </c>
      <c r="R386">
        <v>70.317499289869204</v>
      </c>
      <c r="S386" s="1">
        <f>(Table2[[#This Row],[Close Price]]-Table2[[#This Row],[20D EMA]])/Table2[[#This Row],[20D EMA]]</f>
        <v>8.0079981643557244E-2</v>
      </c>
      <c r="T386" s="1">
        <f>(Table2[[#This Row],[Close Price]]-Table2[[#This Row],[50D EMA]])/Table2[[#This Row],[50D EMA]]</f>
        <v>0.10910217240585943</v>
      </c>
      <c r="U386" s="1">
        <f>(Table2[[#This Row],[Close Price]]-Table2[[#This Row],[200D EMA]])/Table2[[#This Row],[200D EMA]]</f>
        <v>0.18455674476442421</v>
      </c>
      <c r="V386">
        <v>1.3093942507639</v>
      </c>
      <c r="W386">
        <v>1268.9000000000001</v>
      </c>
      <c r="X386">
        <v>1323.95</v>
      </c>
      <c r="Y386">
        <v>1268.9000000000001</v>
      </c>
      <c r="Z386">
        <v>1323.95</v>
      </c>
      <c r="AA386">
        <v>1268.9000000000001</v>
      </c>
      <c r="AB386">
        <v>1323.95</v>
      </c>
      <c r="AC386" s="1">
        <f>(Table2[[#This Row],[Close Price]]/Table2[[#This Row],[Day Low]])-1</f>
        <v>3.8694932618803524E-2</v>
      </c>
      <c r="AD386" s="1">
        <f>(Table2[[#This Row],[Day High]]/Table2[[#This Row],[Close Price]])-1</f>
        <v>4.5144157814871466E-3</v>
      </c>
      <c r="AE386" s="1">
        <f>(Table2[[#This Row],[Close Price]]/Table2[[#This Row],[Current Week Low]])-1</f>
        <v>3.8694932618803524E-2</v>
      </c>
      <c r="AF386" s="1">
        <f>(Table2[[#This Row],[Current Week High]]/Table2[[#This Row],[Close Price]])-1</f>
        <v>4.5144157814871466E-3</v>
      </c>
      <c r="AG386" s="1">
        <f>(Table2[[#This Row],[Close Price]]/Table2[[#This Row],[Current Month Low]])-1</f>
        <v>3.8694932618803524E-2</v>
      </c>
      <c r="AH386" s="1">
        <f>(Table2[[#This Row],[Current Month High]]/Table2[[#This Row],[Close Price]])-1</f>
        <v>4.5144157814871466E-3</v>
      </c>
      <c r="AI386">
        <v>4.3247344461305</v>
      </c>
      <c r="AJ386">
        <v>75.347568682232406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0.15</v>
      </c>
      <c r="AM386" t="s">
        <v>3189</v>
      </c>
      <c r="AN386">
        <v>5.47</v>
      </c>
      <c r="AO386" t="s">
        <v>3189</v>
      </c>
      <c r="AP386">
        <v>-5.0833004312019002E-2</v>
      </c>
      <c r="AQ386">
        <f>(Table2[[#This Row],[Sharpe Ratio]]-AVERAGE(Table2[Sharpe Ratio]))/_xlfn.STDEV.P(Table2[Sharpe Ratio])</f>
        <v>-1.2865656122952043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2.4428455382868326</v>
      </c>
      <c r="AS386">
        <f>_xlfn.RANK.AVG(Table2[[#This Row],[1Y Return vs Nifty Z-Score]],Table2[1Y Return vs Nifty Z-Score])</f>
        <v>424</v>
      </c>
      <c r="AT386">
        <f>_xlfn.RANK.AVG(Table2[[#This Row],[6M Return vs Nifty Z-Score]],Table2[6M Return vs Nifty Z-Score])</f>
        <v>59</v>
      </c>
      <c r="AU386">
        <f>_xlfn.RANK.AVG(Table2[[#This Row],[Sharpe Ratio Z-Score]],Table2[Sharpe Ratio Z-Score])</f>
        <v>668</v>
      </c>
      <c r="AV386">
        <f>(Table2[[#This Row],[Rank 1Y]]+Table2[[#This Row],[Rank 6M]]+Table2[[#This Row],[Rank Sharpe]])/3</f>
        <v>383.66666666666669</v>
      </c>
    </row>
    <row r="387" spans="1:48" x14ac:dyDescent="0.3">
      <c r="A387" t="s">
        <v>1915</v>
      </c>
      <c r="B387" t="s">
        <v>1916</v>
      </c>
      <c r="C387" t="s">
        <v>3153</v>
      </c>
      <c r="D387" t="s">
        <v>117</v>
      </c>
      <c r="E387">
        <v>3855.4346510639998</v>
      </c>
      <c r="F387">
        <v>216.02</v>
      </c>
      <c r="G387">
        <v>-12.435160032864999</v>
      </c>
      <c r="H387">
        <f>(Table2[[#This Row],[1Y Return vs Nifty]]-AVERAGE(Table2[1Y Return vs Nifty]))/_xlfn.STDEV.P(Table2[1Y Return vs Nifty])</f>
        <v>-0.55362182193247611</v>
      </c>
      <c r="I387">
        <v>3.1655730091182002</v>
      </c>
      <c r="J387">
        <f>(Table2[[#This Row],[1M Return vs Nifty]]-AVERAGE(Table2[1M Return vs Nifty]))/_xlfn.STDEV.P(Table2[1M Return vs Nifty])</f>
        <v>0.43660117225298112</v>
      </c>
      <c r="K387">
        <v>-6.59760521554088</v>
      </c>
      <c r="L387">
        <f>(Table2[[#This Row],[6M Return vs Nifty]]-AVERAGE(Table2[6M Return vs Nifty]))/_xlfn.STDEV.P(Table2[6M Return vs Nifty])</f>
        <v>-0.32133782958230339</v>
      </c>
      <c r="M387">
        <v>5.5514728825400699</v>
      </c>
      <c r="N387">
        <f>(Table2[[#This Row],[1W Return vs Nifty]]-AVERAGE(Table2[1W Return vs Nifty]))/_xlfn.STDEV.P(Table2[1W Return vs Nifty])</f>
        <v>0.66663301761849447</v>
      </c>
      <c r="O387">
        <v>205.85</v>
      </c>
      <c r="P387">
        <v>210.66791004125</v>
      </c>
      <c r="Q387">
        <v>213.27457863993001</v>
      </c>
      <c r="R387">
        <v>73.1447297309102</v>
      </c>
      <c r="S387" s="1">
        <f>(Table2[[#This Row],[Close Price]]-Table2[[#This Row],[20D EMA]])/Table2[[#This Row],[20D EMA]]</f>
        <v>4.9404906485304913E-2</v>
      </c>
      <c r="T387" s="1">
        <f>(Table2[[#This Row],[Close Price]]-Table2[[#This Row],[50D EMA]])/Table2[[#This Row],[50D EMA]]</f>
        <v>2.540534036580153E-2</v>
      </c>
      <c r="U387" s="1">
        <f>(Table2[[#This Row],[Close Price]]-Table2[[#This Row],[200D EMA]])/Table2[[#This Row],[200D EMA]]</f>
        <v>1.287270793161464E-2</v>
      </c>
      <c r="V387">
        <v>0.65806525828080198</v>
      </c>
      <c r="W387">
        <v>212.99</v>
      </c>
      <c r="X387">
        <v>216.98</v>
      </c>
      <c r="Y387">
        <v>212.99</v>
      </c>
      <c r="Z387">
        <v>216.98</v>
      </c>
      <c r="AA387">
        <v>212.99</v>
      </c>
      <c r="AB387">
        <v>216.98</v>
      </c>
      <c r="AC387" s="1">
        <f>(Table2[[#This Row],[Close Price]]/Table2[[#This Row],[Day Low]])-1</f>
        <v>1.4226020000938977E-2</v>
      </c>
      <c r="AD387" s="1">
        <f>(Table2[[#This Row],[Day High]]/Table2[[#This Row],[Close Price]])-1</f>
        <v>4.4440329599109152E-3</v>
      </c>
      <c r="AE387" s="1">
        <f>(Table2[[#This Row],[Close Price]]/Table2[[#This Row],[Current Week Low]])-1</f>
        <v>1.4226020000938977E-2</v>
      </c>
      <c r="AF387" s="1">
        <f>(Table2[[#This Row],[Current Week High]]/Table2[[#This Row],[Close Price]])-1</f>
        <v>4.4440329599109152E-3</v>
      </c>
      <c r="AG387" s="1">
        <f>(Table2[[#This Row],[Close Price]]/Table2[[#This Row],[Current Month Low]])-1</f>
        <v>1.4226020000938977E-2</v>
      </c>
      <c r="AH387" s="1">
        <f>(Table2[[#This Row],[Current Month High]]/Table2[[#This Row],[Close Price]])-1</f>
        <v>4.4440329599109152E-3</v>
      </c>
      <c r="AI387">
        <v>27.279881492454301</v>
      </c>
      <c r="AJ387">
        <v>23.44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0.03</v>
      </c>
      <c r="AM387" t="s">
        <v>3189</v>
      </c>
      <c r="AN387">
        <v>5.6</v>
      </c>
      <c r="AO387" t="s">
        <v>3189</v>
      </c>
      <c r="AP387">
        <v>0.101739985493737</v>
      </c>
      <c r="AQ387">
        <f>(Table2[[#This Row],[Sharpe Ratio]]-AVERAGE(Table2[Sharpe Ratio]))/_xlfn.STDEV.P(Table2[Sharpe Ratio])</f>
        <v>0.48282997312879278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507</v>
      </c>
      <c r="AT387">
        <f>_xlfn.RANK.AVG(Table2[[#This Row],[6M Return vs Nifty Z-Score]],Table2[6M Return vs Nifty Z-Score])</f>
        <v>419</v>
      </c>
      <c r="AU387">
        <f>_xlfn.RANK.AVG(Table2[[#This Row],[Sharpe Ratio Z-Score]],Table2[Sharpe Ratio Z-Score])</f>
        <v>225</v>
      </c>
      <c r="AV387">
        <f>(Table2[[#This Row],[Rank 1Y]]+Table2[[#This Row],[Rank 6M]]+Table2[[#This Row],[Rank Sharpe]])/3</f>
        <v>383.66666666666669</v>
      </c>
    </row>
    <row r="388" spans="1:48" x14ac:dyDescent="0.3">
      <c r="A388" t="s">
        <v>252</v>
      </c>
      <c r="B388" t="s">
        <v>253</v>
      </c>
      <c r="C388" t="s">
        <v>3143</v>
      </c>
      <c r="D388" t="s">
        <v>37</v>
      </c>
      <c r="E388">
        <v>101095.770098365</v>
      </c>
      <c r="F388">
        <v>691.9</v>
      </c>
      <c r="G388">
        <v>4.4297218379897298</v>
      </c>
      <c r="H388">
        <f>(Table2[[#This Row],[1Y Return vs Nifty]]-AVERAGE(Table2[1Y Return vs Nifty]))/_xlfn.STDEV.P(Table2[1Y Return vs Nifty])</f>
        <v>-0.21611776385193956</v>
      </c>
      <c r="I388">
        <v>-5.7370215549523396</v>
      </c>
      <c r="J388">
        <f>(Table2[[#This Row],[1M Return vs Nifty]]-AVERAGE(Table2[1M Return vs Nifty]))/_xlfn.STDEV.P(Table2[1M Return vs Nifty])</f>
        <v>-0.5445363320520229</v>
      </c>
      <c r="K388">
        <v>18.990167245710801</v>
      </c>
      <c r="L388">
        <f>(Table2[[#This Row],[6M Return vs Nifty]]-AVERAGE(Table2[6M Return vs Nifty]))/_xlfn.STDEV.P(Table2[6M Return vs Nifty])</f>
        <v>0.48926992842748368</v>
      </c>
      <c r="M388">
        <v>0.85272051240760105</v>
      </c>
      <c r="N388">
        <f>(Table2[[#This Row],[1W Return vs Nifty]]-AVERAGE(Table2[1W Return vs Nifty]))/_xlfn.STDEV.P(Table2[1W Return vs Nifty])</f>
        <v>-0.3148991414998088</v>
      </c>
      <c r="O388">
        <v>702.27</v>
      </c>
      <c r="P388">
        <v>717.80786076075799</v>
      </c>
      <c r="Q388">
        <v>666.59102448081399</v>
      </c>
      <c r="R388">
        <v>52.587653020637497</v>
      </c>
      <c r="S388" s="1">
        <f>(Table2[[#This Row],[Close Price]]-Table2[[#This Row],[20D EMA]])/Table2[[#This Row],[20D EMA]]</f>
        <v>-1.4766400387315427E-2</v>
      </c>
      <c r="T388" s="1">
        <f>(Table2[[#This Row],[Close Price]]-Table2[[#This Row],[50D EMA]])/Table2[[#This Row],[50D EMA]]</f>
        <v>-3.6093030150575321E-2</v>
      </c>
      <c r="U388" s="1">
        <f>(Table2[[#This Row],[Close Price]]-Table2[[#This Row],[200D EMA]])/Table2[[#This Row],[200D EMA]]</f>
        <v>3.7967771226590293E-2</v>
      </c>
      <c r="V388">
        <v>1.14117684386397</v>
      </c>
      <c r="W388">
        <v>689.5</v>
      </c>
      <c r="X388">
        <v>704</v>
      </c>
      <c r="Y388">
        <v>689.5</v>
      </c>
      <c r="Z388">
        <v>704</v>
      </c>
      <c r="AA388">
        <v>689.5</v>
      </c>
      <c r="AB388">
        <v>704</v>
      </c>
      <c r="AC388" s="1">
        <f>(Table2[[#This Row],[Close Price]]/Table2[[#This Row],[Day Low]])-1</f>
        <v>3.4807831762146968E-3</v>
      </c>
      <c r="AD388" s="1">
        <f>(Table2[[#This Row],[Day High]]/Table2[[#This Row],[Close Price]])-1</f>
        <v>1.7488076311605649E-2</v>
      </c>
      <c r="AE388" s="1">
        <f>(Table2[[#This Row],[Close Price]]/Table2[[#This Row],[Current Week Low]])-1</f>
        <v>3.4807831762146968E-3</v>
      </c>
      <c r="AF388" s="1">
        <f>(Table2[[#This Row],[Current Week High]]/Table2[[#This Row],[Close Price]])-1</f>
        <v>1.7488076311605649E-2</v>
      </c>
      <c r="AG388" s="1">
        <f>(Table2[[#This Row],[Close Price]]/Table2[[#This Row],[Current Month Low]])-1</f>
        <v>3.4807831762146968E-3</v>
      </c>
      <c r="AH388" s="1">
        <f>(Table2[[#This Row],[Current Month High]]/Table2[[#This Row],[Close Price]])-1</f>
        <v>1.7488076311605649E-2</v>
      </c>
      <c r="AI388">
        <v>15.161150455268</v>
      </c>
      <c r="AJ388">
        <v>49.293343402740298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-0.1</v>
      </c>
      <c r="AM388" t="s">
        <v>3190</v>
      </c>
      <c r="AN388">
        <v>-1.45</v>
      </c>
      <c r="AO388" t="s">
        <v>3190</v>
      </c>
      <c r="AP388">
        <v>-1.5585033177333001E-2</v>
      </c>
      <c r="AQ388">
        <f>(Table2[[#This Row],[Sharpe Ratio]]-AVERAGE(Table2[Sharpe Ratio]))/_xlfn.STDEV.P(Table2[Sharpe Ratio])</f>
        <v>-0.87779336105815742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380</v>
      </c>
      <c r="AT388">
        <f>_xlfn.RANK.AVG(Table2[[#This Row],[6M Return vs Nifty Z-Score]],Table2[6M Return vs Nifty Z-Score])</f>
        <v>172</v>
      </c>
      <c r="AU388">
        <f>_xlfn.RANK.AVG(Table2[[#This Row],[Sharpe Ratio Z-Score]],Table2[Sharpe Ratio Z-Score])</f>
        <v>600</v>
      </c>
      <c r="AV388">
        <f>(Table2[[#This Row],[Rank 1Y]]+Table2[[#This Row],[Rank 6M]]+Table2[[#This Row],[Rank Sharpe]])/3</f>
        <v>384</v>
      </c>
    </row>
    <row r="389" spans="1:48" x14ac:dyDescent="0.3">
      <c r="A389" t="s">
        <v>518</v>
      </c>
      <c r="B389" t="s">
        <v>519</v>
      </c>
      <c r="C389" t="s">
        <v>3147</v>
      </c>
      <c r="D389" t="s">
        <v>51</v>
      </c>
      <c r="E389">
        <v>41409.610950959999</v>
      </c>
      <c r="F389">
        <v>2406.6999999999998</v>
      </c>
      <c r="G389">
        <v>24.381255437380801</v>
      </c>
      <c r="H389">
        <f>(Table2[[#This Row],[1Y Return vs Nifty]]-AVERAGE(Table2[1Y Return vs Nifty]))/_xlfn.STDEV.P(Table2[1Y Return vs Nifty])</f>
        <v>0.1831571084115676</v>
      </c>
      <c r="I389">
        <v>-10.1478771194754</v>
      </c>
      <c r="J389">
        <f>(Table2[[#This Row],[1M Return vs Nifty]]-AVERAGE(Table2[1M Return vs Nifty]))/_xlfn.STDEV.P(Table2[1M Return vs Nifty])</f>
        <v>-1.0306480817538153</v>
      </c>
      <c r="K389">
        <v>-9.7628158876977604</v>
      </c>
      <c r="L389">
        <f>(Table2[[#This Row],[6M Return vs Nifty]]-AVERAGE(Table2[6M Return vs Nifty]))/_xlfn.STDEV.P(Table2[6M Return vs Nifty])</f>
        <v>-0.42161011121491221</v>
      </c>
      <c r="M389">
        <v>-1.2559884825802801</v>
      </c>
      <c r="N389">
        <f>(Table2[[#This Row],[1W Return vs Nifty]]-AVERAGE(Table2[1W Return vs Nifty]))/_xlfn.STDEV.P(Table2[1W Return vs Nifty])</f>
        <v>-0.75539175097611766</v>
      </c>
      <c r="O389">
        <v>2475.1</v>
      </c>
      <c r="P389">
        <v>2575.3217593619302</v>
      </c>
      <c r="Q389">
        <v>2444.0702301275501</v>
      </c>
      <c r="R389">
        <v>49.050643796674301</v>
      </c>
      <c r="S389" s="1">
        <f>(Table2[[#This Row],[Close Price]]-Table2[[#This Row],[20D EMA]])/Table2[[#This Row],[20D EMA]]</f>
        <v>-2.7635247060724857E-2</v>
      </c>
      <c r="T389" s="1">
        <f>(Table2[[#This Row],[Close Price]]-Table2[[#This Row],[50D EMA]])/Table2[[#This Row],[50D EMA]]</f>
        <v>-6.5475996833773739E-2</v>
      </c>
      <c r="U389" s="1">
        <f>(Table2[[#This Row],[Close Price]]-Table2[[#This Row],[200D EMA]])/Table2[[#This Row],[200D EMA]]</f>
        <v>-1.5290162151191538E-2</v>
      </c>
      <c r="V389">
        <v>1.31809807687706</v>
      </c>
      <c r="W389">
        <v>2390</v>
      </c>
      <c r="X389">
        <v>2452.1</v>
      </c>
      <c r="Y389">
        <v>2390</v>
      </c>
      <c r="Z389">
        <v>2452.1</v>
      </c>
      <c r="AA389">
        <v>2390</v>
      </c>
      <c r="AB389">
        <v>2452.1</v>
      </c>
      <c r="AC389" s="1">
        <f>(Table2[[#This Row],[Close Price]]/Table2[[#This Row],[Day Low]])-1</f>
        <v>6.9874476987445977E-3</v>
      </c>
      <c r="AD389" s="1">
        <f>(Table2[[#This Row],[Day High]]/Table2[[#This Row],[Close Price]])-1</f>
        <v>1.8864004653675215E-2</v>
      </c>
      <c r="AE389" s="1">
        <f>(Table2[[#This Row],[Close Price]]/Table2[[#This Row],[Current Week Low]])-1</f>
        <v>6.9874476987445977E-3</v>
      </c>
      <c r="AF389" s="1">
        <f>(Table2[[#This Row],[Current Week High]]/Table2[[#This Row],[Close Price]])-1</f>
        <v>1.8864004653675215E-2</v>
      </c>
      <c r="AG389" s="1">
        <f>(Table2[[#This Row],[Close Price]]/Table2[[#This Row],[Current Month Low]])-1</f>
        <v>6.9874476987445977E-3</v>
      </c>
      <c r="AH389" s="1">
        <f>(Table2[[#This Row],[Current Month High]]/Table2[[#This Row],[Close Price]])-1</f>
        <v>1.8864004653675215E-2</v>
      </c>
      <c r="AI389">
        <v>28.308472181825699</v>
      </c>
      <c r="AJ389">
        <v>44.864116531736201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-0.13</v>
      </c>
      <c r="AM389" t="s">
        <v>3190</v>
      </c>
      <c r="AN389">
        <v>-5.52</v>
      </c>
      <c r="AO389" t="s">
        <v>3190</v>
      </c>
      <c r="AP389">
        <v>2.6916918894318999E-2</v>
      </c>
      <c r="AQ389">
        <f>(Table2[[#This Row],[Sharpe Ratio]]-AVERAGE(Table2[Sharpe Ratio]))/_xlfn.STDEV.P(Table2[Sharpe Ratio])</f>
        <v>-0.38489637802580257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247</v>
      </c>
      <c r="AT389">
        <f>_xlfn.RANK.AVG(Table2[[#This Row],[6M Return vs Nifty Z-Score]],Table2[6M Return vs Nifty Z-Score])</f>
        <v>465</v>
      </c>
      <c r="AU389">
        <f>_xlfn.RANK.AVG(Table2[[#This Row],[Sharpe Ratio Z-Score]],Table2[Sharpe Ratio Z-Score])</f>
        <v>441</v>
      </c>
      <c r="AV389">
        <f>(Table2[[#This Row],[Rank 1Y]]+Table2[[#This Row],[Rank 6M]]+Table2[[#This Row],[Rank Sharpe]])/3</f>
        <v>384.33333333333331</v>
      </c>
    </row>
    <row r="390" spans="1:48" x14ac:dyDescent="0.3">
      <c r="A390" t="s">
        <v>872</v>
      </c>
      <c r="B390" t="s">
        <v>873</v>
      </c>
      <c r="C390" t="s">
        <v>3151</v>
      </c>
      <c r="D390" t="s">
        <v>269</v>
      </c>
      <c r="E390">
        <v>17372.694599999999</v>
      </c>
      <c r="F390">
        <v>16209.35</v>
      </c>
      <c r="G390">
        <v>1.2729593492988001</v>
      </c>
      <c r="H390">
        <f>(Table2[[#This Row],[1Y Return vs Nifty]]-AVERAGE(Table2[1Y Return vs Nifty]))/_xlfn.STDEV.P(Table2[1Y Return vs Nifty])</f>
        <v>-0.27929165137088047</v>
      </c>
      <c r="I390">
        <v>-2.8193030665576799</v>
      </c>
      <c r="J390">
        <f>(Table2[[#This Row],[1M Return vs Nifty]]-AVERAGE(Table2[1M Return vs Nifty]))/_xlfn.STDEV.P(Table2[1M Return vs Nifty])</f>
        <v>-0.22298029404918718</v>
      </c>
      <c r="K390">
        <v>-7.0009546582505697</v>
      </c>
      <c r="L390">
        <f>(Table2[[#This Row],[6M Return vs Nifty]]-AVERAGE(Table2[6M Return vs Nifty]))/_xlfn.STDEV.P(Table2[6M Return vs Nifty])</f>
        <v>-0.33411573699665614</v>
      </c>
      <c r="M390">
        <v>6.31225909654429</v>
      </c>
      <c r="N390">
        <f>(Table2[[#This Row],[1W Return vs Nifty]]-AVERAGE(Table2[1W Return vs Nifty]))/_xlfn.STDEV.P(Table2[1W Return vs Nifty])</f>
        <v>0.82555523280174525</v>
      </c>
      <c r="O390" t="e">
        <v>#N/A</v>
      </c>
      <c r="P390">
        <v>16092.991850663901</v>
      </c>
      <c r="Q390">
        <v>15658.975949797299</v>
      </c>
      <c r="R390">
        <v>67.444861031077195</v>
      </c>
      <c r="S390" s="1" t="e">
        <f>(Table2[[#This Row],[Close Price]]-Table2[[#This Row],[20D EMA]])/Table2[[#This Row],[20D EMA]]</f>
        <v>#N/A</v>
      </c>
      <c r="T390" s="1">
        <f>(Table2[[#This Row],[Close Price]]-Table2[[#This Row],[50D EMA]])/Table2[[#This Row],[50D EMA]]</f>
        <v>7.2303615397219982E-3</v>
      </c>
      <c r="U390" s="1">
        <f>(Table2[[#This Row],[Close Price]]-Table2[[#This Row],[200D EMA]])/Table2[[#This Row],[200D EMA]]</f>
        <v>3.5147512325659179E-2</v>
      </c>
      <c r="V390">
        <v>1.0549011059147599</v>
      </c>
      <c r="W390" t="e">
        <v>#N/A</v>
      </c>
      <c r="X390" t="e">
        <v>#N/A</v>
      </c>
      <c r="Y390" t="e">
        <v>#N/A</v>
      </c>
      <c r="Z390" t="e">
        <v>#N/A</v>
      </c>
      <c r="AA390" t="e">
        <v>#N/A</v>
      </c>
      <c r="AB390" t="e">
        <v>#N/A</v>
      </c>
      <c r="AC390" s="1" t="e">
        <f>(Table2[[#This Row],[Close Price]]/Table2[[#This Row],[Day Low]])-1</f>
        <v>#N/A</v>
      </c>
      <c r="AD390" s="1" t="e">
        <f>(Table2[[#This Row],[Day High]]/Table2[[#This Row],[Close Price]])-1</f>
        <v>#N/A</v>
      </c>
      <c r="AE390" s="1" t="e">
        <f>(Table2[[#This Row],[Close Price]]/Table2[[#This Row],[Current Week Low]])-1</f>
        <v>#N/A</v>
      </c>
      <c r="AF390" s="1" t="e">
        <f>(Table2[[#This Row],[Current Week High]]/Table2[[#This Row],[Close Price]])-1</f>
        <v>#N/A</v>
      </c>
      <c r="AG390" s="1" t="e">
        <f>(Table2[[#This Row],[Close Price]]/Table2[[#This Row],[Current Month Low]])-1</f>
        <v>#N/A</v>
      </c>
      <c r="AH390" s="1" t="e">
        <f>(Table2[[#This Row],[Current Month High]]/Table2[[#This Row],[Close Price]])-1</f>
        <v>#N/A</v>
      </c>
      <c r="AI390">
        <v>18.449845305333</v>
      </c>
      <c r="AJ390">
        <v>24.839035135010199</v>
      </c>
      <c r="AK390" t="e">
        <f>IF(AND(Table2[[#This Row],[20D EMA]]&gt;Table2[[#This Row],[50D EMA]],Table2[[#This Row],[50D EMA]]&gt;Table2[[#This Row],[200D EMA]]),"Uptrend","Downtrend/NoTrend")</f>
        <v>#N/A</v>
      </c>
      <c r="AL390" t="e">
        <v>#N/A</v>
      </c>
      <c r="AM390" t="e">
        <v>#N/A</v>
      </c>
      <c r="AN390" t="e">
        <v>#N/A</v>
      </c>
      <c r="AO390" t="e">
        <v>#N/A</v>
      </c>
      <c r="AP390">
        <v>6.7923633728883007E-2</v>
      </c>
      <c r="AQ390">
        <f>(Table2[[#This Row],[Sharpe Ratio]]-AVERAGE(Table2[Sharpe Ratio]))/_xlfn.STDEV.P(Table2[Sharpe Ratio])</f>
        <v>9.0660273865153407E-2</v>
      </c>
      <c r="AR390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390">
        <f>_xlfn.RANK.AVG(Table2[[#This Row],[1Y Return vs Nifty Z-Score]],Table2[1Y Return vs Nifty Z-Score])</f>
        <v>406</v>
      </c>
      <c r="AT390">
        <f>_xlfn.RANK.AVG(Table2[[#This Row],[6M Return vs Nifty Z-Score]],Table2[6M Return vs Nifty Z-Score])</f>
        <v>423</v>
      </c>
      <c r="AU390">
        <f>_xlfn.RANK.AVG(Table2[[#This Row],[Sharpe Ratio Z-Score]],Table2[Sharpe Ratio Z-Score])</f>
        <v>328</v>
      </c>
      <c r="AV390">
        <f>(Table2[[#This Row],[Rank 1Y]]+Table2[[#This Row],[Rank 6M]]+Table2[[#This Row],[Rank Sharpe]])/3</f>
        <v>385.66666666666669</v>
      </c>
    </row>
    <row r="391" spans="1:48" x14ac:dyDescent="0.3">
      <c r="A391" t="s">
        <v>1328</v>
      </c>
      <c r="B391" t="s">
        <v>1329</v>
      </c>
      <c r="C391" t="s">
        <v>3156</v>
      </c>
      <c r="D391" t="s">
        <v>139</v>
      </c>
      <c r="E391">
        <v>8708.2524822149899</v>
      </c>
      <c r="F391">
        <v>136.31</v>
      </c>
      <c r="G391">
        <v>44.432780637177899</v>
      </c>
      <c r="H391">
        <f>(Table2[[#This Row],[1Y Return vs Nifty]]-AVERAGE(Table2[1Y Return vs Nifty]))/_xlfn.STDEV.P(Table2[1Y Return vs Nifty])</f>
        <v>0.58443303654783019</v>
      </c>
      <c r="I391">
        <v>23.383766793814502</v>
      </c>
      <c r="J391">
        <f>(Table2[[#This Row],[1M Return vs Nifty]]-AVERAGE(Table2[1M Return vs Nifty]))/_xlfn.STDEV.P(Table2[1M Return vs Nifty])</f>
        <v>2.6648086963303061</v>
      </c>
      <c r="K391">
        <v>-6.8997078069613202</v>
      </c>
      <c r="L391">
        <f>(Table2[[#This Row],[6M Return vs Nifty]]-AVERAGE(Table2[6M Return vs Nifty]))/_xlfn.STDEV.P(Table2[6M Return vs Nifty])</f>
        <v>-0.33090828768650565</v>
      </c>
      <c r="M391">
        <v>13.0518762233676</v>
      </c>
      <c r="N391">
        <f>(Table2[[#This Row],[1W Return vs Nifty]]-AVERAGE(Table2[1W Return vs Nifty]))/_xlfn.STDEV.P(Table2[1W Return vs Nifty])</f>
        <v>2.2334078772974761</v>
      </c>
      <c r="O391">
        <v>125.05</v>
      </c>
      <c r="P391">
        <v>123.90336936817</v>
      </c>
      <c r="Q391">
        <v>121.44721940819301</v>
      </c>
      <c r="R391">
        <v>76.593492243985807</v>
      </c>
      <c r="S391" s="1">
        <f>(Table2[[#This Row],[Close Price]]-Table2[[#This Row],[20D EMA]])/Table2[[#This Row],[20D EMA]]</f>
        <v>9.0043982407037232E-2</v>
      </c>
      <c r="T391" s="1">
        <f>(Table2[[#This Row],[Close Price]]-Table2[[#This Row],[50D EMA]])/Table2[[#This Row],[50D EMA]]</f>
        <v>0.10013150324398833</v>
      </c>
      <c r="U391" s="1">
        <f>(Table2[[#This Row],[Close Price]]-Table2[[#This Row],[200D EMA]])/Table2[[#This Row],[200D EMA]]</f>
        <v>0.12238057539919543</v>
      </c>
      <c r="V391">
        <v>1.04032405640416</v>
      </c>
      <c r="W391">
        <v>135.19999999999999</v>
      </c>
      <c r="X391">
        <v>139.59</v>
      </c>
      <c r="Y391">
        <v>135.19999999999999</v>
      </c>
      <c r="Z391">
        <v>139.59</v>
      </c>
      <c r="AA391">
        <v>135.19999999999999</v>
      </c>
      <c r="AB391">
        <v>139.59</v>
      </c>
      <c r="AC391" s="1">
        <f>(Table2[[#This Row],[Close Price]]/Table2[[#This Row],[Day Low]])-1</f>
        <v>8.2100591715976723E-3</v>
      </c>
      <c r="AD391" s="1">
        <f>(Table2[[#This Row],[Day High]]/Table2[[#This Row],[Close Price]])-1</f>
        <v>2.406279803389344E-2</v>
      </c>
      <c r="AE391" s="1">
        <f>(Table2[[#This Row],[Close Price]]/Table2[[#This Row],[Current Week Low]])-1</f>
        <v>8.2100591715976723E-3</v>
      </c>
      <c r="AF391" s="1">
        <f>(Table2[[#This Row],[Current Week High]]/Table2[[#This Row],[Close Price]])-1</f>
        <v>2.406279803389344E-2</v>
      </c>
      <c r="AG391" s="1">
        <f>(Table2[[#This Row],[Close Price]]/Table2[[#This Row],[Current Month Low]])-1</f>
        <v>8.2100591715976723E-3</v>
      </c>
      <c r="AH391" s="1">
        <f>(Table2[[#This Row],[Current Month High]]/Table2[[#This Row],[Close Price]])-1</f>
        <v>2.406279803389344E-2</v>
      </c>
      <c r="AI391">
        <v>20.578094050326399</v>
      </c>
      <c r="AJ391">
        <v>68.283950617283907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0.06</v>
      </c>
      <c r="AM391" t="s">
        <v>3189</v>
      </c>
      <c r="AN391">
        <v>12.41</v>
      </c>
      <c r="AO391" t="s">
        <v>3189</v>
      </c>
      <c r="AP391">
        <v>-1.2898728710648E-2</v>
      </c>
      <c r="AQ391">
        <f>(Table2[[#This Row],[Sharpe Ratio]]-AVERAGE(Table2[Sharpe Ratio]))/_xlfn.STDEV.P(Table2[Sharpe Ratio])</f>
        <v>-0.84664017155516258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4.3051011509339441</v>
      </c>
      <c r="AS391">
        <f>_xlfn.RANK.AVG(Table2[[#This Row],[1Y Return vs Nifty Z-Score]],Table2[1Y Return vs Nifty Z-Score])</f>
        <v>149</v>
      </c>
      <c r="AT391">
        <f>_xlfn.RANK.AVG(Table2[[#This Row],[6M Return vs Nifty Z-Score]],Table2[6M Return vs Nifty Z-Score])</f>
        <v>422</v>
      </c>
      <c r="AU391">
        <f>_xlfn.RANK.AVG(Table2[[#This Row],[Sharpe Ratio Z-Score]],Table2[Sharpe Ratio Z-Score])</f>
        <v>589</v>
      </c>
      <c r="AV391">
        <f>(Table2[[#This Row],[Rank 1Y]]+Table2[[#This Row],[Rank 6M]]+Table2[[#This Row],[Rank Sharpe]])/3</f>
        <v>386.66666666666669</v>
      </c>
    </row>
    <row r="392" spans="1:48" x14ac:dyDescent="0.3">
      <c r="A392" t="s">
        <v>1347</v>
      </c>
      <c r="B392" t="s">
        <v>1348</v>
      </c>
      <c r="C392" t="s">
        <v>3161</v>
      </c>
      <c r="D392" t="s">
        <v>1349</v>
      </c>
      <c r="E392">
        <v>8557.8319231200003</v>
      </c>
      <c r="F392">
        <v>1010.6</v>
      </c>
      <c r="G392">
        <v>6.1868960963837099</v>
      </c>
      <c r="H392">
        <f>(Table2[[#This Row],[1Y Return vs Nifty]]-AVERAGE(Table2[1Y Return vs Nifty]))/_xlfn.STDEV.P(Table2[1Y Return vs Nifty])</f>
        <v>-0.18095277144321603</v>
      </c>
      <c r="I392">
        <v>6.0205771894875104</v>
      </c>
      <c r="J392">
        <f>(Table2[[#This Row],[1M Return vs Nifty]]-AVERAGE(Table2[1M Return vs Nifty]))/_xlfn.STDEV.P(Table2[1M Return vs Nifty])</f>
        <v>0.75124558924270923</v>
      </c>
      <c r="K392">
        <v>19.150447520743899</v>
      </c>
      <c r="L392">
        <f>(Table2[[#This Row],[6M Return vs Nifty]]-AVERAGE(Table2[6M Return vs Nifty]))/_xlfn.STDEV.P(Table2[6M Return vs Nifty])</f>
        <v>0.49434752690130629</v>
      </c>
      <c r="M392">
        <v>7.9818473855968897</v>
      </c>
      <c r="N392">
        <f>(Table2[[#This Row],[1W Return vs Nifty]]-AVERAGE(Table2[1W Return vs Nifty]))/_xlfn.STDEV.P(Table2[1W Return vs Nifty])</f>
        <v>1.1743190043529224</v>
      </c>
      <c r="O392">
        <v>953.69</v>
      </c>
      <c r="P392">
        <v>941.45821100641001</v>
      </c>
      <c r="Q392">
        <v>873.856563719924</v>
      </c>
      <c r="R392">
        <v>67.051900263710095</v>
      </c>
      <c r="S392" s="1">
        <f>(Table2[[#This Row],[Close Price]]-Table2[[#This Row],[20D EMA]])/Table2[[#This Row],[20D EMA]]</f>
        <v>5.9673478803384708E-2</v>
      </c>
      <c r="T392" s="1">
        <f>(Table2[[#This Row],[Close Price]]-Table2[[#This Row],[50D EMA]])/Table2[[#This Row],[50D EMA]]</f>
        <v>7.3441166251742698E-2</v>
      </c>
      <c r="U392" s="1">
        <f>(Table2[[#This Row],[Close Price]]-Table2[[#This Row],[200D EMA]])/Table2[[#This Row],[200D EMA]]</f>
        <v>0.15648270203289688</v>
      </c>
      <c r="V392">
        <v>0.59979460939303098</v>
      </c>
      <c r="W392">
        <v>998.4</v>
      </c>
      <c r="X392">
        <v>1027</v>
      </c>
      <c r="Y392">
        <v>998.4</v>
      </c>
      <c r="Z392">
        <v>1027</v>
      </c>
      <c r="AA392">
        <v>998.4</v>
      </c>
      <c r="AB392">
        <v>1027</v>
      </c>
      <c r="AC392" s="1">
        <f>(Table2[[#This Row],[Close Price]]/Table2[[#This Row],[Day Low]])-1</f>
        <v>1.2219551282051322E-2</v>
      </c>
      <c r="AD392" s="1">
        <f>(Table2[[#This Row],[Day High]]/Table2[[#This Row],[Close Price]])-1</f>
        <v>1.6227983376212229E-2</v>
      </c>
      <c r="AE392" s="1">
        <f>(Table2[[#This Row],[Close Price]]/Table2[[#This Row],[Current Week Low]])-1</f>
        <v>1.2219551282051322E-2</v>
      </c>
      <c r="AF392" s="1">
        <f>(Table2[[#This Row],[Current Week High]]/Table2[[#This Row],[Close Price]])-1</f>
        <v>1.6227983376212229E-2</v>
      </c>
      <c r="AG392" s="1">
        <f>(Table2[[#This Row],[Close Price]]/Table2[[#This Row],[Current Month Low]])-1</f>
        <v>1.2219551282051322E-2</v>
      </c>
      <c r="AH392" s="1">
        <f>(Table2[[#This Row],[Current Month High]]/Table2[[#This Row],[Close Price]])-1</f>
        <v>1.6227983376212229E-2</v>
      </c>
      <c r="AI392">
        <v>10.528398970908301</v>
      </c>
      <c r="AJ392">
        <v>70.853761622992394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0.02</v>
      </c>
      <c r="AM392" t="s">
        <v>3189</v>
      </c>
      <c r="AN392">
        <v>14.59</v>
      </c>
      <c r="AO392" t="s">
        <v>3189</v>
      </c>
      <c r="AP392">
        <v>-2.9335174162064999E-2</v>
      </c>
      <c r="AQ392">
        <f>(Table2[[#This Row],[Sharpe Ratio]]-AVERAGE(Table2[Sharpe Ratio]))/_xlfn.STDEV.P(Table2[Sharpe Ratio])</f>
        <v>-1.0372543429024319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1.2017050061512899</v>
      </c>
      <c r="AS392">
        <f>_xlfn.RANK.AVG(Table2[[#This Row],[1Y Return vs Nifty Z-Score]],Table2[1Y Return vs Nifty Z-Score])</f>
        <v>364</v>
      </c>
      <c r="AT392">
        <f>_xlfn.RANK.AVG(Table2[[#This Row],[6M Return vs Nifty Z-Score]],Table2[6M Return vs Nifty Z-Score])</f>
        <v>170</v>
      </c>
      <c r="AU392">
        <f>_xlfn.RANK.AVG(Table2[[#This Row],[Sharpe Ratio Z-Score]],Table2[Sharpe Ratio Z-Score])</f>
        <v>626</v>
      </c>
      <c r="AV392">
        <f>(Table2[[#This Row],[Rank 1Y]]+Table2[[#This Row],[Rank 6M]]+Table2[[#This Row],[Rank Sharpe]])/3</f>
        <v>386.66666666666669</v>
      </c>
    </row>
    <row r="393" spans="1:48" x14ac:dyDescent="0.3">
      <c r="A393" t="s">
        <v>668</v>
      </c>
      <c r="B393" t="s">
        <v>669</v>
      </c>
      <c r="C393" t="s">
        <v>3147</v>
      </c>
      <c r="D393" t="s">
        <v>51</v>
      </c>
      <c r="E393">
        <v>26968.246629239999</v>
      </c>
      <c r="F393">
        <v>1759.1</v>
      </c>
      <c r="G393">
        <v>-1.8405527417896601</v>
      </c>
      <c r="H393">
        <f>(Table2[[#This Row],[1Y Return vs Nifty]]-AVERAGE(Table2[1Y Return vs Nifty]))/_xlfn.STDEV.P(Table2[1Y Return vs Nifty])</f>
        <v>-0.34160000156698628</v>
      </c>
      <c r="I393">
        <v>-10.347416293019901</v>
      </c>
      <c r="J393">
        <f>(Table2[[#This Row],[1M Return vs Nifty]]-AVERAGE(Table2[1M Return vs Nifty]))/_xlfn.STDEV.P(Table2[1M Return vs Nifty])</f>
        <v>-1.0526389031187073</v>
      </c>
      <c r="K393">
        <v>-10.372656643034301</v>
      </c>
      <c r="L393">
        <f>(Table2[[#This Row],[6M Return vs Nifty]]-AVERAGE(Table2[6M Return vs Nifty]))/_xlfn.STDEV.P(Table2[6M Return vs Nifty])</f>
        <v>-0.44092955952464463</v>
      </c>
      <c r="M393">
        <v>-2.6114078299617902</v>
      </c>
      <c r="N393">
        <f>(Table2[[#This Row],[1W Return vs Nifty]]-AVERAGE(Table2[1W Return vs Nifty]))/_xlfn.STDEV.P(Table2[1W Return vs Nifty])</f>
        <v>-1.0385281186218525</v>
      </c>
      <c r="O393">
        <v>1768.21</v>
      </c>
      <c r="P393">
        <v>1812.3897388441001</v>
      </c>
      <c r="Q393">
        <v>1764.1717099923701</v>
      </c>
      <c r="R393">
        <v>43.206381634496502</v>
      </c>
      <c r="S393" s="1">
        <f>(Table2[[#This Row],[Close Price]]-Table2[[#This Row],[20D EMA]])/Table2[[#This Row],[20D EMA]]</f>
        <v>-5.1521029741943133E-3</v>
      </c>
      <c r="T393" s="1">
        <f>(Table2[[#This Row],[Close Price]]-Table2[[#This Row],[50D EMA]])/Table2[[#This Row],[50D EMA]]</f>
        <v>-2.9403023920278378E-2</v>
      </c>
      <c r="U393" s="1">
        <f>(Table2[[#This Row],[Close Price]]-Table2[[#This Row],[200D EMA]])/Table2[[#This Row],[200D EMA]]</f>
        <v>-2.8748392028076011E-3</v>
      </c>
      <c r="V393">
        <v>0.72424877215749295</v>
      </c>
      <c r="W393">
        <v>1734</v>
      </c>
      <c r="X393">
        <v>1769.7</v>
      </c>
      <c r="Y393">
        <v>1734</v>
      </c>
      <c r="Z393">
        <v>1769.7</v>
      </c>
      <c r="AA393">
        <v>1734</v>
      </c>
      <c r="AB393">
        <v>1769.7</v>
      </c>
      <c r="AC393" s="1">
        <f>(Table2[[#This Row],[Close Price]]/Table2[[#This Row],[Day Low]])-1</f>
        <v>1.447520184544393E-2</v>
      </c>
      <c r="AD393" s="1">
        <f>(Table2[[#This Row],[Day High]]/Table2[[#This Row],[Close Price]])-1</f>
        <v>6.0258086521518539E-3</v>
      </c>
      <c r="AE393" s="1">
        <f>(Table2[[#This Row],[Close Price]]/Table2[[#This Row],[Current Week Low]])-1</f>
        <v>1.447520184544393E-2</v>
      </c>
      <c r="AF393" s="1">
        <f>(Table2[[#This Row],[Current Week High]]/Table2[[#This Row],[Close Price]])-1</f>
        <v>6.0258086521518539E-3</v>
      </c>
      <c r="AG393" s="1">
        <f>(Table2[[#This Row],[Close Price]]/Table2[[#This Row],[Current Month Low]])-1</f>
        <v>1.447520184544393E-2</v>
      </c>
      <c r="AH393" s="1">
        <f>(Table2[[#This Row],[Current Month High]]/Table2[[#This Row],[Close Price]])-1</f>
        <v>6.0258086521518539E-3</v>
      </c>
      <c r="AI393">
        <v>15.3999204138479</v>
      </c>
      <c r="AJ393">
        <v>24.533644826731699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-0.03</v>
      </c>
      <c r="AM393" t="s">
        <v>3190</v>
      </c>
      <c r="AN393">
        <v>-1.1499999999999999</v>
      </c>
      <c r="AO393" t="s">
        <v>3190</v>
      </c>
      <c r="AP393">
        <v>8.8524075190553997E-2</v>
      </c>
      <c r="AQ393">
        <f>(Table2[[#This Row],[Sharpe Ratio]]-AVERAGE(Table2[Sharpe Ratio]))/_xlfn.STDEV.P(Table2[Sharpe Ratio])</f>
        <v>0.32956448768748087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430</v>
      </c>
      <c r="AT393">
        <f>_xlfn.RANK.AVG(Table2[[#This Row],[6M Return vs Nifty Z-Score]],Table2[6M Return vs Nifty Z-Score])</f>
        <v>470</v>
      </c>
      <c r="AU393">
        <f>_xlfn.RANK.AVG(Table2[[#This Row],[Sharpe Ratio Z-Score]],Table2[Sharpe Ratio Z-Score])</f>
        <v>262</v>
      </c>
      <c r="AV393">
        <f>(Table2[[#This Row],[Rank 1Y]]+Table2[[#This Row],[Rank 6M]]+Table2[[#This Row],[Rank Sharpe]])/3</f>
        <v>387.33333333333331</v>
      </c>
    </row>
    <row r="394" spans="1:48" x14ac:dyDescent="0.3">
      <c r="A394" t="s">
        <v>1177</v>
      </c>
      <c r="B394" t="s">
        <v>1178</v>
      </c>
      <c r="C394" t="s">
        <v>3155</v>
      </c>
      <c r="D394" t="s">
        <v>222</v>
      </c>
      <c r="E394">
        <v>10340.192242556999</v>
      </c>
      <c r="F394">
        <v>130.34</v>
      </c>
      <c r="G394">
        <v>-6.7109173914121403</v>
      </c>
      <c r="H394">
        <f>(Table2[[#This Row],[1Y Return vs Nifty]]-AVERAGE(Table2[1Y Return vs Nifty]))/_xlfn.STDEV.P(Table2[1Y Return vs Nifty])</f>
        <v>-0.43906690623711481</v>
      </c>
      <c r="I394">
        <v>8.9414400611413196</v>
      </c>
      <c r="J394">
        <f>(Table2[[#This Row],[1M Return vs Nifty]]-AVERAGE(Table2[1M Return vs Nifty]))/_xlfn.STDEV.P(Table2[1M Return vs Nifty])</f>
        <v>1.0731481635638349</v>
      </c>
      <c r="K394">
        <v>-14.7668333045859</v>
      </c>
      <c r="L394">
        <f>(Table2[[#This Row],[6M Return vs Nifty]]-AVERAGE(Table2[6M Return vs Nifty]))/_xlfn.STDEV.P(Table2[6M Return vs Nifty])</f>
        <v>-0.58013486539147008</v>
      </c>
      <c r="M394">
        <v>2.5951176750186602</v>
      </c>
      <c r="N394">
        <f>(Table2[[#This Row],[1W Return vs Nifty]]-AVERAGE(Table2[1W Return vs Nifty]))/_xlfn.STDEV.P(Table2[1W Return vs Nifty])</f>
        <v>4.9073827139741649E-2</v>
      </c>
      <c r="O394">
        <v>124.77</v>
      </c>
      <c r="P394">
        <v>124.236585100247</v>
      </c>
      <c r="Q394">
        <v>128.289595051775</v>
      </c>
      <c r="R394">
        <v>74.664487720620301</v>
      </c>
      <c r="S394" s="1">
        <f>(Table2[[#This Row],[Close Price]]-Table2[[#This Row],[20D EMA]])/Table2[[#This Row],[20D EMA]]</f>
        <v>4.4642141540434457E-2</v>
      </c>
      <c r="T394" s="1">
        <f>(Table2[[#This Row],[Close Price]]-Table2[[#This Row],[50D EMA]])/Table2[[#This Row],[50D EMA]]</f>
        <v>4.912735564027404E-2</v>
      </c>
      <c r="U394" s="1">
        <f>(Table2[[#This Row],[Close Price]]-Table2[[#This Row],[200D EMA]])/Table2[[#This Row],[200D EMA]]</f>
        <v>1.5982628578705138E-2</v>
      </c>
      <c r="V394">
        <v>1.32286511925204</v>
      </c>
      <c r="W394">
        <v>129.76</v>
      </c>
      <c r="X394">
        <v>132.5</v>
      </c>
      <c r="Y394">
        <v>129.76</v>
      </c>
      <c r="Z394">
        <v>132.5</v>
      </c>
      <c r="AA394">
        <v>129.76</v>
      </c>
      <c r="AB394">
        <v>132.5</v>
      </c>
      <c r="AC394" s="1">
        <f>(Table2[[#This Row],[Close Price]]/Table2[[#This Row],[Day Low]])-1</f>
        <v>4.4697903822441543E-3</v>
      </c>
      <c r="AD394" s="1">
        <f>(Table2[[#This Row],[Day High]]/Table2[[#This Row],[Close Price]])-1</f>
        <v>1.6572042350774918E-2</v>
      </c>
      <c r="AE394" s="1">
        <f>(Table2[[#This Row],[Close Price]]/Table2[[#This Row],[Current Week Low]])-1</f>
        <v>4.4697903822441543E-3</v>
      </c>
      <c r="AF394" s="1">
        <f>(Table2[[#This Row],[Current Week High]]/Table2[[#This Row],[Close Price]])-1</f>
        <v>1.6572042350774918E-2</v>
      </c>
      <c r="AG394" s="1">
        <f>(Table2[[#This Row],[Close Price]]/Table2[[#This Row],[Current Month Low]])-1</f>
        <v>4.4697903822441543E-3</v>
      </c>
      <c r="AH394" s="1">
        <f>(Table2[[#This Row],[Current Month High]]/Table2[[#This Row],[Close Price]])-1</f>
        <v>1.6572042350774918E-2</v>
      </c>
      <c r="AI394">
        <v>21.2214208991867</v>
      </c>
      <c r="AJ394">
        <v>16.583184257602799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0</v>
      </c>
      <c r="AM394" t="s">
        <v>3188</v>
      </c>
      <c r="AN394">
        <v>7.16</v>
      </c>
      <c r="AO394" t="s">
        <v>3189</v>
      </c>
      <c r="AP394">
        <v>0.117503862960587</v>
      </c>
      <c r="AQ394">
        <f>(Table2[[#This Row],[Sharpe Ratio]]-AVERAGE(Table2[Sharpe Ratio]))/_xlfn.STDEV.P(Table2[Sharpe Ratio])</f>
        <v>0.66564434436527309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457</v>
      </c>
      <c r="AT394">
        <f>_xlfn.RANK.AVG(Table2[[#This Row],[6M Return vs Nifty Z-Score]],Table2[6M Return vs Nifty Z-Score])</f>
        <v>529</v>
      </c>
      <c r="AU394">
        <f>_xlfn.RANK.AVG(Table2[[#This Row],[Sharpe Ratio Z-Score]],Table2[Sharpe Ratio Z-Score])</f>
        <v>177</v>
      </c>
      <c r="AV394">
        <f>(Table2[[#This Row],[Rank 1Y]]+Table2[[#This Row],[Rank 6M]]+Table2[[#This Row],[Rank Sharpe]])/3</f>
        <v>387.66666666666669</v>
      </c>
    </row>
    <row r="395" spans="1:48" x14ac:dyDescent="0.3">
      <c r="A395" t="s">
        <v>795</v>
      </c>
      <c r="B395" t="s">
        <v>796</v>
      </c>
      <c r="C395" t="s">
        <v>3141</v>
      </c>
      <c r="D395" t="s">
        <v>188</v>
      </c>
      <c r="E395">
        <v>19981.5458810399</v>
      </c>
      <c r="F395">
        <v>352.7</v>
      </c>
      <c r="G395">
        <v>2.8098173255842398</v>
      </c>
      <c r="H395">
        <f>(Table2[[#This Row],[1Y Return vs Nifty]]-AVERAGE(Table2[1Y Return vs Nifty]))/_xlfn.STDEV.P(Table2[1Y Return vs Nifty])</f>
        <v>-0.24853568120389297</v>
      </c>
      <c r="I395">
        <v>-9.5737295168262992</v>
      </c>
      <c r="J395">
        <f>(Table2[[#This Row],[1M Return vs Nifty]]-AVERAGE(Table2[1M Return vs Nifty]))/_xlfn.STDEV.P(Table2[1M Return vs Nifty])</f>
        <v>-0.96737239937698305</v>
      </c>
      <c r="K395">
        <v>13.1650325302586</v>
      </c>
      <c r="L395">
        <f>(Table2[[#This Row],[6M Return vs Nifty]]-AVERAGE(Table2[6M Return vs Nifty]))/_xlfn.STDEV.P(Table2[6M Return vs Nifty])</f>
        <v>0.30473259134790009</v>
      </c>
      <c r="M395">
        <v>4.83428831659017</v>
      </c>
      <c r="N395">
        <f>(Table2[[#This Row],[1W Return vs Nifty]]-AVERAGE(Table2[1W Return vs Nifty]))/_xlfn.STDEV.P(Table2[1W Return vs Nifty])</f>
        <v>0.51681884141765699</v>
      </c>
      <c r="O395">
        <v>357.33</v>
      </c>
      <c r="P395">
        <v>372.32195922596702</v>
      </c>
      <c r="Q395">
        <v>353.08426817293503</v>
      </c>
      <c r="R395">
        <v>53.041590974219801</v>
      </c>
      <c r="S395" s="1">
        <f>(Table2[[#This Row],[Close Price]]-Table2[[#This Row],[20D EMA]])/Table2[[#This Row],[20D EMA]]</f>
        <v>-1.2957210421738996E-2</v>
      </c>
      <c r="T395" s="1">
        <f>(Table2[[#This Row],[Close Price]]-Table2[[#This Row],[50D EMA]])/Table2[[#This Row],[50D EMA]]</f>
        <v>-5.2701589953919992E-2</v>
      </c>
      <c r="U395" s="1">
        <f>(Table2[[#This Row],[Close Price]]-Table2[[#This Row],[200D EMA]])/Table2[[#This Row],[200D EMA]]</f>
        <v>-1.0883185901299603E-3</v>
      </c>
      <c r="V395">
        <v>0.47824776117342699</v>
      </c>
      <c r="W395">
        <v>349.75</v>
      </c>
      <c r="X395">
        <v>355.5</v>
      </c>
      <c r="Y395">
        <v>349.75</v>
      </c>
      <c r="Z395">
        <v>355.5</v>
      </c>
      <c r="AA395">
        <v>349.75</v>
      </c>
      <c r="AB395">
        <v>355.5</v>
      </c>
      <c r="AC395" s="1">
        <f>(Table2[[#This Row],[Close Price]]/Table2[[#This Row],[Day Low]])-1</f>
        <v>8.4345961401000036E-3</v>
      </c>
      <c r="AD395" s="1">
        <f>(Table2[[#This Row],[Day High]]/Table2[[#This Row],[Close Price]])-1</f>
        <v>7.9387581514034355E-3</v>
      </c>
      <c r="AE395" s="1">
        <f>(Table2[[#This Row],[Close Price]]/Table2[[#This Row],[Current Week Low]])-1</f>
        <v>8.4345961401000036E-3</v>
      </c>
      <c r="AF395" s="1">
        <f>(Table2[[#This Row],[Current Week High]]/Table2[[#This Row],[Close Price]])-1</f>
        <v>7.9387581514034355E-3</v>
      </c>
      <c r="AG395" s="1">
        <f>(Table2[[#This Row],[Close Price]]/Table2[[#This Row],[Current Month Low]])-1</f>
        <v>8.4345961401000036E-3</v>
      </c>
      <c r="AH395" s="1">
        <f>(Table2[[#This Row],[Current Month High]]/Table2[[#This Row],[Close Price]])-1</f>
        <v>7.9387581514034355E-3</v>
      </c>
      <c r="AI395">
        <v>33.172667989792998</v>
      </c>
      <c r="AJ395">
        <v>35.627763891559297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-0.09</v>
      </c>
      <c r="AM395" t="s">
        <v>3190</v>
      </c>
      <c r="AN395">
        <v>-5.23</v>
      </c>
      <c r="AO395" t="s">
        <v>3190</v>
      </c>
      <c r="AP395">
        <v>-2.1385575875450002E-3</v>
      </c>
      <c r="AQ395">
        <f>(Table2[[#This Row],[Sharpe Ratio]]-AVERAGE(Table2[Sharpe Ratio]))/_xlfn.STDEV.P(Table2[Sharpe Ratio])</f>
        <v>-0.7218539999800746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391</v>
      </c>
      <c r="AT395">
        <f>_xlfn.RANK.AVG(Table2[[#This Row],[6M Return vs Nifty Z-Score]],Table2[6M Return vs Nifty Z-Score])</f>
        <v>209</v>
      </c>
      <c r="AU395">
        <f>_xlfn.RANK.AVG(Table2[[#This Row],[Sharpe Ratio Z-Score]],Table2[Sharpe Ratio Z-Score])</f>
        <v>566</v>
      </c>
      <c r="AV395">
        <f>(Table2[[#This Row],[Rank 1Y]]+Table2[[#This Row],[Rank 6M]]+Table2[[#This Row],[Rank Sharpe]])/3</f>
        <v>388.66666666666669</v>
      </c>
    </row>
    <row r="396" spans="1:48" x14ac:dyDescent="0.3">
      <c r="A396" t="s">
        <v>407</v>
      </c>
      <c r="B396" t="s">
        <v>408</v>
      </c>
      <c r="C396" t="s">
        <v>3142</v>
      </c>
      <c r="D396" t="s">
        <v>21</v>
      </c>
      <c r="E396">
        <v>56339.622818515003</v>
      </c>
      <c r="F396">
        <v>3050</v>
      </c>
      <c r="G396">
        <v>5.6637798128721899</v>
      </c>
      <c r="H396">
        <f>(Table2[[#This Row],[1Y Return vs Nifty]]-AVERAGE(Table2[1Y Return vs Nifty]))/_xlfn.STDEV.P(Table2[1Y Return vs Nifty])</f>
        <v>-0.19142149988644694</v>
      </c>
      <c r="I396">
        <v>2.9441991139457402</v>
      </c>
      <c r="J396">
        <f>(Table2[[#This Row],[1M Return vs Nifty]]-AVERAGE(Table2[1M Return vs Nifty]))/_xlfn.STDEV.P(Table2[1M Return vs Nifty])</f>
        <v>0.41220398899762289</v>
      </c>
      <c r="K396">
        <v>22.1493078685968</v>
      </c>
      <c r="L396">
        <f>(Table2[[#This Row],[6M Return vs Nifty]]-AVERAGE(Table2[6M Return vs Nifty]))/_xlfn.STDEV.P(Table2[6M Return vs Nifty])</f>
        <v>0.58934991395311687</v>
      </c>
      <c r="M396">
        <v>0.65138899163702202</v>
      </c>
      <c r="N396">
        <f>(Table2[[#This Row],[1W Return vs Nifty]]-AVERAGE(Table2[1W Return vs Nifty]))/_xlfn.STDEV.P(Table2[1W Return vs Nifty])</f>
        <v>-0.35695570177666941</v>
      </c>
      <c r="O396">
        <v>2931.18</v>
      </c>
      <c r="P396">
        <v>2930.1347012794399</v>
      </c>
      <c r="Q396">
        <v>2740.2354312678299</v>
      </c>
      <c r="R396">
        <v>60.682951450570201</v>
      </c>
      <c r="S396" s="1">
        <f>(Table2[[#This Row],[Close Price]]-Table2[[#This Row],[20D EMA]])/Table2[[#This Row],[20D EMA]]</f>
        <v>4.0536575713535222E-2</v>
      </c>
      <c r="T396" s="1">
        <f>(Table2[[#This Row],[Close Price]]-Table2[[#This Row],[50D EMA]])/Table2[[#This Row],[50D EMA]]</f>
        <v>4.0907777607705552E-2</v>
      </c>
      <c r="U396" s="1">
        <f>(Table2[[#This Row],[Close Price]]-Table2[[#This Row],[200D EMA]])/Table2[[#This Row],[200D EMA]]</f>
        <v>0.11304304922035505</v>
      </c>
      <c r="V396">
        <v>0.85978127092384504</v>
      </c>
      <c r="W396">
        <v>2953.55</v>
      </c>
      <c r="X396">
        <v>3056.85</v>
      </c>
      <c r="Y396">
        <v>2953.55</v>
      </c>
      <c r="Z396">
        <v>3056.85</v>
      </c>
      <c r="AA396">
        <v>2953.55</v>
      </c>
      <c r="AB396">
        <v>3056.85</v>
      </c>
      <c r="AC396" s="1">
        <f>(Table2[[#This Row],[Close Price]]/Table2[[#This Row],[Day Low]])-1</f>
        <v>3.2655617815848581E-2</v>
      </c>
      <c r="AD396" s="1">
        <f>(Table2[[#This Row],[Day High]]/Table2[[#This Row],[Close Price]])-1</f>
        <v>2.2459016393441278E-3</v>
      </c>
      <c r="AE396" s="1">
        <f>(Table2[[#This Row],[Close Price]]/Table2[[#This Row],[Current Week Low]])-1</f>
        <v>3.2655617815848581E-2</v>
      </c>
      <c r="AF396" s="1">
        <f>(Table2[[#This Row],[Current Week High]]/Table2[[#This Row],[Close Price]])-1</f>
        <v>2.2459016393441278E-3</v>
      </c>
      <c r="AG396" s="1">
        <f>(Table2[[#This Row],[Close Price]]/Table2[[#This Row],[Current Month Low]])-1</f>
        <v>3.2655617815848581E-2</v>
      </c>
      <c r="AH396" s="1">
        <f>(Table2[[#This Row],[Current Month High]]/Table2[[#This Row],[Close Price]])-1</f>
        <v>2.2459016393441278E-3</v>
      </c>
      <c r="AI396">
        <v>4.5180327868852501</v>
      </c>
      <c r="AJ396">
        <v>39.460448102423399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-0.03</v>
      </c>
      <c r="AM396" t="s">
        <v>3190</v>
      </c>
      <c r="AN396">
        <v>6.89</v>
      </c>
      <c r="AO396" t="s">
        <v>3189</v>
      </c>
      <c r="AP396">
        <v>-3.9521542803639002E-2</v>
      </c>
      <c r="AQ396">
        <f>(Table2[[#This Row],[Sharpe Ratio]]-AVERAGE(Table2[Sharpe Ratio]))/_xlfn.STDEV.P(Table2[Sharpe Ratio])</f>
        <v>-1.1553861021925191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-0.70220940090489581</v>
      </c>
      <c r="AS396">
        <f>_xlfn.RANK.AVG(Table2[[#This Row],[1Y Return vs Nifty Z-Score]],Table2[1Y Return vs Nifty Z-Score])</f>
        <v>369</v>
      </c>
      <c r="AT396">
        <f>_xlfn.RANK.AVG(Table2[[#This Row],[6M Return vs Nifty Z-Score]],Table2[6M Return vs Nifty Z-Score])</f>
        <v>150</v>
      </c>
      <c r="AU396">
        <f>_xlfn.RANK.AVG(Table2[[#This Row],[Sharpe Ratio Z-Score]],Table2[Sharpe Ratio Z-Score])</f>
        <v>648</v>
      </c>
      <c r="AV396">
        <f>(Table2[[#This Row],[Rank 1Y]]+Table2[[#This Row],[Rank 6M]]+Table2[[#This Row],[Rank Sharpe]])/3</f>
        <v>389</v>
      </c>
    </row>
    <row r="397" spans="1:48" x14ac:dyDescent="0.3">
      <c r="A397" t="s">
        <v>736</v>
      </c>
      <c r="B397" t="s">
        <v>737</v>
      </c>
      <c r="C397" t="s">
        <v>3152</v>
      </c>
      <c r="D397" t="s">
        <v>276</v>
      </c>
      <c r="E397">
        <v>23458.601366999999</v>
      </c>
      <c r="F397">
        <v>1839.25</v>
      </c>
      <c r="G397">
        <v>19.450520504555101</v>
      </c>
      <c r="H397">
        <f>(Table2[[#This Row],[1Y Return vs Nifty]]-AVERAGE(Table2[1Y Return vs Nifty]))/_xlfn.STDEV.P(Table2[1Y Return vs Nifty])</f>
        <v>8.4482059164762827E-2</v>
      </c>
      <c r="I397">
        <v>-9.48117398080851</v>
      </c>
      <c r="J397">
        <f>(Table2[[#This Row],[1M Return vs Nifty]]-AVERAGE(Table2[1M Return vs Nifty]))/_xlfn.STDEV.P(Table2[1M Return vs Nifty])</f>
        <v>-0.95717203509390103</v>
      </c>
      <c r="K397">
        <v>13.604034274854</v>
      </c>
      <c r="L397">
        <f>(Table2[[#This Row],[6M Return vs Nifty]]-AVERAGE(Table2[6M Return vs Nifty]))/_xlfn.STDEV.P(Table2[6M Return vs Nifty])</f>
        <v>0.31863994574882526</v>
      </c>
      <c r="M397">
        <v>0.93630629795054499</v>
      </c>
      <c r="N397">
        <f>(Table2[[#This Row],[1W Return vs Nifty]]-AVERAGE(Table2[1W Return vs Nifty]))/_xlfn.STDEV.P(Table2[1W Return vs Nifty])</f>
        <v>-0.29743873284387184</v>
      </c>
      <c r="O397">
        <v>1894.64</v>
      </c>
      <c r="P397">
        <v>2021.4060662684401</v>
      </c>
      <c r="Q397">
        <v>1872.3053533529301</v>
      </c>
      <c r="R397">
        <v>47.689985781327799</v>
      </c>
      <c r="S397" s="1">
        <f>(Table2[[#This Row],[Close Price]]-Table2[[#This Row],[20D EMA]])/Table2[[#This Row],[20D EMA]]</f>
        <v>-2.9235105349829042E-2</v>
      </c>
      <c r="T397" s="1">
        <f>(Table2[[#This Row],[Close Price]]-Table2[[#This Row],[50D EMA]])/Table2[[#This Row],[50D EMA]]</f>
        <v>-9.0113544877553575E-2</v>
      </c>
      <c r="U397" s="1">
        <f>(Table2[[#This Row],[Close Price]]-Table2[[#This Row],[200D EMA]])/Table2[[#This Row],[200D EMA]]</f>
        <v>-1.7654894429337844E-2</v>
      </c>
      <c r="V397">
        <v>0.71760310018507201</v>
      </c>
      <c r="W397">
        <v>1801.2</v>
      </c>
      <c r="X397">
        <v>1858.25</v>
      </c>
      <c r="Y397">
        <v>1801.2</v>
      </c>
      <c r="Z397">
        <v>1858.25</v>
      </c>
      <c r="AA397">
        <v>1801.2</v>
      </c>
      <c r="AB397">
        <v>1858.25</v>
      </c>
      <c r="AC397" s="1">
        <f>(Table2[[#This Row],[Close Price]]/Table2[[#This Row],[Day Low]])-1</f>
        <v>2.112480568509878E-2</v>
      </c>
      <c r="AD397" s="1">
        <f>(Table2[[#This Row],[Day High]]/Table2[[#This Row],[Close Price]])-1</f>
        <v>1.0330297675682942E-2</v>
      </c>
      <c r="AE397" s="1">
        <f>(Table2[[#This Row],[Close Price]]/Table2[[#This Row],[Current Week Low]])-1</f>
        <v>2.112480568509878E-2</v>
      </c>
      <c r="AF397" s="1">
        <f>(Table2[[#This Row],[Current Week High]]/Table2[[#This Row],[Close Price]])-1</f>
        <v>1.0330297675682942E-2</v>
      </c>
      <c r="AG397" s="1">
        <f>(Table2[[#This Row],[Close Price]]/Table2[[#This Row],[Current Month Low]])-1</f>
        <v>2.112480568509878E-2</v>
      </c>
      <c r="AH397" s="1">
        <f>(Table2[[#This Row],[Current Month High]]/Table2[[#This Row],[Close Price]])-1</f>
        <v>1.0330297675682942E-2</v>
      </c>
      <c r="AI397">
        <v>33.190159032214197</v>
      </c>
      <c r="AJ397">
        <v>55.067026389006003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-0.08</v>
      </c>
      <c r="AM397" t="s">
        <v>3190</v>
      </c>
      <c r="AN397">
        <v>2.23</v>
      </c>
      <c r="AO397" t="s">
        <v>3189</v>
      </c>
      <c r="AP397">
        <v>-5.8494683336043997E-2</v>
      </c>
      <c r="AQ397">
        <f>(Table2[[#This Row],[Sharpe Ratio]]-AVERAGE(Table2[Sharpe Ratio]))/_xlfn.STDEV.P(Table2[Sharpe Ratio])</f>
        <v>-1.3754184365028479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282</v>
      </c>
      <c r="AT397">
        <f>_xlfn.RANK.AVG(Table2[[#This Row],[6M Return vs Nifty Z-Score]],Table2[6M Return vs Nifty Z-Score])</f>
        <v>206</v>
      </c>
      <c r="AU397">
        <f>_xlfn.RANK.AVG(Table2[[#This Row],[Sharpe Ratio Z-Score]],Table2[Sharpe Ratio Z-Score])</f>
        <v>680</v>
      </c>
      <c r="AV397">
        <f>(Table2[[#This Row],[Rank 1Y]]+Table2[[#This Row],[Rank 6M]]+Table2[[#This Row],[Rank Sharpe]])/3</f>
        <v>389.33333333333331</v>
      </c>
    </row>
    <row r="398" spans="1:48" x14ac:dyDescent="0.3">
      <c r="A398" t="s">
        <v>1732</v>
      </c>
      <c r="B398" t="s">
        <v>1733</v>
      </c>
      <c r="C398" t="s">
        <v>3151</v>
      </c>
      <c r="D398" t="s">
        <v>1734</v>
      </c>
      <c r="E398">
        <v>4872.827976996</v>
      </c>
      <c r="F398">
        <v>73.16</v>
      </c>
      <c r="G398">
        <v>-16.590138170632901</v>
      </c>
      <c r="H398">
        <f>(Table2[[#This Row],[1Y Return vs Nifty]]-AVERAGE(Table2[1Y Return vs Nifty]))/_xlfn.STDEV.P(Table2[1Y Return vs Nifty])</f>
        <v>-0.63677224026751456</v>
      </c>
      <c r="I398">
        <v>8.9785350121586607</v>
      </c>
      <c r="J398">
        <f>(Table2[[#This Row],[1M Return vs Nifty]]-AVERAGE(Table2[1M Return vs Nifty]))/_xlfn.STDEV.P(Table2[1M Return vs Nifty])</f>
        <v>1.0772363254363697</v>
      </c>
      <c r="K398">
        <v>6.9042522650400002</v>
      </c>
      <c r="L398">
        <f>(Table2[[#This Row],[6M Return vs Nifty]]-AVERAGE(Table2[6M Return vs Nifty]))/_xlfn.STDEV.P(Table2[6M Return vs Nifty])</f>
        <v>0.10639422243102591</v>
      </c>
      <c r="M398">
        <v>6.7204751457230198</v>
      </c>
      <c r="N398">
        <f>(Table2[[#This Row],[1W Return vs Nifty]]-AVERAGE(Table2[1W Return vs Nifty]))/_xlfn.STDEV.P(Table2[1W Return vs Nifty])</f>
        <v>0.91082833267481778</v>
      </c>
      <c r="O398">
        <v>67.8</v>
      </c>
      <c r="P398">
        <v>66.235780052569496</v>
      </c>
      <c r="Q398">
        <v>64.832125818460796</v>
      </c>
      <c r="R398">
        <v>68.777253675156402</v>
      </c>
      <c r="S398" s="1">
        <f>(Table2[[#This Row],[Close Price]]-Table2[[#This Row],[20D EMA]])/Table2[[#This Row],[20D EMA]]</f>
        <v>7.9056047197640117E-2</v>
      </c>
      <c r="T398" s="1">
        <f>(Table2[[#This Row],[Close Price]]-Table2[[#This Row],[50D EMA]])/Table2[[#This Row],[50D EMA]]</f>
        <v>0.10453896582685281</v>
      </c>
      <c r="U398" s="1">
        <f>(Table2[[#This Row],[Close Price]]-Table2[[#This Row],[200D EMA]])/Table2[[#This Row],[200D EMA]]</f>
        <v>0.12845289393808307</v>
      </c>
      <c r="V398">
        <v>1.54557157914554</v>
      </c>
      <c r="W398">
        <v>71.25</v>
      </c>
      <c r="X398">
        <v>73.75</v>
      </c>
      <c r="Y398">
        <v>71.25</v>
      </c>
      <c r="Z398">
        <v>73.75</v>
      </c>
      <c r="AA398">
        <v>71.25</v>
      </c>
      <c r="AB398">
        <v>73.75</v>
      </c>
      <c r="AC398" s="1">
        <f>(Table2[[#This Row],[Close Price]]/Table2[[#This Row],[Day Low]])-1</f>
        <v>2.6807017543859502E-2</v>
      </c>
      <c r="AD398" s="1">
        <f>(Table2[[#This Row],[Day High]]/Table2[[#This Row],[Close Price]])-1</f>
        <v>8.0645161290322509E-3</v>
      </c>
      <c r="AE398" s="1">
        <f>(Table2[[#This Row],[Close Price]]/Table2[[#This Row],[Current Week Low]])-1</f>
        <v>2.6807017543859502E-2</v>
      </c>
      <c r="AF398" s="1">
        <f>(Table2[[#This Row],[Current Week High]]/Table2[[#This Row],[Close Price]])-1</f>
        <v>8.0645161290322509E-3</v>
      </c>
      <c r="AG398" s="1">
        <f>(Table2[[#This Row],[Close Price]]/Table2[[#This Row],[Current Month Low]])-1</f>
        <v>2.6807017543859502E-2</v>
      </c>
      <c r="AH398" s="1">
        <f>(Table2[[#This Row],[Current Month High]]/Table2[[#This Row],[Close Price]])-1</f>
        <v>8.0645161290322509E-3</v>
      </c>
      <c r="AI398">
        <v>15.076544559868699</v>
      </c>
      <c r="AJ398">
        <v>67.798165137614603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0.13</v>
      </c>
      <c r="AM398" t="s">
        <v>3189</v>
      </c>
      <c r="AN398">
        <v>8.5</v>
      </c>
      <c r="AO398" t="s">
        <v>3189</v>
      </c>
      <c r="AP398">
        <v>5.6117756671994E-2</v>
      </c>
      <c r="AQ398">
        <f>(Table2[[#This Row],[Sharpe Ratio]]-AVERAGE(Table2[Sharpe Ratio]))/_xlfn.STDEV.P(Table2[Sharpe Ratio])</f>
        <v>-4.6252994814397534E-2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1.4114336454603014</v>
      </c>
      <c r="AS398">
        <f>_xlfn.RANK.AVG(Table2[[#This Row],[1Y Return vs Nifty Z-Score]],Table2[1Y Return vs Nifty Z-Score])</f>
        <v>543</v>
      </c>
      <c r="AT398">
        <f>_xlfn.RANK.AVG(Table2[[#This Row],[6M Return vs Nifty Z-Score]],Table2[6M Return vs Nifty Z-Score])</f>
        <v>255</v>
      </c>
      <c r="AU398">
        <f>_xlfn.RANK.AVG(Table2[[#This Row],[Sharpe Ratio Z-Score]],Table2[Sharpe Ratio Z-Score])</f>
        <v>370</v>
      </c>
      <c r="AV398">
        <f>(Table2[[#This Row],[Rank 1Y]]+Table2[[#This Row],[Rank 6M]]+Table2[[#This Row],[Rank Sharpe]])/3</f>
        <v>389.33333333333331</v>
      </c>
    </row>
    <row r="399" spans="1:48" x14ac:dyDescent="0.3">
      <c r="A399" t="s">
        <v>293</v>
      </c>
      <c r="B399" t="s">
        <v>294</v>
      </c>
      <c r="C399" t="s">
        <v>3143</v>
      </c>
      <c r="D399" t="s">
        <v>37</v>
      </c>
      <c r="E399">
        <v>92175.130757480001</v>
      </c>
      <c r="F399">
        <v>1834.1</v>
      </c>
      <c r="G399">
        <v>6.8031128030177799</v>
      </c>
      <c r="H399">
        <f>(Table2[[#This Row],[1Y Return vs Nifty]]-AVERAGE(Table2[1Y Return vs Nifty]))/_xlfn.STDEV.P(Table2[1Y Return vs Nifty])</f>
        <v>-0.16862089501866553</v>
      </c>
      <c r="I399">
        <v>-1.9687558368339699</v>
      </c>
      <c r="J399">
        <f>(Table2[[#This Row],[1M Return vs Nifty]]-AVERAGE(Table2[1M Return vs Nifty]))/_xlfn.STDEV.P(Table2[1M Return vs Nifty])</f>
        <v>-0.12924315031441791</v>
      </c>
      <c r="K399">
        <v>8.5718292761649195</v>
      </c>
      <c r="L399">
        <f>(Table2[[#This Row],[6M Return vs Nifty]]-AVERAGE(Table2[6M Return vs Nifty]))/_xlfn.STDEV.P(Table2[6M Return vs Nifty])</f>
        <v>0.15922222316237636</v>
      </c>
      <c r="M399">
        <v>0.30015766196671201</v>
      </c>
      <c r="N399">
        <f>(Table2[[#This Row],[1W Return vs Nifty]]-AVERAGE(Table2[1W Return vs Nifty]))/_xlfn.STDEV.P(Table2[1W Return vs Nifty])</f>
        <v>-0.43032514502561692</v>
      </c>
      <c r="O399">
        <v>1880.21</v>
      </c>
      <c r="P399">
        <v>1946.6621886375899</v>
      </c>
      <c r="Q399">
        <v>1845.70193080431</v>
      </c>
      <c r="R399">
        <v>46.578313813400001</v>
      </c>
      <c r="S399" s="1">
        <f>(Table2[[#This Row],[Close Price]]-Table2[[#This Row],[20D EMA]])/Table2[[#This Row],[20D EMA]]</f>
        <v>-2.4523856377745106E-2</v>
      </c>
      <c r="T399" s="1">
        <f>(Table2[[#This Row],[Close Price]]-Table2[[#This Row],[50D EMA]])/Table2[[#This Row],[50D EMA]]</f>
        <v>-5.782317512231995E-2</v>
      </c>
      <c r="U399" s="1">
        <f>(Table2[[#This Row],[Close Price]]-Table2[[#This Row],[200D EMA]])/Table2[[#This Row],[200D EMA]]</f>
        <v>-6.2859178996763901E-3</v>
      </c>
      <c r="V399">
        <v>0.89896424746306303</v>
      </c>
      <c r="W399">
        <v>1822.7</v>
      </c>
      <c r="X399">
        <v>1889.85</v>
      </c>
      <c r="Y399">
        <v>1822.7</v>
      </c>
      <c r="Z399">
        <v>1889.85</v>
      </c>
      <c r="AA399">
        <v>1822.7</v>
      </c>
      <c r="AB399">
        <v>1889.85</v>
      </c>
      <c r="AC399" s="1">
        <f>(Table2[[#This Row],[Close Price]]/Table2[[#This Row],[Day Low]])-1</f>
        <v>6.254457672683289E-3</v>
      </c>
      <c r="AD399" s="1">
        <f>(Table2[[#This Row],[Day High]]/Table2[[#This Row],[Close Price]])-1</f>
        <v>3.0396379695763587E-2</v>
      </c>
      <c r="AE399" s="1">
        <f>(Table2[[#This Row],[Close Price]]/Table2[[#This Row],[Current Week Low]])-1</f>
        <v>6.254457672683289E-3</v>
      </c>
      <c r="AF399" s="1">
        <f>(Table2[[#This Row],[Current Week High]]/Table2[[#This Row],[Close Price]])-1</f>
        <v>3.0396379695763587E-2</v>
      </c>
      <c r="AG399" s="1">
        <f>(Table2[[#This Row],[Close Price]]/Table2[[#This Row],[Current Month Low]])-1</f>
        <v>6.254457672683289E-3</v>
      </c>
      <c r="AH399" s="1">
        <f>(Table2[[#This Row],[Current Month High]]/Table2[[#This Row],[Close Price]])-1</f>
        <v>3.0396379695763587E-2</v>
      </c>
      <c r="AI399">
        <v>25.505697617359999</v>
      </c>
      <c r="AJ399">
        <v>35.507942371629099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-0.16</v>
      </c>
      <c r="AM399" t="s">
        <v>3190</v>
      </c>
      <c r="AN399">
        <v>-3.07</v>
      </c>
      <c r="AO399" t="s">
        <v>3190</v>
      </c>
      <c r="AP399">
        <v>-3.4208857523990001E-3</v>
      </c>
      <c r="AQ399">
        <f>(Table2[[#This Row],[Sharpe Ratio]]-AVERAGE(Table2[Sharpe Ratio]))/_xlfn.STDEV.P(Table2[Sharpe Ratio])</f>
        <v>-0.73672521536915603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356</v>
      </c>
      <c r="AT399">
        <f>_xlfn.RANK.AVG(Table2[[#This Row],[6M Return vs Nifty Z-Score]],Table2[6M Return vs Nifty Z-Score])</f>
        <v>245</v>
      </c>
      <c r="AU399">
        <f>_xlfn.RANK.AVG(Table2[[#This Row],[Sharpe Ratio Z-Score]],Table2[Sharpe Ratio Z-Score])</f>
        <v>569</v>
      </c>
      <c r="AV399">
        <f>(Table2[[#This Row],[Rank 1Y]]+Table2[[#This Row],[Rank 6M]]+Table2[[#This Row],[Rank Sharpe]])/3</f>
        <v>390</v>
      </c>
    </row>
    <row r="400" spans="1:48" x14ac:dyDescent="0.3">
      <c r="A400" t="s">
        <v>582</v>
      </c>
      <c r="B400" t="s">
        <v>583</v>
      </c>
      <c r="C400" t="s">
        <v>3152</v>
      </c>
      <c r="D400" t="s">
        <v>584</v>
      </c>
      <c r="E400">
        <v>33612.644765550001</v>
      </c>
      <c r="F400">
        <v>1240.45</v>
      </c>
      <c r="G400">
        <v>-30.330744409870899</v>
      </c>
      <c r="H400">
        <f>(Table2[[#This Row],[1Y Return vs Nifty]]-AVERAGE(Table2[1Y Return vs Nifty]))/_xlfn.STDEV.P(Table2[1Y Return vs Nifty])</f>
        <v>-0.91175254559914798</v>
      </c>
      <c r="I400">
        <v>3.5963395586287401</v>
      </c>
      <c r="J400">
        <f>(Table2[[#This Row],[1M Return vs Nifty]]-AVERAGE(Table2[1M Return vs Nifty]))/_xlfn.STDEV.P(Table2[1M Return vs Nifty])</f>
        <v>0.48407510968584605</v>
      </c>
      <c r="K400">
        <v>-0.37276889944098202</v>
      </c>
      <c r="L400">
        <f>(Table2[[#This Row],[6M Return vs Nifty]]-AVERAGE(Table2[6M Return vs Nifty]))/_xlfn.STDEV.P(Table2[6M Return vs Nifty])</f>
        <v>-0.12413814688961115</v>
      </c>
      <c r="M400">
        <v>6.7273184138638502</v>
      </c>
      <c r="N400">
        <f>(Table2[[#This Row],[1W Return vs Nifty]]-AVERAGE(Table2[1W Return vs Nifty]))/_xlfn.STDEV.P(Table2[1W Return vs Nifty])</f>
        <v>0.9122578371952923</v>
      </c>
      <c r="O400">
        <v>1188.6600000000001</v>
      </c>
      <c r="P400">
        <v>1203.58642156781</v>
      </c>
      <c r="Q400">
        <v>1199.81054918774</v>
      </c>
      <c r="R400">
        <v>76.535929391730207</v>
      </c>
      <c r="S400" s="1">
        <f>(Table2[[#This Row],[Close Price]]-Table2[[#This Row],[20D EMA]])/Table2[[#This Row],[20D EMA]]</f>
        <v>4.3570070499554088E-2</v>
      </c>
      <c r="T400" s="1">
        <f>(Table2[[#This Row],[Close Price]]-Table2[[#This Row],[50D EMA]])/Table2[[#This Row],[50D EMA]]</f>
        <v>3.0628110928811382E-2</v>
      </c>
      <c r="U400" s="1">
        <f>(Table2[[#This Row],[Close Price]]-Table2[[#This Row],[200D EMA]])/Table2[[#This Row],[200D EMA]]</f>
        <v>3.3871556505127062E-2</v>
      </c>
      <c r="V400">
        <v>0.57269783581032596</v>
      </c>
      <c r="W400">
        <v>1223</v>
      </c>
      <c r="X400">
        <v>1250</v>
      </c>
      <c r="Y400">
        <v>1223</v>
      </c>
      <c r="Z400">
        <v>1250</v>
      </c>
      <c r="AA400">
        <v>1223</v>
      </c>
      <c r="AB400">
        <v>1250</v>
      </c>
      <c r="AC400" s="1">
        <f>(Table2[[#This Row],[Close Price]]/Table2[[#This Row],[Day Low]])-1</f>
        <v>1.4268192968111215E-2</v>
      </c>
      <c r="AD400" s="1">
        <f>(Table2[[#This Row],[Day High]]/Table2[[#This Row],[Close Price]])-1</f>
        <v>7.6988189769842119E-3</v>
      </c>
      <c r="AE400" s="1">
        <f>(Table2[[#This Row],[Close Price]]/Table2[[#This Row],[Current Week Low]])-1</f>
        <v>1.4268192968111215E-2</v>
      </c>
      <c r="AF400" s="1">
        <f>(Table2[[#This Row],[Current Week High]]/Table2[[#This Row],[Close Price]])-1</f>
        <v>7.6988189769842119E-3</v>
      </c>
      <c r="AG400" s="1">
        <f>(Table2[[#This Row],[Close Price]]/Table2[[#This Row],[Current Month Low]])-1</f>
        <v>1.4268192968111215E-2</v>
      </c>
      <c r="AH400" s="1">
        <f>(Table2[[#This Row],[Current Month High]]/Table2[[#This Row],[Close Price]])-1</f>
        <v>7.6988189769842119E-3</v>
      </c>
      <c r="AI400">
        <v>15.280744890966901</v>
      </c>
      <c r="AJ400">
        <v>25.291651936770801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0.05</v>
      </c>
      <c r="AM400" t="s">
        <v>3189</v>
      </c>
      <c r="AN400">
        <v>7.54</v>
      </c>
      <c r="AO400" t="s">
        <v>3189</v>
      </c>
      <c r="AP400">
        <v>0.109406573800596</v>
      </c>
      <c r="AQ400">
        <f>(Table2[[#This Row],[Sharpe Ratio]]-AVERAGE(Table2[Sharpe Ratio]))/_xlfn.STDEV.P(Table2[Sharpe Ratio])</f>
        <v>0.57173973050255689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637</v>
      </c>
      <c r="AT400">
        <f>_xlfn.RANK.AVG(Table2[[#This Row],[6M Return vs Nifty Z-Score]],Table2[6M Return vs Nifty Z-Score])</f>
        <v>328</v>
      </c>
      <c r="AU400">
        <f>_xlfn.RANK.AVG(Table2[[#This Row],[Sharpe Ratio Z-Score]],Table2[Sharpe Ratio Z-Score])</f>
        <v>205</v>
      </c>
      <c r="AV400">
        <f>(Table2[[#This Row],[Rank 1Y]]+Table2[[#This Row],[Rank 6M]]+Table2[[#This Row],[Rank Sharpe]])/3</f>
        <v>390</v>
      </c>
    </row>
    <row r="401" spans="1:48" x14ac:dyDescent="0.3">
      <c r="A401" t="s">
        <v>549</v>
      </c>
      <c r="B401" t="s">
        <v>550</v>
      </c>
      <c r="C401" t="s">
        <v>3157</v>
      </c>
      <c r="D401" t="s">
        <v>266</v>
      </c>
      <c r="E401">
        <v>37197.792106724999</v>
      </c>
      <c r="F401">
        <v>2759.05</v>
      </c>
      <c r="G401">
        <v>3.6095842391987398</v>
      </c>
      <c r="H401">
        <f>(Table2[[#This Row],[1Y Return vs Nifty]]-AVERAGE(Table2[1Y Return vs Nifty]))/_xlfn.STDEV.P(Table2[1Y Return vs Nifty])</f>
        <v>-0.2325305540449584</v>
      </c>
      <c r="I401">
        <v>3.6960070949430599</v>
      </c>
      <c r="J401">
        <f>(Table2[[#This Row],[1M Return vs Nifty]]-AVERAGE(Table2[1M Return vs Nifty]))/_xlfn.STDEV.P(Table2[1M Return vs Nifty])</f>
        <v>0.4950592735872682</v>
      </c>
      <c r="K401">
        <v>13.7534697518401</v>
      </c>
      <c r="L401">
        <f>(Table2[[#This Row],[6M Return vs Nifty]]-AVERAGE(Table2[6M Return vs Nifty]))/_xlfn.STDEV.P(Table2[6M Return vs Nifty])</f>
        <v>0.32337398647668714</v>
      </c>
      <c r="M401">
        <v>0.67919278027288699</v>
      </c>
      <c r="N401">
        <f>(Table2[[#This Row],[1W Return vs Nifty]]-AVERAGE(Table2[1W Return vs Nifty]))/_xlfn.STDEV.P(Table2[1W Return vs Nifty])</f>
        <v>-0.35114771051820259</v>
      </c>
      <c r="O401">
        <v>2696.54</v>
      </c>
      <c r="P401">
        <v>2737.4166237099798</v>
      </c>
      <c r="Q401">
        <v>2620.05857317654</v>
      </c>
      <c r="R401">
        <v>57.516420847882102</v>
      </c>
      <c r="S401" s="1">
        <f>(Table2[[#This Row],[Close Price]]-Table2[[#This Row],[20D EMA]])/Table2[[#This Row],[20D EMA]]</f>
        <v>2.3181558589896765E-2</v>
      </c>
      <c r="T401" s="1">
        <f>(Table2[[#This Row],[Close Price]]-Table2[[#This Row],[50D EMA]])/Table2[[#This Row],[50D EMA]]</f>
        <v>7.9028439086122598E-3</v>
      </c>
      <c r="U401" s="1">
        <f>(Table2[[#This Row],[Close Price]]-Table2[[#This Row],[200D EMA]])/Table2[[#This Row],[200D EMA]]</f>
        <v>5.3048976937545331E-2</v>
      </c>
      <c r="V401">
        <v>0.95143414212938904</v>
      </c>
      <c r="W401">
        <v>2715.2</v>
      </c>
      <c r="X401">
        <v>2778</v>
      </c>
      <c r="Y401">
        <v>2715.2</v>
      </c>
      <c r="Z401">
        <v>2778</v>
      </c>
      <c r="AA401">
        <v>2715.2</v>
      </c>
      <c r="AB401">
        <v>2778</v>
      </c>
      <c r="AC401" s="1">
        <f>(Table2[[#This Row],[Close Price]]/Table2[[#This Row],[Day Low]])-1</f>
        <v>1.6149823217442627E-2</v>
      </c>
      <c r="AD401" s="1">
        <f>(Table2[[#This Row],[Day High]]/Table2[[#This Row],[Close Price]])-1</f>
        <v>6.8683061198600015E-3</v>
      </c>
      <c r="AE401" s="1">
        <f>(Table2[[#This Row],[Close Price]]/Table2[[#This Row],[Current Week Low]])-1</f>
        <v>1.6149823217442627E-2</v>
      </c>
      <c r="AF401" s="1">
        <f>(Table2[[#This Row],[Current Week High]]/Table2[[#This Row],[Close Price]])-1</f>
        <v>6.8683061198600015E-3</v>
      </c>
      <c r="AG401" s="1">
        <f>(Table2[[#This Row],[Close Price]]/Table2[[#This Row],[Current Month Low]])-1</f>
        <v>1.6149823217442627E-2</v>
      </c>
      <c r="AH401" s="1">
        <f>(Table2[[#This Row],[Current Month High]]/Table2[[#This Row],[Close Price]])-1</f>
        <v>6.8683061198600015E-3</v>
      </c>
      <c r="AI401">
        <v>14.8583751653648</v>
      </c>
      <c r="AJ401">
        <v>36.519049975259698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0</v>
      </c>
      <c r="AM401" t="s">
        <v>3188</v>
      </c>
      <c r="AN401">
        <v>7.24</v>
      </c>
      <c r="AO401" t="s">
        <v>3189</v>
      </c>
      <c r="AP401">
        <v>-8.693089985253E-3</v>
      </c>
      <c r="AQ401">
        <f>(Table2[[#This Row],[Sharpe Ratio]]-AVERAGE(Table2[Sharpe Ratio]))/_xlfn.STDEV.P(Table2[Sharpe Ratio])</f>
        <v>-0.79786719670505335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386</v>
      </c>
      <c r="AT401">
        <f>_xlfn.RANK.AVG(Table2[[#This Row],[6M Return vs Nifty Z-Score]],Table2[6M Return vs Nifty Z-Score])</f>
        <v>205</v>
      </c>
      <c r="AU401">
        <f>_xlfn.RANK.AVG(Table2[[#This Row],[Sharpe Ratio Z-Score]],Table2[Sharpe Ratio Z-Score])</f>
        <v>580</v>
      </c>
      <c r="AV401">
        <f>(Table2[[#This Row],[Rank 1Y]]+Table2[[#This Row],[Rank 6M]]+Table2[[#This Row],[Rank Sharpe]])/3</f>
        <v>390.33333333333331</v>
      </c>
    </row>
    <row r="402" spans="1:48" x14ac:dyDescent="0.3">
      <c r="A402" t="s">
        <v>1751</v>
      </c>
      <c r="B402" t="s">
        <v>1752</v>
      </c>
      <c r="C402" t="s">
        <v>3155</v>
      </c>
      <c r="D402" t="s">
        <v>1349</v>
      </c>
      <c r="E402">
        <v>4689.3624119099904</v>
      </c>
      <c r="F402">
        <v>843.25</v>
      </c>
      <c r="G402">
        <v>-31.012694561610299</v>
      </c>
      <c r="H402">
        <f>(Table2[[#This Row],[1Y Return vs Nifty]]-AVERAGE(Table2[1Y Return vs Nifty]))/_xlfn.STDEV.P(Table2[1Y Return vs Nifty])</f>
        <v>-0.92539989548177248</v>
      </c>
      <c r="I402">
        <v>-4.8207696412498802</v>
      </c>
      <c r="J402">
        <f>(Table2[[#This Row],[1M Return vs Nifty]]-AVERAGE(Table2[1M Return vs Nifty]))/_xlfn.STDEV.P(Table2[1M Return vs Nifty])</f>
        <v>-0.44355800382928079</v>
      </c>
      <c r="K402">
        <v>-9.0399980169136605</v>
      </c>
      <c r="L402">
        <f>(Table2[[#This Row],[6M Return vs Nifty]]-AVERAGE(Table2[6M Return vs Nifty]))/_xlfn.STDEV.P(Table2[6M Return vs Nifty])</f>
        <v>-0.39871160472815231</v>
      </c>
      <c r="M402">
        <v>0.25525887818529802</v>
      </c>
      <c r="N402">
        <f>(Table2[[#This Row],[1W Return vs Nifty]]-AVERAGE(Table2[1W Return vs Nifty]))/_xlfn.STDEV.P(Table2[1W Return vs Nifty])</f>
        <v>-0.43970414538896541</v>
      </c>
      <c r="O402">
        <v>839.94</v>
      </c>
      <c r="P402">
        <v>854.30274836948001</v>
      </c>
      <c r="Q402">
        <v>855.03402861576205</v>
      </c>
      <c r="R402">
        <v>41.495744569060697</v>
      </c>
      <c r="S402" s="1">
        <f>(Table2[[#This Row],[Close Price]]-Table2[[#This Row],[20D EMA]])/Table2[[#This Row],[20D EMA]]</f>
        <v>3.940757673167066E-3</v>
      </c>
      <c r="T402" s="1">
        <f>(Table2[[#This Row],[Close Price]]-Table2[[#This Row],[50D EMA]])/Table2[[#This Row],[50D EMA]]</f>
        <v>-1.2937741790688677E-2</v>
      </c>
      <c r="U402" s="1">
        <f>(Table2[[#This Row],[Close Price]]-Table2[[#This Row],[200D EMA]])/Table2[[#This Row],[200D EMA]]</f>
        <v>-1.3781941094016504E-2</v>
      </c>
      <c r="V402">
        <v>0.488955590509011</v>
      </c>
      <c r="W402">
        <v>815.55</v>
      </c>
      <c r="X402">
        <v>829.55</v>
      </c>
      <c r="Y402">
        <v>815.55</v>
      </c>
      <c r="Z402">
        <v>829.55</v>
      </c>
      <c r="AA402">
        <v>815.55</v>
      </c>
      <c r="AB402">
        <v>829.55</v>
      </c>
      <c r="AC402" s="1">
        <f>(Table2[[#This Row],[Close Price]]/Table2[[#This Row],[Day Low]])-1</f>
        <v>3.3964809024584763E-2</v>
      </c>
      <c r="AD402" s="1">
        <f>(Table2[[#This Row],[Day High]]/Table2[[#This Row],[Close Price]])-1</f>
        <v>-1.6246664690186874E-2</v>
      </c>
      <c r="AE402" s="1">
        <f>(Table2[[#This Row],[Close Price]]/Table2[[#This Row],[Current Week Low]])-1</f>
        <v>3.3964809024584763E-2</v>
      </c>
      <c r="AF402" s="1">
        <f>(Table2[[#This Row],[Current Week High]]/Table2[[#This Row],[Close Price]])-1</f>
        <v>-1.6246664690186874E-2</v>
      </c>
      <c r="AG402" s="1">
        <f>(Table2[[#This Row],[Close Price]]/Table2[[#This Row],[Current Month Low]])-1</f>
        <v>3.3964809024584763E-2</v>
      </c>
      <c r="AH402" s="1">
        <f>(Table2[[#This Row],[Current Month High]]/Table2[[#This Row],[Close Price]])-1</f>
        <v>-1.6246664690186874E-2</v>
      </c>
      <c r="AI402">
        <v>31.1473465757486</v>
      </c>
      <c r="AJ402">
        <v>9.5058762418024791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-0.05</v>
      </c>
      <c r="AM402" t="s">
        <v>3190</v>
      </c>
      <c r="AN402">
        <v>-1.74</v>
      </c>
      <c r="AO402" t="s">
        <v>3190</v>
      </c>
      <c r="AP402">
        <v>0.16349428592804099</v>
      </c>
      <c r="AQ402">
        <f>(Table2[[#This Row],[Sharpe Ratio]]-AVERAGE(Table2[Sharpe Ratio]))/_xlfn.STDEV.P(Table2[Sharpe Ratio])</f>
        <v>1.1989972757982621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>
        <f>_xlfn.RANK.AVG(Table2[[#This Row],[1Y Return vs Nifty Z-Score]],Table2[1Y Return vs Nifty Z-Score])</f>
        <v>642</v>
      </c>
      <c r="AT402">
        <f>_xlfn.RANK.AVG(Table2[[#This Row],[6M Return vs Nifty Z-Score]],Table2[6M Return vs Nifty Z-Score])</f>
        <v>453</v>
      </c>
      <c r="AU402">
        <f>_xlfn.RANK.AVG(Table2[[#This Row],[Sharpe Ratio Z-Score]],Table2[Sharpe Ratio Z-Score])</f>
        <v>84</v>
      </c>
      <c r="AV402">
        <f>(Table2[[#This Row],[Rank 1Y]]+Table2[[#This Row],[Rank 6M]]+Table2[[#This Row],[Rank Sharpe]])/3</f>
        <v>393</v>
      </c>
    </row>
    <row r="403" spans="1:48" x14ac:dyDescent="0.3">
      <c r="A403" t="s">
        <v>629</v>
      </c>
      <c r="B403" t="s">
        <v>630</v>
      </c>
      <c r="C403" t="s">
        <v>3161</v>
      </c>
      <c r="D403" t="s">
        <v>631</v>
      </c>
      <c r="E403">
        <v>29887.377580799999</v>
      </c>
      <c r="F403">
        <v>757</v>
      </c>
      <c r="G403">
        <v>-7.6942740923480999</v>
      </c>
      <c r="H403">
        <f>(Table2[[#This Row],[1Y Return vs Nifty]]-AVERAGE(Table2[1Y Return vs Nifty]))/_xlfn.STDEV.P(Table2[1Y Return vs Nifty])</f>
        <v>-0.45874607622170455</v>
      </c>
      <c r="I403">
        <v>0.70666487711053405</v>
      </c>
      <c r="J403">
        <f>(Table2[[#This Row],[1M Return vs Nifty]]-AVERAGE(Table2[1M Return vs Nifty]))/_xlfn.STDEV.P(Table2[1M Return vs Nifty])</f>
        <v>0.16560972469342836</v>
      </c>
      <c r="K403">
        <v>5.0099260540322401</v>
      </c>
      <c r="L403">
        <f>(Table2[[#This Row],[6M Return vs Nifty]]-AVERAGE(Table2[6M Return vs Nifty]))/_xlfn.STDEV.P(Table2[6M Return vs Nifty])</f>
        <v>4.6382921128049565E-2</v>
      </c>
      <c r="M403">
        <v>0.89644198019148502</v>
      </c>
      <c r="N403">
        <f>(Table2[[#This Row],[1W Return vs Nifty]]-AVERAGE(Table2[1W Return vs Nifty]))/_xlfn.STDEV.P(Table2[1W Return vs Nifty])</f>
        <v>-0.30576607312478238</v>
      </c>
      <c r="O403">
        <v>749.18</v>
      </c>
      <c r="P403">
        <v>763.34636641544296</v>
      </c>
      <c r="Q403">
        <v>736.55420105674295</v>
      </c>
      <c r="R403">
        <v>59.714530787505801</v>
      </c>
      <c r="S403" s="1">
        <f>(Table2[[#This Row],[Close Price]]-Table2[[#This Row],[20D EMA]])/Table2[[#This Row],[20D EMA]]</f>
        <v>1.0438078966336596E-2</v>
      </c>
      <c r="T403" s="1">
        <f>(Table2[[#This Row],[Close Price]]-Table2[[#This Row],[50D EMA]])/Table2[[#This Row],[50D EMA]]</f>
        <v>-8.3138751878056583E-3</v>
      </c>
      <c r="U403" s="1">
        <f>(Table2[[#This Row],[Close Price]]-Table2[[#This Row],[200D EMA]])/Table2[[#This Row],[200D EMA]]</f>
        <v>2.7758716078087966E-2</v>
      </c>
      <c r="V403">
        <v>0.90628428177059295</v>
      </c>
      <c r="W403">
        <v>753.15</v>
      </c>
      <c r="X403">
        <v>766</v>
      </c>
      <c r="Y403">
        <v>753.15</v>
      </c>
      <c r="Z403">
        <v>766</v>
      </c>
      <c r="AA403">
        <v>753.15</v>
      </c>
      <c r="AB403">
        <v>766</v>
      </c>
      <c r="AC403" s="1">
        <f>(Table2[[#This Row],[Close Price]]/Table2[[#This Row],[Day Low]])-1</f>
        <v>5.1118635066056406E-3</v>
      </c>
      <c r="AD403" s="1">
        <f>(Table2[[#This Row],[Day High]]/Table2[[#This Row],[Close Price]])-1</f>
        <v>1.1889035667107084E-2</v>
      </c>
      <c r="AE403" s="1">
        <f>(Table2[[#This Row],[Close Price]]/Table2[[#This Row],[Current Week Low]])-1</f>
        <v>5.1118635066056406E-3</v>
      </c>
      <c r="AF403" s="1">
        <f>(Table2[[#This Row],[Current Week High]]/Table2[[#This Row],[Close Price]])-1</f>
        <v>1.1889035667107084E-2</v>
      </c>
      <c r="AG403" s="1">
        <f>(Table2[[#This Row],[Close Price]]/Table2[[#This Row],[Current Month Low]])-1</f>
        <v>5.1118635066056406E-3</v>
      </c>
      <c r="AH403" s="1">
        <f>(Table2[[#This Row],[Current Month High]]/Table2[[#This Row],[Close Price]])-1</f>
        <v>1.1889035667107084E-2</v>
      </c>
      <c r="AI403">
        <v>21.664464993394901</v>
      </c>
      <c r="AJ403">
        <v>33.368569415080998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-0.04</v>
      </c>
      <c r="AM403" t="s">
        <v>3190</v>
      </c>
      <c r="AN403">
        <v>3.61</v>
      </c>
      <c r="AO403" t="s">
        <v>3189</v>
      </c>
      <c r="AP403">
        <v>2.5772082196744001E-2</v>
      </c>
      <c r="AQ403">
        <f>(Table2[[#This Row],[Sharpe Ratio]]-AVERAGE(Table2[Sharpe Ratio]))/_xlfn.STDEV.P(Table2[Sharpe Ratio])</f>
        <v>-0.39817309890083763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467</v>
      </c>
      <c r="AT403">
        <f>_xlfn.RANK.AVG(Table2[[#This Row],[6M Return vs Nifty Z-Score]],Table2[6M Return vs Nifty Z-Score])</f>
        <v>274</v>
      </c>
      <c r="AU403">
        <f>_xlfn.RANK.AVG(Table2[[#This Row],[Sharpe Ratio Z-Score]],Table2[Sharpe Ratio Z-Score])</f>
        <v>444</v>
      </c>
      <c r="AV403">
        <f>(Table2[[#This Row],[Rank 1Y]]+Table2[[#This Row],[Rank 6M]]+Table2[[#This Row],[Rank Sharpe]])/3</f>
        <v>395</v>
      </c>
    </row>
    <row r="404" spans="1:48" x14ac:dyDescent="0.3">
      <c r="A404" t="s">
        <v>321</v>
      </c>
      <c r="B404" t="s">
        <v>322</v>
      </c>
      <c r="C404" t="s">
        <v>3149</v>
      </c>
      <c r="D404" t="s">
        <v>134</v>
      </c>
      <c r="E404">
        <v>81806.763451919993</v>
      </c>
      <c r="F404">
        <v>81.48</v>
      </c>
      <c r="G404">
        <v>21.982198022329801</v>
      </c>
      <c r="H404">
        <f>(Table2[[#This Row],[1Y Return vs Nifty]]-AVERAGE(Table2[1Y Return vs Nifty]))/_xlfn.STDEV.P(Table2[1Y Return vs Nifty])</f>
        <v>0.13514659642884247</v>
      </c>
      <c r="I404">
        <v>-1.94008429243656</v>
      </c>
      <c r="J404">
        <f>(Table2[[#This Row],[1M Return vs Nifty]]-AVERAGE(Table2[1M Return vs Nifty]))/_xlfn.STDEV.P(Table2[1M Return vs Nifty])</f>
        <v>-0.12608331558172367</v>
      </c>
      <c r="K404">
        <v>-35.771287298259097</v>
      </c>
      <c r="L404">
        <f>(Table2[[#This Row],[6M Return vs Nifty]]-AVERAGE(Table2[6M Return vs Nifty]))/_xlfn.STDEV.P(Table2[6M Return vs Nifty])</f>
        <v>-1.245545400279362</v>
      </c>
      <c r="M404">
        <v>0.31965185673469498</v>
      </c>
      <c r="N404">
        <f>(Table2[[#This Row],[1W Return vs Nifty]]-AVERAGE(Table2[1W Return vs Nifty]))/_xlfn.STDEV.P(Table2[1W Return vs Nifty])</f>
        <v>-0.4262529621196785</v>
      </c>
      <c r="O404">
        <v>81.72</v>
      </c>
      <c r="P404">
        <v>85.365130336731994</v>
      </c>
      <c r="Q404">
        <v>87.5090153083149</v>
      </c>
      <c r="R404">
        <v>50.118456024974499</v>
      </c>
      <c r="S404" s="1">
        <f>(Table2[[#This Row],[Close Price]]-Table2[[#This Row],[20D EMA]])/Table2[[#This Row],[20D EMA]]</f>
        <v>-2.9368575624081606E-3</v>
      </c>
      <c r="T404" s="1">
        <f>(Table2[[#This Row],[Close Price]]-Table2[[#This Row],[50D EMA]])/Table2[[#This Row],[50D EMA]]</f>
        <v>-4.5511912433175851E-2</v>
      </c>
      <c r="U404" s="1">
        <f>(Table2[[#This Row],[Close Price]]-Table2[[#This Row],[200D EMA]])/Table2[[#This Row],[200D EMA]]</f>
        <v>-6.8895933602649437E-2</v>
      </c>
      <c r="V404">
        <v>0.87413720985661003</v>
      </c>
      <c r="W404">
        <v>81.25</v>
      </c>
      <c r="X404">
        <v>82.96</v>
      </c>
      <c r="Y404">
        <v>81.25</v>
      </c>
      <c r="Z404">
        <v>82.96</v>
      </c>
      <c r="AA404">
        <v>81.25</v>
      </c>
      <c r="AB404">
        <v>82.96</v>
      </c>
      <c r="AC404" s="1">
        <f>(Table2[[#This Row],[Close Price]]/Table2[[#This Row],[Day Low]])-1</f>
        <v>2.8307692307691923E-3</v>
      </c>
      <c r="AD404" s="1">
        <f>(Table2[[#This Row],[Day High]]/Table2[[#This Row],[Close Price]])-1</f>
        <v>1.81639666175748E-2</v>
      </c>
      <c r="AE404" s="1">
        <f>(Table2[[#This Row],[Close Price]]/Table2[[#This Row],[Current Week Low]])-1</f>
        <v>2.8307692307691923E-3</v>
      </c>
      <c r="AF404" s="1">
        <f>(Table2[[#This Row],[Current Week High]]/Table2[[#This Row],[Close Price]])-1</f>
        <v>1.81639666175748E-2</v>
      </c>
      <c r="AG404" s="1">
        <f>(Table2[[#This Row],[Close Price]]/Table2[[#This Row],[Current Month Low]])-1</f>
        <v>2.8307692307691923E-3</v>
      </c>
      <c r="AH404" s="1">
        <f>(Table2[[#This Row],[Current Month High]]/Table2[[#This Row],[Close Price]])-1</f>
        <v>1.81639666175748E-2</v>
      </c>
      <c r="AI404">
        <v>45.311732940598901</v>
      </c>
      <c r="AJ404">
        <v>43.703703703703702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-0.04</v>
      </c>
      <c r="AM404" t="s">
        <v>3190</v>
      </c>
      <c r="AN404">
        <v>0.85</v>
      </c>
      <c r="AO404" t="s">
        <v>3189</v>
      </c>
      <c r="AP404">
        <v>0.104956035668654</v>
      </c>
      <c r="AQ404">
        <f>(Table2[[#This Row],[Sharpe Ratio]]-AVERAGE(Table2[Sharpe Ratio]))/_xlfn.STDEV.P(Table2[Sharpe Ratio])</f>
        <v>0.52012664660451646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263</v>
      </c>
      <c r="AT404">
        <f>_xlfn.RANK.AVG(Table2[[#This Row],[6M Return vs Nifty Z-Score]],Table2[6M Return vs Nifty Z-Score])</f>
        <v>707</v>
      </c>
      <c r="AU404">
        <f>_xlfn.RANK.AVG(Table2[[#This Row],[Sharpe Ratio Z-Score]],Table2[Sharpe Ratio Z-Score])</f>
        <v>217</v>
      </c>
      <c r="AV404">
        <f>(Table2[[#This Row],[Rank 1Y]]+Table2[[#This Row],[Rank 6M]]+Table2[[#This Row],[Rank Sharpe]])/3</f>
        <v>395.66666666666669</v>
      </c>
    </row>
    <row r="405" spans="1:48" x14ac:dyDescent="0.3">
      <c r="A405" t="s">
        <v>70</v>
      </c>
      <c r="B405" t="s">
        <v>71</v>
      </c>
      <c r="C405" t="s">
        <v>3150</v>
      </c>
      <c r="D405" t="s">
        <v>72</v>
      </c>
      <c r="E405">
        <v>322851.01180900499</v>
      </c>
      <c r="F405">
        <v>10997.8</v>
      </c>
      <c r="G405">
        <v>-1.7452120120339401</v>
      </c>
      <c r="H405">
        <f>(Table2[[#This Row],[1Y Return vs Nifty]]-AVERAGE(Table2[1Y Return vs Nifty]))/_xlfn.STDEV.P(Table2[1Y Return vs Nifty])</f>
        <v>-0.33969202003237953</v>
      </c>
      <c r="I405">
        <v>0.64185375151066804</v>
      </c>
      <c r="J405">
        <f>(Table2[[#This Row],[1M Return vs Nifty]]-AVERAGE(Table2[1M Return vs Nifty]))/_xlfn.STDEV.P(Table2[1M Return vs Nifty])</f>
        <v>0.15846701752366862</v>
      </c>
      <c r="K405">
        <v>-2.7059732891352</v>
      </c>
      <c r="L405">
        <f>(Table2[[#This Row],[6M Return vs Nifty]]-AVERAGE(Table2[6M Return vs Nifty]))/_xlfn.STDEV.P(Table2[6M Return vs Nifty])</f>
        <v>-0.1980528880876852</v>
      </c>
      <c r="M405">
        <v>-2.5387664539689498</v>
      </c>
      <c r="N405">
        <f>(Table2[[#This Row],[1W Return vs Nifty]]-AVERAGE(Table2[1W Return vs Nifty]))/_xlfn.STDEV.P(Table2[1W Return vs Nifty])</f>
        <v>-1.0233539104484675</v>
      </c>
      <c r="O405">
        <v>11134</v>
      </c>
      <c r="P405">
        <v>11168.5900331499</v>
      </c>
      <c r="Q405">
        <v>10706.4699494747</v>
      </c>
      <c r="R405">
        <v>56.062262418071597</v>
      </c>
      <c r="S405" s="1">
        <f>(Table2[[#This Row],[Close Price]]-Table2[[#This Row],[20D EMA]])/Table2[[#This Row],[20D EMA]]</f>
        <v>-1.2232800431111975E-2</v>
      </c>
      <c r="T405" s="1">
        <f>(Table2[[#This Row],[Close Price]]-Table2[[#This Row],[50D EMA]])/Table2[[#This Row],[50D EMA]]</f>
        <v>-1.5291995913805796E-2</v>
      </c>
      <c r="U405" s="1">
        <f>(Table2[[#This Row],[Close Price]]-Table2[[#This Row],[200D EMA]])/Table2[[#This Row],[200D EMA]]</f>
        <v>2.7210654109162555E-2</v>
      </c>
      <c r="V405">
        <v>1.10080046661945</v>
      </c>
      <c r="W405">
        <v>11206.7</v>
      </c>
      <c r="X405">
        <v>11780</v>
      </c>
      <c r="Y405">
        <v>11206.7</v>
      </c>
      <c r="Z405">
        <v>11780</v>
      </c>
      <c r="AA405">
        <v>11206.7</v>
      </c>
      <c r="AB405">
        <v>11780</v>
      </c>
      <c r="AC405" s="1">
        <f>(Table2[[#This Row],[Close Price]]/Table2[[#This Row],[Day Low]])-1</f>
        <v>-1.8640634620361141E-2</v>
      </c>
      <c r="AD405" s="1">
        <f>(Table2[[#This Row],[Day High]]/Table2[[#This Row],[Close Price]])-1</f>
        <v>7.1123315572205525E-2</v>
      </c>
      <c r="AE405" s="1">
        <f>(Table2[[#This Row],[Close Price]]/Table2[[#This Row],[Current Week Low]])-1</f>
        <v>-1.8640634620361141E-2</v>
      </c>
      <c r="AF405" s="1">
        <f>(Table2[[#This Row],[Current Week High]]/Table2[[#This Row],[Close Price]])-1</f>
        <v>7.1123315572205525E-2</v>
      </c>
      <c r="AG405" s="1">
        <f>(Table2[[#This Row],[Close Price]]/Table2[[#This Row],[Current Month Low]])-1</f>
        <v>-1.8640634620361141E-2</v>
      </c>
      <c r="AH405" s="1">
        <f>(Table2[[#This Row],[Current Month High]]/Table2[[#This Row],[Close Price]])-1</f>
        <v>7.1123315572205525E-2</v>
      </c>
      <c r="AI405">
        <v>10.367528051064699</v>
      </c>
      <c r="AJ405">
        <v>21.0391640023552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0.05</v>
      </c>
      <c r="AM405" t="s">
        <v>3189</v>
      </c>
      <c r="AN405">
        <v>6.95</v>
      </c>
      <c r="AO405" t="s">
        <v>3189</v>
      </c>
      <c r="AP405">
        <v>4.3476835400440998E-2</v>
      </c>
      <c r="AQ405">
        <f>(Table2[[#This Row],[Sharpe Ratio]]-AVERAGE(Table2[Sharpe Ratio]))/_xlfn.STDEV.P(Table2[Sharpe Ratio])</f>
        <v>-0.19285030749768325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429</v>
      </c>
      <c r="AT405">
        <f>_xlfn.RANK.AVG(Table2[[#This Row],[6M Return vs Nifty Z-Score]],Table2[6M Return vs Nifty Z-Score])</f>
        <v>358</v>
      </c>
      <c r="AU405">
        <f>_xlfn.RANK.AVG(Table2[[#This Row],[Sharpe Ratio Z-Score]],Table2[Sharpe Ratio Z-Score])</f>
        <v>403</v>
      </c>
      <c r="AV405">
        <f>(Table2[[#This Row],[Rank 1Y]]+Table2[[#This Row],[Rank 6M]]+Table2[[#This Row],[Rank Sharpe]])/3</f>
        <v>396.66666666666669</v>
      </c>
    </row>
    <row r="406" spans="1:48" x14ac:dyDescent="0.3">
      <c r="A406" t="s">
        <v>272</v>
      </c>
      <c r="B406" t="s">
        <v>273</v>
      </c>
      <c r="C406" t="s">
        <v>3148</v>
      </c>
      <c r="D406" t="s">
        <v>103</v>
      </c>
      <c r="E406">
        <v>95233.776676269903</v>
      </c>
      <c r="F406">
        <v>4748.45</v>
      </c>
      <c r="G406">
        <v>5.6277450259418904</v>
      </c>
      <c r="H406">
        <f>(Table2[[#This Row],[1Y Return vs Nifty]]-AVERAGE(Table2[1Y Return vs Nifty]))/_xlfn.STDEV.P(Table2[1Y Return vs Nifty])</f>
        <v>-0.19214263667911324</v>
      </c>
      <c r="I406">
        <v>-4.97036653257193</v>
      </c>
      <c r="J406">
        <f>(Table2[[#This Row],[1M Return vs Nifty]]-AVERAGE(Table2[1M Return vs Nifty]))/_xlfn.STDEV.P(Table2[1M Return vs Nifty])</f>
        <v>-0.46004478412093464</v>
      </c>
      <c r="K406">
        <v>-15.4762627359842</v>
      </c>
      <c r="L406">
        <f>(Table2[[#This Row],[6M Return vs Nifty]]-AVERAGE(Table2[6M Return vs Nifty]))/_xlfn.STDEV.P(Table2[6M Return vs Nifty])</f>
        <v>-0.60260923285439705</v>
      </c>
      <c r="M406">
        <v>-2.1240720341679502</v>
      </c>
      <c r="N406">
        <f>(Table2[[#This Row],[1W Return vs Nifty]]-AVERAGE(Table2[1W Return vs Nifty]))/_xlfn.STDEV.P(Table2[1W Return vs Nifty])</f>
        <v>-0.93672753025680133</v>
      </c>
      <c r="O406">
        <v>4839.3100000000004</v>
      </c>
      <c r="P406">
        <v>5060.50933187589</v>
      </c>
      <c r="Q406">
        <v>4965.0318920004902</v>
      </c>
      <c r="R406">
        <v>43.578373180922803</v>
      </c>
      <c r="S406" s="1">
        <f>(Table2[[#This Row],[Close Price]]-Table2[[#This Row],[20D EMA]])/Table2[[#This Row],[20D EMA]]</f>
        <v>-1.8775403931552345E-2</v>
      </c>
      <c r="T406" s="1">
        <f>(Table2[[#This Row],[Close Price]]-Table2[[#This Row],[50D EMA]])/Table2[[#This Row],[50D EMA]]</f>
        <v>-6.1665597553638402E-2</v>
      </c>
      <c r="U406" s="1">
        <f>(Table2[[#This Row],[Close Price]]-Table2[[#This Row],[200D EMA]])/Table2[[#This Row],[200D EMA]]</f>
        <v>-4.3621450317255887E-2</v>
      </c>
      <c r="V406">
        <v>0.97951167623911395</v>
      </c>
      <c r="W406">
        <v>4694.6000000000004</v>
      </c>
      <c r="X406">
        <v>4779</v>
      </c>
      <c r="Y406">
        <v>4694.6000000000004</v>
      </c>
      <c r="Z406">
        <v>4779</v>
      </c>
      <c r="AA406">
        <v>4694.6000000000004</v>
      </c>
      <c r="AB406">
        <v>4779</v>
      </c>
      <c r="AC406" s="1">
        <f>(Table2[[#This Row],[Close Price]]/Table2[[#This Row],[Day Low]])-1</f>
        <v>1.1470625825416247E-2</v>
      </c>
      <c r="AD406" s="1">
        <f>(Table2[[#This Row],[Day High]]/Table2[[#This Row],[Close Price]])-1</f>
        <v>6.4336783582010781E-3</v>
      </c>
      <c r="AE406" s="1">
        <f>(Table2[[#This Row],[Close Price]]/Table2[[#This Row],[Current Week Low]])-1</f>
        <v>1.1470625825416247E-2</v>
      </c>
      <c r="AF406" s="1">
        <f>(Table2[[#This Row],[Current Week High]]/Table2[[#This Row],[Close Price]])-1</f>
        <v>6.4336783582010781E-3</v>
      </c>
      <c r="AG406" s="1">
        <f>(Table2[[#This Row],[Close Price]]/Table2[[#This Row],[Current Month Low]])-1</f>
        <v>1.1470625825416247E-2</v>
      </c>
      <c r="AH406" s="1">
        <f>(Table2[[#This Row],[Current Month High]]/Table2[[#This Row],[Close Price]])-1</f>
        <v>6.4336783582010781E-3</v>
      </c>
      <c r="AI406">
        <v>31.5429245332687</v>
      </c>
      <c r="AJ406">
        <v>28.928862340483199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-0.1</v>
      </c>
      <c r="AM406" t="s">
        <v>3190</v>
      </c>
      <c r="AN406">
        <v>0.51</v>
      </c>
      <c r="AO406" t="s">
        <v>3189</v>
      </c>
      <c r="AP406">
        <v>8.1610076613161997E-2</v>
      </c>
      <c r="AQ406">
        <f>(Table2[[#This Row],[Sharpe Ratio]]-AVERAGE(Table2[Sharpe Ratio]))/_xlfn.STDEV.P(Table2[Sharpe Ratio])</f>
        <v>0.24938254607356836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370</v>
      </c>
      <c r="AT406">
        <f>_xlfn.RANK.AVG(Table2[[#This Row],[6M Return vs Nifty Z-Score]],Table2[6M Return vs Nifty Z-Score])</f>
        <v>539</v>
      </c>
      <c r="AU406">
        <f>_xlfn.RANK.AVG(Table2[[#This Row],[Sharpe Ratio Z-Score]],Table2[Sharpe Ratio Z-Score])</f>
        <v>282</v>
      </c>
      <c r="AV406">
        <f>(Table2[[#This Row],[Rank 1Y]]+Table2[[#This Row],[Rank 6M]]+Table2[[#This Row],[Rank Sharpe]])/3</f>
        <v>397</v>
      </c>
    </row>
    <row r="407" spans="1:48" x14ac:dyDescent="0.3">
      <c r="A407" t="s">
        <v>1873</v>
      </c>
      <c r="B407" t="s">
        <v>1874</v>
      </c>
      <c r="C407" t="s">
        <v>3157</v>
      </c>
      <c r="D407" t="s">
        <v>493</v>
      </c>
      <c r="E407">
        <v>4033.0431680000002</v>
      </c>
      <c r="F407">
        <v>352.65</v>
      </c>
      <c r="G407">
        <v>-24.227535409658799</v>
      </c>
      <c r="H407">
        <f>(Table2[[#This Row],[1Y Return vs Nifty]]-AVERAGE(Table2[1Y Return vs Nifty]))/_xlfn.STDEV.P(Table2[1Y Return vs Nifty])</f>
        <v>-0.78961366430374991</v>
      </c>
      <c r="I407">
        <v>-6.0168932721920099</v>
      </c>
      <c r="J407">
        <f>(Table2[[#This Row],[1M Return vs Nifty]]-AVERAGE(Table2[1M Return vs Nifty]))/_xlfn.STDEV.P(Table2[1M Return vs Nifty])</f>
        <v>-0.57538044566428359</v>
      </c>
      <c r="K407">
        <v>-8.0157013234218706</v>
      </c>
      <c r="L407">
        <f>(Table2[[#This Row],[6M Return vs Nifty]]-AVERAGE(Table2[6M Return vs Nifty]))/_xlfn.STDEV.P(Table2[6M Return vs Nifty])</f>
        <v>-0.36626240081618344</v>
      </c>
      <c r="M407">
        <v>3.3820343275056901</v>
      </c>
      <c r="N407">
        <f>(Table2[[#This Row],[1W Return vs Nifty]]-AVERAGE(Table2[1W Return vs Nifty]))/_xlfn.STDEV.P(Table2[1W Return vs Nifty])</f>
        <v>0.21345448398630934</v>
      </c>
      <c r="O407">
        <v>354.09</v>
      </c>
      <c r="P407">
        <v>367.29941795968199</v>
      </c>
      <c r="Q407">
        <v>367.01330452970899</v>
      </c>
      <c r="R407">
        <v>53.085739447749702</v>
      </c>
      <c r="S407" s="1">
        <f>(Table2[[#This Row],[Close Price]]-Table2[[#This Row],[20D EMA]])/Table2[[#This Row],[20D EMA]]</f>
        <v>-4.0667626874523362E-3</v>
      </c>
      <c r="T407" s="1">
        <f>(Table2[[#This Row],[Close Price]]-Table2[[#This Row],[50D EMA]])/Table2[[#This Row],[50D EMA]]</f>
        <v>-3.988413061218099E-2</v>
      </c>
      <c r="U407" s="1">
        <f>(Table2[[#This Row],[Close Price]]-Table2[[#This Row],[200D EMA]])/Table2[[#This Row],[200D EMA]]</f>
        <v>-3.9135650812752297E-2</v>
      </c>
      <c r="V407">
        <v>0.37770595474817098</v>
      </c>
      <c r="W407">
        <v>342</v>
      </c>
      <c r="X407">
        <v>353.95</v>
      </c>
      <c r="Y407">
        <v>342</v>
      </c>
      <c r="Z407">
        <v>353.95</v>
      </c>
      <c r="AA407">
        <v>342</v>
      </c>
      <c r="AB407">
        <v>353.95</v>
      </c>
      <c r="AC407" s="1">
        <f>(Table2[[#This Row],[Close Price]]/Table2[[#This Row],[Day Low]])-1</f>
        <v>3.1140350877193024E-2</v>
      </c>
      <c r="AD407" s="1">
        <f>(Table2[[#This Row],[Day High]]/Table2[[#This Row],[Close Price]])-1</f>
        <v>3.6863745923720881E-3</v>
      </c>
      <c r="AE407" s="1">
        <f>(Table2[[#This Row],[Close Price]]/Table2[[#This Row],[Current Week Low]])-1</f>
        <v>3.1140350877193024E-2</v>
      </c>
      <c r="AF407" s="1">
        <f>(Table2[[#This Row],[Current Week High]]/Table2[[#This Row],[Close Price]])-1</f>
        <v>3.6863745923720881E-3</v>
      </c>
      <c r="AG407" s="1">
        <f>(Table2[[#This Row],[Close Price]]/Table2[[#This Row],[Current Month Low]])-1</f>
        <v>3.1140350877193024E-2</v>
      </c>
      <c r="AH407" s="1">
        <f>(Table2[[#This Row],[Current Month High]]/Table2[[#This Row],[Close Price]])-1</f>
        <v>3.6863745923720881E-3</v>
      </c>
      <c r="AI407">
        <v>30.114844746916202</v>
      </c>
      <c r="AJ407">
        <v>16.079657669519399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-0.09</v>
      </c>
      <c r="AM407" t="s">
        <v>3190</v>
      </c>
      <c r="AN407">
        <v>-5.3</v>
      </c>
      <c r="AO407" t="s">
        <v>3190</v>
      </c>
      <c r="AP407">
        <v>0.118967879423756</v>
      </c>
      <c r="AQ407">
        <f>(Table2[[#This Row],[Sharpe Ratio]]-AVERAGE(Table2[Sharpe Ratio]))/_xlfn.STDEV.P(Table2[Sharpe Ratio])</f>
        <v>0.68262260683635145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587</v>
      </c>
      <c r="AT407">
        <f>_xlfn.RANK.AVG(Table2[[#This Row],[6M Return vs Nifty Z-Score]],Table2[6M Return vs Nifty Z-Score])</f>
        <v>436</v>
      </c>
      <c r="AU407">
        <f>_xlfn.RANK.AVG(Table2[[#This Row],[Sharpe Ratio Z-Score]],Table2[Sharpe Ratio Z-Score])</f>
        <v>173</v>
      </c>
      <c r="AV407">
        <f>(Table2[[#This Row],[Rank 1Y]]+Table2[[#This Row],[Rank 6M]]+Table2[[#This Row],[Rank Sharpe]])/3</f>
        <v>398.66666666666669</v>
      </c>
    </row>
    <row r="408" spans="1:48" x14ac:dyDescent="0.3">
      <c r="A408" t="s">
        <v>484</v>
      </c>
      <c r="B408" t="s">
        <v>485</v>
      </c>
      <c r="C408" t="s">
        <v>3143</v>
      </c>
      <c r="D408" t="s">
        <v>34</v>
      </c>
      <c r="E408">
        <v>43864.937879849997</v>
      </c>
      <c r="F408">
        <v>56.96</v>
      </c>
      <c r="G408">
        <v>4.6080079580475397</v>
      </c>
      <c r="H408">
        <f>(Table2[[#This Row],[1Y Return vs Nifty]]-AVERAGE(Table2[1Y Return vs Nifty]))/_xlfn.STDEV.P(Table2[1Y Return vs Nifty])</f>
        <v>-0.21254985928671805</v>
      </c>
      <c r="I408">
        <v>3.0401000503129501</v>
      </c>
      <c r="J408">
        <f>(Table2[[#This Row],[1M Return vs Nifty]]-AVERAGE(Table2[1M Return vs Nifty]))/_xlfn.STDEV.P(Table2[1M Return vs Nifty])</f>
        <v>0.4227730432986665</v>
      </c>
      <c r="K408">
        <v>-29.084472420236398</v>
      </c>
      <c r="L408">
        <f>(Table2[[#This Row],[6M Return vs Nifty]]-AVERAGE(Table2[6M Return vs Nifty]))/_xlfn.STDEV.P(Table2[6M Return vs Nifty])</f>
        <v>-1.0337104691727672</v>
      </c>
      <c r="M408">
        <v>4.0169830147372698</v>
      </c>
      <c r="N408">
        <f>(Table2[[#This Row],[1W Return vs Nifty]]-AVERAGE(Table2[1W Return vs Nifty]))/_xlfn.STDEV.P(Table2[1W Return vs Nifty])</f>
        <v>0.34609023637650704</v>
      </c>
      <c r="O408">
        <v>54.43</v>
      </c>
      <c r="P408">
        <v>55.412307151900102</v>
      </c>
      <c r="Q408">
        <v>57.178951539420403</v>
      </c>
      <c r="R408">
        <v>71.866553147391897</v>
      </c>
      <c r="S408" s="1">
        <f>(Table2[[#This Row],[Close Price]]-Table2[[#This Row],[20D EMA]])/Table2[[#This Row],[20D EMA]]</f>
        <v>4.6481719639904488E-2</v>
      </c>
      <c r="T408" s="1">
        <f>(Table2[[#This Row],[Close Price]]-Table2[[#This Row],[50D EMA]])/Table2[[#This Row],[50D EMA]]</f>
        <v>2.7930489229716696E-2</v>
      </c>
      <c r="U408" s="1">
        <f>(Table2[[#This Row],[Close Price]]-Table2[[#This Row],[200D EMA]])/Table2[[#This Row],[200D EMA]]</f>
        <v>-3.8292331972798123E-3</v>
      </c>
      <c r="V408">
        <v>1.1100142819552601</v>
      </c>
      <c r="W408">
        <v>55.77</v>
      </c>
      <c r="X408">
        <v>57.25</v>
      </c>
      <c r="Y408">
        <v>55.77</v>
      </c>
      <c r="Z408">
        <v>57.25</v>
      </c>
      <c r="AA408">
        <v>55.77</v>
      </c>
      <c r="AB408">
        <v>57.25</v>
      </c>
      <c r="AC408" s="1">
        <f>(Table2[[#This Row],[Close Price]]/Table2[[#This Row],[Day Low]])-1</f>
        <v>2.1337636722251974E-2</v>
      </c>
      <c r="AD408" s="1">
        <f>(Table2[[#This Row],[Day High]]/Table2[[#This Row],[Close Price]])-1</f>
        <v>5.0912921348313933E-3</v>
      </c>
      <c r="AE408" s="1">
        <f>(Table2[[#This Row],[Close Price]]/Table2[[#This Row],[Current Week Low]])-1</f>
        <v>2.1337636722251974E-2</v>
      </c>
      <c r="AF408" s="1">
        <f>(Table2[[#This Row],[Current Week High]]/Table2[[#This Row],[Close Price]])-1</f>
        <v>5.0912921348313933E-3</v>
      </c>
      <c r="AG408" s="1">
        <f>(Table2[[#This Row],[Close Price]]/Table2[[#This Row],[Current Month Low]])-1</f>
        <v>2.1337636722251974E-2</v>
      </c>
      <c r="AH408" s="1">
        <f>(Table2[[#This Row],[Current Month High]]/Table2[[#This Row],[Close Price]])-1</f>
        <v>5.0912921348313933E-3</v>
      </c>
      <c r="AI408">
        <v>29.037921348314502</v>
      </c>
      <c r="AJ408">
        <v>32.311265969802498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-0.05</v>
      </c>
      <c r="AM408" t="s">
        <v>3190</v>
      </c>
      <c r="AN408">
        <v>8.4700000000000006</v>
      </c>
      <c r="AO408" t="s">
        <v>3189</v>
      </c>
      <c r="AP408">
        <v>0.128437596710402</v>
      </c>
      <c r="AQ408">
        <f>(Table2[[#This Row],[Sharpe Ratio]]-AVERAGE(Table2[Sharpe Ratio]))/_xlfn.STDEV.P(Table2[Sharpe Ratio])</f>
        <v>0.79244332925607175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379</v>
      </c>
      <c r="AT408">
        <f>_xlfn.RANK.AVG(Table2[[#This Row],[6M Return vs Nifty Z-Score]],Table2[6M Return vs Nifty Z-Score])</f>
        <v>675</v>
      </c>
      <c r="AU408">
        <f>_xlfn.RANK.AVG(Table2[[#This Row],[Sharpe Ratio Z-Score]],Table2[Sharpe Ratio Z-Score])</f>
        <v>147</v>
      </c>
      <c r="AV408">
        <f>(Table2[[#This Row],[Rank 1Y]]+Table2[[#This Row],[Rank 6M]]+Table2[[#This Row],[Rank Sharpe]])/3</f>
        <v>400.33333333333331</v>
      </c>
    </row>
    <row r="409" spans="1:48" x14ac:dyDescent="0.3">
      <c r="A409" t="s">
        <v>1016</v>
      </c>
      <c r="B409" t="s">
        <v>1017</v>
      </c>
      <c r="C409" t="s">
        <v>3151</v>
      </c>
      <c r="D409" t="s">
        <v>80</v>
      </c>
      <c r="E409">
        <v>14015.02679946</v>
      </c>
      <c r="F409">
        <v>2534.6999999999998</v>
      </c>
      <c r="G409">
        <v>0.138884209281599</v>
      </c>
      <c r="H409">
        <f>(Table2[[#This Row],[1Y Return vs Nifty]]-AVERAGE(Table2[1Y Return vs Nifty]))/_xlfn.STDEV.P(Table2[1Y Return vs Nifty])</f>
        <v>-0.3019870348817203</v>
      </c>
      <c r="I409">
        <v>2.84953264157466</v>
      </c>
      <c r="J409">
        <f>(Table2[[#This Row],[1M Return vs Nifty]]-AVERAGE(Table2[1M Return vs Nifty]))/_xlfn.STDEV.P(Table2[1M Return vs Nifty])</f>
        <v>0.40177098255494237</v>
      </c>
      <c r="K409">
        <v>-23.574593098007501</v>
      </c>
      <c r="L409">
        <f>(Table2[[#This Row],[6M Return vs Nifty]]-AVERAGE(Table2[6M Return vs Nifty]))/_xlfn.STDEV.P(Table2[6M Return vs Nifty])</f>
        <v>-0.85916026434114401</v>
      </c>
      <c r="M409">
        <v>7.3570178289237598</v>
      </c>
      <c r="N409">
        <f>(Table2[[#This Row],[1W Return vs Nifty]]-AVERAGE(Table2[1W Return vs Nifty]))/_xlfn.STDEV.P(Table2[1W Return vs Nifty])</f>
        <v>1.0437970581995821</v>
      </c>
      <c r="O409">
        <v>2364.6</v>
      </c>
      <c r="P409">
        <v>2424.03111748731</v>
      </c>
      <c r="Q409">
        <v>2531.6253775311102</v>
      </c>
      <c r="R409">
        <v>73.799014923336301</v>
      </c>
      <c r="S409" s="1">
        <f>(Table2[[#This Row],[Close Price]]-Table2[[#This Row],[20D EMA]])/Table2[[#This Row],[20D EMA]]</f>
        <v>7.1936056838365861E-2</v>
      </c>
      <c r="T409" s="1">
        <f>(Table2[[#This Row],[Close Price]]-Table2[[#This Row],[50D EMA]])/Table2[[#This Row],[50D EMA]]</f>
        <v>4.5654893501287402E-2</v>
      </c>
      <c r="U409" s="1">
        <f>(Table2[[#This Row],[Close Price]]-Table2[[#This Row],[200D EMA]])/Table2[[#This Row],[200D EMA]]</f>
        <v>1.2144855617966905E-3</v>
      </c>
      <c r="V409">
        <v>0.88234893954252402</v>
      </c>
      <c r="W409">
        <v>2474.1999999999998</v>
      </c>
      <c r="X409">
        <v>2554.5500000000002</v>
      </c>
      <c r="Y409">
        <v>2474.1999999999998</v>
      </c>
      <c r="Z409">
        <v>2554.5500000000002</v>
      </c>
      <c r="AA409">
        <v>2474.1999999999998</v>
      </c>
      <c r="AB409">
        <v>2554.5500000000002</v>
      </c>
      <c r="AC409" s="1">
        <f>(Table2[[#This Row],[Close Price]]/Table2[[#This Row],[Day Low]])-1</f>
        <v>2.4452348233772625E-2</v>
      </c>
      <c r="AD409" s="1">
        <f>(Table2[[#This Row],[Day High]]/Table2[[#This Row],[Close Price]])-1</f>
        <v>7.8313015346984649E-3</v>
      </c>
      <c r="AE409" s="1">
        <f>(Table2[[#This Row],[Close Price]]/Table2[[#This Row],[Current Week Low]])-1</f>
        <v>2.4452348233772625E-2</v>
      </c>
      <c r="AF409" s="1">
        <f>(Table2[[#This Row],[Current Week High]]/Table2[[#This Row],[Close Price]])-1</f>
        <v>7.8313015346984649E-3</v>
      </c>
      <c r="AG409" s="1">
        <f>(Table2[[#This Row],[Close Price]]/Table2[[#This Row],[Current Month Low]])-1</f>
        <v>2.4452348233772625E-2</v>
      </c>
      <c r="AH409" s="1">
        <f>(Table2[[#This Row],[Current Month High]]/Table2[[#This Row],[Close Price]])-1</f>
        <v>7.8313015346984649E-3</v>
      </c>
      <c r="AI409">
        <v>44.198524480214601</v>
      </c>
      <c r="AJ409">
        <v>44.757281553398002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0</v>
      </c>
      <c r="AM409">
        <v>0</v>
      </c>
      <c r="AN409">
        <v>12.13</v>
      </c>
      <c r="AO409" t="s">
        <v>3189</v>
      </c>
      <c r="AP409">
        <v>0.12376720803772299</v>
      </c>
      <c r="AQ409">
        <f>(Table2[[#This Row],[Sharpe Ratio]]-AVERAGE(Table2[Sharpe Ratio]))/_xlfn.STDEV.P(Table2[Sharpe Ratio])</f>
        <v>0.73828062909418035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411</v>
      </c>
      <c r="AT409">
        <f>_xlfn.RANK.AVG(Table2[[#This Row],[6M Return vs Nifty Z-Score]],Table2[6M Return vs Nifty Z-Score])</f>
        <v>632</v>
      </c>
      <c r="AU409">
        <f>_xlfn.RANK.AVG(Table2[[#This Row],[Sharpe Ratio Z-Score]],Table2[Sharpe Ratio Z-Score])</f>
        <v>158</v>
      </c>
      <c r="AV409">
        <f>(Table2[[#This Row],[Rank 1Y]]+Table2[[#This Row],[Rank 6M]]+Table2[[#This Row],[Rank Sharpe]])/3</f>
        <v>400.33333333333331</v>
      </c>
    </row>
    <row r="410" spans="1:48" x14ac:dyDescent="0.3">
      <c r="A410" t="s">
        <v>115</v>
      </c>
      <c r="B410" t="s">
        <v>116</v>
      </c>
      <c r="C410" t="s">
        <v>3153</v>
      </c>
      <c r="D410" t="s">
        <v>117</v>
      </c>
      <c r="E410">
        <v>235663.07598960001</v>
      </c>
      <c r="F410">
        <v>989.8</v>
      </c>
      <c r="G410">
        <v>-1.91348056762101</v>
      </c>
      <c r="H410">
        <f>(Table2[[#This Row],[1Y Return vs Nifty]]-AVERAGE(Table2[1Y Return vs Nifty]))/_xlfn.STDEV.P(Table2[1Y Return vs Nifty])</f>
        <v>-0.34305945069645849</v>
      </c>
      <c r="I410">
        <v>0.36030453475725699</v>
      </c>
      <c r="J410">
        <f>(Table2[[#This Row],[1M Return vs Nifty]]-AVERAGE(Table2[1M Return vs Nifty]))/_xlfn.STDEV.P(Table2[1M Return vs Nifty])</f>
        <v>0.12743802997667586</v>
      </c>
      <c r="K410">
        <v>-2.2073738996835002</v>
      </c>
      <c r="L410">
        <f>(Table2[[#This Row],[6M Return vs Nifty]]-AVERAGE(Table2[6M Return vs Nifty]))/_xlfn.STDEV.P(Table2[6M Return vs Nifty])</f>
        <v>-0.18225751028211282</v>
      </c>
      <c r="M410">
        <v>-1.0143560068681801</v>
      </c>
      <c r="N410">
        <f>(Table2[[#This Row],[1W Return vs Nifty]]-AVERAGE(Table2[1W Return vs Nifty]))/_xlfn.STDEV.P(Table2[1W Return vs Nifty])</f>
        <v>-0.70491664036880719</v>
      </c>
      <c r="O410">
        <v>966.56</v>
      </c>
      <c r="P410">
        <v>966.22853604882596</v>
      </c>
      <c r="Q410">
        <v>915.78050267419599</v>
      </c>
      <c r="R410">
        <v>52.223374841084897</v>
      </c>
      <c r="S410" s="1">
        <f>(Table2[[#This Row],[Close Price]]-Table2[[#This Row],[20D EMA]])/Table2[[#This Row],[20D EMA]]</f>
        <v>2.4044032444959455E-2</v>
      </c>
      <c r="T410" s="1">
        <f>(Table2[[#This Row],[Close Price]]-Table2[[#This Row],[50D EMA]])/Table2[[#This Row],[50D EMA]]</f>
        <v>2.4395329957407584E-2</v>
      </c>
      <c r="U410" s="1">
        <f>(Table2[[#This Row],[Close Price]]-Table2[[#This Row],[200D EMA]])/Table2[[#This Row],[200D EMA]]</f>
        <v>8.0826679657033079E-2</v>
      </c>
      <c r="V410">
        <v>0.85417519476952997</v>
      </c>
      <c r="W410">
        <v>961.75</v>
      </c>
      <c r="X410">
        <v>991.55</v>
      </c>
      <c r="Y410">
        <v>961.75</v>
      </c>
      <c r="Z410">
        <v>991.55</v>
      </c>
      <c r="AA410">
        <v>961.75</v>
      </c>
      <c r="AB410">
        <v>991.55</v>
      </c>
      <c r="AC410" s="1">
        <f>(Table2[[#This Row],[Close Price]]/Table2[[#This Row],[Day Low]])-1</f>
        <v>2.9165583571614251E-2</v>
      </c>
      <c r="AD410" s="1">
        <f>(Table2[[#This Row],[Day High]]/Table2[[#This Row],[Close Price]])-1</f>
        <v>1.7680339462518013E-3</v>
      </c>
      <c r="AE410" s="1">
        <f>(Table2[[#This Row],[Close Price]]/Table2[[#This Row],[Current Week Low]])-1</f>
        <v>2.9165583571614251E-2</v>
      </c>
      <c r="AF410" s="1">
        <f>(Table2[[#This Row],[Current Week High]]/Table2[[#This Row],[Close Price]])-1</f>
        <v>1.7680339462518013E-3</v>
      </c>
      <c r="AG410" s="1">
        <f>(Table2[[#This Row],[Close Price]]/Table2[[#This Row],[Current Month Low]])-1</f>
        <v>2.9165583571614251E-2</v>
      </c>
      <c r="AH410" s="1">
        <f>(Table2[[#This Row],[Current Month High]]/Table2[[#This Row],[Close Price]])-1</f>
        <v>1.7680339462518013E-3</v>
      </c>
      <c r="AI410">
        <v>7.3954334208930996</v>
      </c>
      <c r="AJ410">
        <v>29.9376435838529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0.05</v>
      </c>
      <c r="AM410" t="s">
        <v>3189</v>
      </c>
      <c r="AN410">
        <v>3.4</v>
      </c>
      <c r="AO410" t="s">
        <v>3189</v>
      </c>
      <c r="AP410">
        <v>3.5040514393683997E-2</v>
      </c>
      <c r="AQ410">
        <f>(Table2[[#This Row],[Sharpe Ratio]]-AVERAGE(Table2[Sharpe Ratio]))/_xlfn.STDEV.P(Table2[Sharpe Ratio])</f>
        <v>-0.29068668840350215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-1.3934822597742047</v>
      </c>
      <c r="AS410">
        <f>_xlfn.RANK.AVG(Table2[[#This Row],[1Y Return vs Nifty Z-Score]],Table2[1Y Return vs Nifty Z-Score])</f>
        <v>432</v>
      </c>
      <c r="AT410">
        <f>_xlfn.RANK.AVG(Table2[[#This Row],[6M Return vs Nifty Z-Score]],Table2[6M Return vs Nifty Z-Score])</f>
        <v>351</v>
      </c>
      <c r="AU410">
        <f>_xlfn.RANK.AVG(Table2[[#This Row],[Sharpe Ratio Z-Score]],Table2[Sharpe Ratio Z-Score])</f>
        <v>422</v>
      </c>
      <c r="AV410">
        <f>(Table2[[#This Row],[Rank 1Y]]+Table2[[#This Row],[Rank 6M]]+Table2[[#This Row],[Rank Sharpe]])/3</f>
        <v>401.66666666666669</v>
      </c>
    </row>
    <row r="411" spans="1:48" x14ac:dyDescent="0.3">
      <c r="A411" t="s">
        <v>333</v>
      </c>
      <c r="B411" t="s">
        <v>334</v>
      </c>
      <c r="C411" t="s">
        <v>3156</v>
      </c>
      <c r="D411" t="s">
        <v>139</v>
      </c>
      <c r="E411">
        <v>77194.213222880004</v>
      </c>
      <c r="F411">
        <v>2901.4</v>
      </c>
      <c r="G411">
        <v>25.147409184914</v>
      </c>
      <c r="H411">
        <f>(Table2[[#This Row],[1Y Return vs Nifty]]-AVERAGE(Table2[1Y Return vs Nifty]))/_xlfn.STDEV.P(Table2[1Y Return vs Nifty])</f>
        <v>0.19848956083466662</v>
      </c>
      <c r="I411">
        <v>-3.3235001138121598</v>
      </c>
      <c r="J411">
        <f>(Table2[[#This Row],[1M Return vs Nifty]]-AVERAGE(Table2[1M Return vs Nifty]))/_xlfn.STDEV.P(Table2[1M Return vs Nifty])</f>
        <v>-0.2785468627681188</v>
      </c>
      <c r="K411">
        <v>-14.1079546583736</v>
      </c>
      <c r="L411">
        <f>(Table2[[#This Row],[6M Return vs Nifty]]-AVERAGE(Table2[6M Return vs Nifty]))/_xlfn.STDEV.P(Table2[6M Return vs Nifty])</f>
        <v>-0.55926192137043551</v>
      </c>
      <c r="M411">
        <v>-5.2864812124765796</v>
      </c>
      <c r="N411">
        <f>(Table2[[#This Row],[1W Return vs Nifty]]-AVERAGE(Table2[1W Return vs Nifty]))/_xlfn.STDEV.P(Table2[1W Return vs Nifty])</f>
        <v>-1.5973297634222192</v>
      </c>
      <c r="O411">
        <v>2817.1</v>
      </c>
      <c r="P411">
        <v>2876.8036830463402</v>
      </c>
      <c r="Q411">
        <v>2739.2090840133001</v>
      </c>
      <c r="R411">
        <v>46.996060950683599</v>
      </c>
      <c r="S411" s="1">
        <f>(Table2[[#This Row],[Close Price]]-Table2[[#This Row],[20D EMA]])/Table2[[#This Row],[20D EMA]]</f>
        <v>2.9924390330481766E-2</v>
      </c>
      <c r="T411" s="1">
        <f>(Table2[[#This Row],[Close Price]]-Table2[[#This Row],[50D EMA]])/Table2[[#This Row],[50D EMA]]</f>
        <v>8.5498767603126979E-3</v>
      </c>
      <c r="U411" s="1">
        <f>(Table2[[#This Row],[Close Price]]-Table2[[#This Row],[200D EMA]])/Table2[[#This Row],[200D EMA]]</f>
        <v>5.9210856496236891E-2</v>
      </c>
      <c r="V411">
        <v>1.2146603995140901</v>
      </c>
      <c r="W411">
        <v>2763.8</v>
      </c>
      <c r="X411">
        <v>2910.5</v>
      </c>
      <c r="Y411">
        <v>2763.8</v>
      </c>
      <c r="Z411">
        <v>2910.5</v>
      </c>
      <c r="AA411">
        <v>2763.8</v>
      </c>
      <c r="AB411">
        <v>2910.5</v>
      </c>
      <c r="AC411" s="1">
        <f>(Table2[[#This Row],[Close Price]]/Table2[[#This Row],[Day Low]])-1</f>
        <v>4.9786525797814507E-2</v>
      </c>
      <c r="AD411" s="1">
        <f>(Table2[[#This Row],[Day High]]/Table2[[#This Row],[Close Price]])-1</f>
        <v>3.1364169021850241E-3</v>
      </c>
      <c r="AE411" s="1">
        <f>(Table2[[#This Row],[Close Price]]/Table2[[#This Row],[Current Week Low]])-1</f>
        <v>4.9786525797814507E-2</v>
      </c>
      <c r="AF411" s="1">
        <f>(Table2[[#This Row],[Current Week High]]/Table2[[#This Row],[Close Price]])-1</f>
        <v>3.1364169021850241E-3</v>
      </c>
      <c r="AG411" s="1">
        <f>(Table2[[#This Row],[Close Price]]/Table2[[#This Row],[Current Month Low]])-1</f>
        <v>4.9786525797814507E-2</v>
      </c>
      <c r="AH411" s="1">
        <f>(Table2[[#This Row],[Current Month High]]/Table2[[#This Row],[Close Price]])-1</f>
        <v>3.1364169021850241E-3</v>
      </c>
      <c r="AI411">
        <v>17.277865857861698</v>
      </c>
      <c r="AJ411">
        <v>55.637807102242199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0</v>
      </c>
      <c r="AM411" t="s">
        <v>3188</v>
      </c>
      <c r="AN411">
        <v>9.69</v>
      </c>
      <c r="AO411" t="s">
        <v>3189</v>
      </c>
      <c r="AP411">
        <v>2.5511848575392002E-2</v>
      </c>
      <c r="AQ411">
        <f>(Table2[[#This Row],[Sharpe Ratio]]-AVERAGE(Table2[Sharpe Ratio]))/_xlfn.STDEV.P(Table2[Sharpe Ratio])</f>
        <v>-0.40119103950346552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238</v>
      </c>
      <c r="AT411">
        <f>_xlfn.RANK.AVG(Table2[[#This Row],[6M Return vs Nifty Z-Score]],Table2[6M Return vs Nifty Z-Score])</f>
        <v>521</v>
      </c>
      <c r="AU411">
        <f>_xlfn.RANK.AVG(Table2[[#This Row],[Sharpe Ratio Z-Score]],Table2[Sharpe Ratio Z-Score])</f>
        <v>446</v>
      </c>
      <c r="AV411">
        <f>(Table2[[#This Row],[Rank 1Y]]+Table2[[#This Row],[Rank 6M]]+Table2[[#This Row],[Rank Sharpe]])/3</f>
        <v>401.66666666666669</v>
      </c>
    </row>
    <row r="412" spans="1:48" x14ac:dyDescent="0.3">
      <c r="A412" t="s">
        <v>587</v>
      </c>
      <c r="B412" t="s">
        <v>588</v>
      </c>
      <c r="C412" t="s">
        <v>3155</v>
      </c>
      <c r="D412" t="s">
        <v>108</v>
      </c>
      <c r="E412">
        <v>33468.578387250003</v>
      </c>
      <c r="F412">
        <v>322.2</v>
      </c>
      <c r="G412">
        <v>15.199411041179101</v>
      </c>
      <c r="H412">
        <f>(Table2[[#This Row],[1Y Return vs Nifty]]-AVERAGE(Table2[1Y Return vs Nifty]))/_xlfn.STDEV.P(Table2[1Y Return vs Nifty])</f>
        <v>-5.9216229856584026E-4</v>
      </c>
      <c r="I412">
        <v>-0.248755238953945</v>
      </c>
      <c r="J412">
        <f>(Table2[[#This Row],[1M Return vs Nifty]]-AVERAGE(Table2[1M Return vs Nifty]))/_xlfn.STDEV.P(Table2[1M Return vs Nifty])</f>
        <v>6.0314745629516817E-2</v>
      </c>
      <c r="K412">
        <v>-0.59148674094491405</v>
      </c>
      <c r="L412">
        <f>(Table2[[#This Row],[6M Return vs Nifty]]-AVERAGE(Table2[6M Return vs Nifty]))/_xlfn.STDEV.P(Table2[6M Return vs Nifty])</f>
        <v>-0.13106701806848084</v>
      </c>
      <c r="M412">
        <v>6.4941290550214203</v>
      </c>
      <c r="N412">
        <f>(Table2[[#This Row],[1W Return vs Nifty]]-AVERAGE(Table2[1W Return vs Nifty]))/_xlfn.STDEV.P(Table2[1W Return vs Nifty])</f>
        <v>0.86354642683817018</v>
      </c>
      <c r="O412">
        <v>305.31</v>
      </c>
      <c r="P412">
        <v>311.33641912487701</v>
      </c>
      <c r="Q412">
        <v>295.564940606704</v>
      </c>
      <c r="R412">
        <v>68.856653448410597</v>
      </c>
      <c r="S412" s="1">
        <f>(Table2[[#This Row],[Close Price]]-Table2[[#This Row],[20D EMA]])/Table2[[#This Row],[20D EMA]]</f>
        <v>5.5320821460155205E-2</v>
      </c>
      <c r="T412" s="1">
        <f>(Table2[[#This Row],[Close Price]]-Table2[[#This Row],[50D EMA]])/Table2[[#This Row],[50D EMA]]</f>
        <v>3.489338287393097E-2</v>
      </c>
      <c r="U412" s="1">
        <f>(Table2[[#This Row],[Close Price]]-Table2[[#This Row],[200D EMA]])/Table2[[#This Row],[200D EMA]]</f>
        <v>9.0115760477620918E-2</v>
      </c>
      <c r="V412">
        <v>0.87791067752216301</v>
      </c>
      <c r="W412">
        <v>310.05</v>
      </c>
      <c r="X412">
        <v>325.3</v>
      </c>
      <c r="Y412">
        <v>310.05</v>
      </c>
      <c r="Z412">
        <v>325.3</v>
      </c>
      <c r="AA412">
        <v>310.05</v>
      </c>
      <c r="AB412">
        <v>325.3</v>
      </c>
      <c r="AC412" s="1">
        <f>(Table2[[#This Row],[Close Price]]/Table2[[#This Row],[Day Low]])-1</f>
        <v>3.9187227866473107E-2</v>
      </c>
      <c r="AD412" s="1">
        <f>(Table2[[#This Row],[Day High]]/Table2[[#This Row],[Close Price]])-1</f>
        <v>9.6213531967721533E-3</v>
      </c>
      <c r="AE412" s="1">
        <f>(Table2[[#This Row],[Close Price]]/Table2[[#This Row],[Current Week Low]])-1</f>
        <v>3.9187227866473107E-2</v>
      </c>
      <c r="AF412" s="1">
        <f>(Table2[[#This Row],[Current Week High]]/Table2[[#This Row],[Close Price]])-1</f>
        <v>9.6213531967721533E-3</v>
      </c>
      <c r="AG412" s="1">
        <f>(Table2[[#This Row],[Close Price]]/Table2[[#This Row],[Current Month Low]])-1</f>
        <v>3.9187227866473107E-2</v>
      </c>
      <c r="AH412" s="1">
        <f>(Table2[[#This Row],[Current Month High]]/Table2[[#This Row],[Close Price]])-1</f>
        <v>9.6213531967721533E-3</v>
      </c>
      <c r="AI412">
        <v>13.0974549968963</v>
      </c>
      <c r="AJ412">
        <v>62.1132075471698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0.08</v>
      </c>
      <c r="AM412" t="s">
        <v>3189</v>
      </c>
      <c r="AN412">
        <v>9.65</v>
      </c>
      <c r="AO412" t="s">
        <v>3189</v>
      </c>
      <c r="AP412">
        <v>-2.7451174974890001E-3</v>
      </c>
      <c r="AQ412">
        <f>(Table2[[#This Row],[Sharpe Ratio]]-AVERAGE(Table2[Sharpe Ratio]))/_xlfn.STDEV.P(Table2[Sharpe Ratio])</f>
        <v>-0.72888830158428686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309</v>
      </c>
      <c r="AT412">
        <f>_xlfn.RANK.AVG(Table2[[#This Row],[6M Return vs Nifty Z-Score]],Table2[6M Return vs Nifty Z-Score])</f>
        <v>331</v>
      </c>
      <c r="AU412">
        <f>_xlfn.RANK.AVG(Table2[[#This Row],[Sharpe Ratio Z-Score]],Table2[Sharpe Ratio Z-Score])</f>
        <v>567</v>
      </c>
      <c r="AV412">
        <f>(Table2[[#This Row],[Rank 1Y]]+Table2[[#This Row],[Rank 6M]]+Table2[[#This Row],[Rank Sharpe]])/3</f>
        <v>402.33333333333331</v>
      </c>
    </row>
    <row r="413" spans="1:48" x14ac:dyDescent="0.3">
      <c r="A413" t="s">
        <v>191</v>
      </c>
      <c r="B413" t="s">
        <v>192</v>
      </c>
      <c r="C413" t="s">
        <v>3143</v>
      </c>
      <c r="D413" t="s">
        <v>34</v>
      </c>
      <c r="E413">
        <v>127422.36409056</v>
      </c>
      <c r="F413">
        <v>246.41</v>
      </c>
      <c r="G413">
        <v>-1.9093133508700599</v>
      </c>
      <c r="H413">
        <f>(Table2[[#This Row],[1Y Return vs Nifty]]-AVERAGE(Table2[1Y Return vs Nifty]))/_xlfn.STDEV.P(Table2[1Y Return vs Nifty])</f>
        <v>-0.34297605535606318</v>
      </c>
      <c r="I413">
        <v>-2.2607390196827701</v>
      </c>
      <c r="J413">
        <f>(Table2[[#This Row],[1M Return vs Nifty]]-AVERAGE(Table2[1M Return vs Nifty]))/_xlfn.STDEV.P(Table2[1M Return vs Nifty])</f>
        <v>-0.16142204482180947</v>
      </c>
      <c r="K413">
        <v>-24.7696092422951</v>
      </c>
      <c r="L413">
        <f>(Table2[[#This Row],[6M Return vs Nifty]]-AVERAGE(Table2[6M Return vs Nifty]))/_xlfn.STDEV.P(Table2[6M Return vs Nifty])</f>
        <v>-0.89701777456300424</v>
      </c>
      <c r="M413">
        <v>1.5946237983733</v>
      </c>
      <c r="N413">
        <f>(Table2[[#This Row],[1W Return vs Nifty]]-AVERAGE(Table2[1W Return vs Nifty]))/_xlfn.STDEV.P(Table2[1W Return vs Nifty])</f>
        <v>-0.15992142044353894</v>
      </c>
      <c r="O413">
        <v>246.18</v>
      </c>
      <c r="P413">
        <v>246.85228801988799</v>
      </c>
      <c r="Q413">
        <v>246.13945395466001</v>
      </c>
      <c r="R413">
        <v>51.258174321791401</v>
      </c>
      <c r="S413" s="1">
        <f>(Table2[[#This Row],[Close Price]]-Table2[[#This Row],[20D EMA]])/Table2[[#This Row],[20D EMA]]</f>
        <v>9.3427573320330551E-4</v>
      </c>
      <c r="T413" s="1">
        <f>(Table2[[#This Row],[Close Price]]-Table2[[#This Row],[50D EMA]])/Table2[[#This Row],[50D EMA]]</f>
        <v>-1.7917112433341637E-3</v>
      </c>
      <c r="U413" s="1">
        <f>(Table2[[#This Row],[Close Price]]-Table2[[#This Row],[200D EMA]])/Table2[[#This Row],[200D EMA]]</f>
        <v>1.0991575750786361E-3</v>
      </c>
      <c r="V413">
        <v>1.0363147251335301</v>
      </c>
      <c r="W413">
        <v>244.3</v>
      </c>
      <c r="X413">
        <v>247.5</v>
      </c>
      <c r="Y413">
        <v>244.3</v>
      </c>
      <c r="Z413">
        <v>247.5</v>
      </c>
      <c r="AA413">
        <v>244.3</v>
      </c>
      <c r="AB413">
        <v>247.5</v>
      </c>
      <c r="AC413" s="1">
        <f>(Table2[[#This Row],[Close Price]]/Table2[[#This Row],[Day Low]])-1</f>
        <v>8.6369218174375817E-3</v>
      </c>
      <c r="AD413" s="1">
        <f>(Table2[[#This Row],[Day High]]/Table2[[#This Row],[Close Price]])-1</f>
        <v>4.4235217726553699E-3</v>
      </c>
      <c r="AE413" s="1">
        <f>(Table2[[#This Row],[Close Price]]/Table2[[#This Row],[Current Week Low]])-1</f>
        <v>8.6369218174375817E-3</v>
      </c>
      <c r="AF413" s="1">
        <f>(Table2[[#This Row],[Current Week High]]/Table2[[#This Row],[Close Price]])-1</f>
        <v>4.4235217726553699E-3</v>
      </c>
      <c r="AG413" s="1">
        <f>(Table2[[#This Row],[Close Price]]/Table2[[#This Row],[Current Month Low]])-1</f>
        <v>8.6369218174375817E-3</v>
      </c>
      <c r="AH413" s="1">
        <f>(Table2[[#This Row],[Current Month High]]/Table2[[#This Row],[Close Price]])-1</f>
        <v>4.4235217726553699E-3</v>
      </c>
      <c r="AI413">
        <v>21.626557363743299</v>
      </c>
      <c r="AJ413">
        <v>20.112113087984302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0.04</v>
      </c>
      <c r="AM413" t="s">
        <v>3189</v>
      </c>
      <c r="AN413">
        <v>-2.4900000000000002</v>
      </c>
      <c r="AO413" t="s">
        <v>3190</v>
      </c>
      <c r="AP413">
        <v>0.13492843718377201</v>
      </c>
      <c r="AQ413">
        <f>(Table2[[#This Row],[Sharpe Ratio]]-AVERAGE(Table2[Sharpe Ratio]))/_xlfn.STDEV.P(Table2[Sharpe Ratio])</f>
        <v>0.8677178879698646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431</v>
      </c>
      <c r="AT413">
        <f>_xlfn.RANK.AVG(Table2[[#This Row],[6M Return vs Nifty Z-Score]],Table2[6M Return vs Nifty Z-Score])</f>
        <v>641</v>
      </c>
      <c r="AU413">
        <f>_xlfn.RANK.AVG(Table2[[#This Row],[Sharpe Ratio Z-Score]],Table2[Sharpe Ratio Z-Score])</f>
        <v>136</v>
      </c>
      <c r="AV413">
        <f>(Table2[[#This Row],[Rank 1Y]]+Table2[[#This Row],[Rank 6M]]+Table2[[#This Row],[Rank Sharpe]])/3</f>
        <v>402.66666666666669</v>
      </c>
    </row>
    <row r="414" spans="1:48" x14ac:dyDescent="0.3">
      <c r="A414" t="s">
        <v>259</v>
      </c>
      <c r="B414" t="s">
        <v>260</v>
      </c>
      <c r="C414" t="s">
        <v>3147</v>
      </c>
      <c r="D414" t="s">
        <v>261</v>
      </c>
      <c r="E414">
        <v>98189.104418729999</v>
      </c>
      <c r="F414">
        <v>7065.8</v>
      </c>
      <c r="G414">
        <v>1.6797148574161</v>
      </c>
      <c r="H414">
        <f>(Table2[[#This Row],[1Y Return vs Nifty]]-AVERAGE(Table2[1Y Return vs Nifty]))/_xlfn.STDEV.P(Table2[1Y Return vs Nifty])</f>
        <v>-0.27115156265354151</v>
      </c>
      <c r="I414">
        <v>-3.1445988815000998</v>
      </c>
      <c r="J414">
        <f>(Table2[[#This Row],[1M Return vs Nifty]]-AVERAGE(Table2[1M Return vs Nifty]))/_xlfn.STDEV.P(Table2[1M Return vs Nifty])</f>
        <v>-0.25883050847112066</v>
      </c>
      <c r="K414">
        <v>8.9628515592832603</v>
      </c>
      <c r="L414">
        <f>(Table2[[#This Row],[6M Return vs Nifty]]-AVERAGE(Table2[6M Return vs Nifty]))/_xlfn.STDEV.P(Table2[6M Return vs Nifty])</f>
        <v>0.17160961236283986</v>
      </c>
      <c r="M414">
        <v>-2.3883144667999199</v>
      </c>
      <c r="N414">
        <f>(Table2[[#This Row],[1W Return vs Nifty]]-AVERAGE(Table2[1W Return vs Nifty]))/_xlfn.STDEV.P(Table2[1W Return vs Nifty])</f>
        <v>-0.99192568180880958</v>
      </c>
      <c r="O414">
        <v>6958.38</v>
      </c>
      <c r="P414">
        <v>6943.7183768790201</v>
      </c>
      <c r="Q414">
        <v>6502.2335816346804</v>
      </c>
      <c r="R414">
        <v>40.9981951662526</v>
      </c>
      <c r="S414" s="1">
        <f>(Table2[[#This Row],[Close Price]]-Table2[[#This Row],[20D EMA]])/Table2[[#This Row],[20D EMA]]</f>
        <v>1.5437501257476607E-2</v>
      </c>
      <c r="T414" s="1">
        <f>(Table2[[#This Row],[Close Price]]-Table2[[#This Row],[50D EMA]])/Table2[[#This Row],[50D EMA]]</f>
        <v>1.7581591950428712E-2</v>
      </c>
      <c r="U414" s="1">
        <f>(Table2[[#This Row],[Close Price]]-Table2[[#This Row],[200D EMA]])/Table2[[#This Row],[200D EMA]]</f>
        <v>8.6672742725990723E-2</v>
      </c>
      <c r="V414">
        <v>1.0441076622102099</v>
      </c>
      <c r="W414">
        <v>6821.1</v>
      </c>
      <c r="X414">
        <v>7080</v>
      </c>
      <c r="Y414">
        <v>6821.1</v>
      </c>
      <c r="Z414">
        <v>7080</v>
      </c>
      <c r="AA414">
        <v>6821.1</v>
      </c>
      <c r="AB414">
        <v>7080</v>
      </c>
      <c r="AC414" s="1">
        <f>(Table2[[#This Row],[Close Price]]/Table2[[#This Row],[Day Low]])-1</f>
        <v>3.5873979270205636E-2</v>
      </c>
      <c r="AD414" s="1">
        <f>(Table2[[#This Row],[Day High]]/Table2[[#This Row],[Close Price]])-1</f>
        <v>2.0096804325058226E-3</v>
      </c>
      <c r="AE414" s="1">
        <f>(Table2[[#This Row],[Close Price]]/Table2[[#This Row],[Current Week Low]])-1</f>
        <v>3.5873979270205636E-2</v>
      </c>
      <c r="AF414" s="1">
        <f>(Table2[[#This Row],[Current Week High]]/Table2[[#This Row],[Close Price]])-1</f>
        <v>2.0096804325058226E-3</v>
      </c>
      <c r="AG414" s="1">
        <f>(Table2[[#This Row],[Close Price]]/Table2[[#This Row],[Current Month Low]])-1</f>
        <v>3.5873979270205636E-2</v>
      </c>
      <c r="AH414" s="1">
        <f>(Table2[[#This Row],[Current Month High]]/Table2[[#This Row],[Close Price]])-1</f>
        <v>2.0096804325058226E-3</v>
      </c>
      <c r="AI414">
        <v>6.7819638257522001</v>
      </c>
      <c r="AJ414">
        <v>33.699158916525498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0.06</v>
      </c>
      <c r="AM414" t="s">
        <v>3189</v>
      </c>
      <c r="AN414">
        <v>0.66</v>
      </c>
      <c r="AO414" t="s">
        <v>3189</v>
      </c>
      <c r="AP414">
        <v>-3.254231865596E-3</v>
      </c>
      <c r="AQ414">
        <f>(Table2[[#This Row],[Sharpe Ratio]]-AVERAGE(Table2[Sharpe Ratio]))/_xlfn.STDEV.P(Table2[Sharpe Ratio])</f>
        <v>-0.7347925230100536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-2.0850906635806856</v>
      </c>
      <c r="AS414">
        <f>_xlfn.RANK.AVG(Table2[[#This Row],[1Y Return vs Nifty Z-Score]],Table2[1Y Return vs Nifty Z-Score])</f>
        <v>401</v>
      </c>
      <c r="AT414">
        <f>_xlfn.RANK.AVG(Table2[[#This Row],[6M Return vs Nifty Z-Score]],Table2[6M Return vs Nifty Z-Score])</f>
        <v>241</v>
      </c>
      <c r="AU414">
        <f>_xlfn.RANK.AVG(Table2[[#This Row],[Sharpe Ratio Z-Score]],Table2[Sharpe Ratio Z-Score])</f>
        <v>568</v>
      </c>
      <c r="AV414">
        <f>(Table2[[#This Row],[Rank 1Y]]+Table2[[#This Row],[Rank 6M]]+Table2[[#This Row],[Rank Sharpe]])/3</f>
        <v>403.33333333333331</v>
      </c>
    </row>
    <row r="415" spans="1:48" x14ac:dyDescent="0.3">
      <c r="A415" t="s">
        <v>836</v>
      </c>
      <c r="B415" t="s">
        <v>837</v>
      </c>
      <c r="C415" t="s">
        <v>3148</v>
      </c>
      <c r="D415" t="s">
        <v>213</v>
      </c>
      <c r="E415">
        <v>18543.5152402399</v>
      </c>
      <c r="F415">
        <v>1575.55</v>
      </c>
      <c r="G415">
        <v>4.9467784737836196</v>
      </c>
      <c r="H415">
        <f>(Table2[[#This Row],[1Y Return vs Nifty]]-AVERAGE(Table2[1Y Return vs Nifty]))/_xlfn.STDEV.P(Table2[1Y Return vs Nifty])</f>
        <v>-0.20577030253117651</v>
      </c>
      <c r="I415">
        <v>-3.8252462578075601</v>
      </c>
      <c r="J415">
        <f>(Table2[[#This Row],[1M Return vs Nifty]]-AVERAGE(Table2[1M Return vs Nifty]))/_xlfn.STDEV.P(Table2[1M Return vs Nifty])</f>
        <v>-0.3338433222408525</v>
      </c>
      <c r="K415">
        <v>-32.858167182654398</v>
      </c>
      <c r="L415">
        <f>(Table2[[#This Row],[6M Return vs Nifty]]-AVERAGE(Table2[6M Return vs Nifty]))/_xlfn.STDEV.P(Table2[6M Return vs Nifty])</f>
        <v>-1.1532592206480763</v>
      </c>
      <c r="M415">
        <v>8.3061488904652006</v>
      </c>
      <c r="N415">
        <f>(Table2[[#This Row],[1W Return vs Nifty]]-AVERAGE(Table2[1W Return vs Nifty]))/_xlfn.STDEV.P(Table2[1W Return vs Nifty])</f>
        <v>1.2420630204670837</v>
      </c>
      <c r="O415">
        <v>1538.73</v>
      </c>
      <c r="P415">
        <v>1638.84019625513</v>
      </c>
      <c r="Q415">
        <v>1751.55351248277</v>
      </c>
      <c r="R415">
        <v>64.383821674728907</v>
      </c>
      <c r="S415" s="1">
        <f>(Table2[[#This Row],[Close Price]]-Table2[[#This Row],[20D EMA]])/Table2[[#This Row],[20D EMA]]</f>
        <v>2.3928824420138644E-2</v>
      </c>
      <c r="T415" s="1">
        <f>(Table2[[#This Row],[Close Price]]-Table2[[#This Row],[50D EMA]])/Table2[[#This Row],[50D EMA]]</f>
        <v>-3.8618894264219751E-2</v>
      </c>
      <c r="U415" s="1">
        <f>(Table2[[#This Row],[Close Price]]-Table2[[#This Row],[200D EMA]])/Table2[[#This Row],[200D EMA]]</f>
        <v>-0.10048423369794211</v>
      </c>
      <c r="V415">
        <v>0.52039564443307995</v>
      </c>
      <c r="W415">
        <v>1545.6</v>
      </c>
      <c r="X415">
        <v>1584</v>
      </c>
      <c r="Y415">
        <v>1545.6</v>
      </c>
      <c r="Z415">
        <v>1584</v>
      </c>
      <c r="AA415">
        <v>1545.6</v>
      </c>
      <c r="AB415">
        <v>1584</v>
      </c>
      <c r="AC415" s="1">
        <f>(Table2[[#This Row],[Close Price]]/Table2[[#This Row],[Day Low]])-1</f>
        <v>1.9377587991718404E-2</v>
      </c>
      <c r="AD415" s="1">
        <f>(Table2[[#This Row],[Day High]]/Table2[[#This Row],[Close Price]])-1</f>
        <v>5.363206499317652E-3</v>
      </c>
      <c r="AE415" s="1">
        <f>(Table2[[#This Row],[Close Price]]/Table2[[#This Row],[Current Week Low]])-1</f>
        <v>1.9377587991718404E-2</v>
      </c>
      <c r="AF415" s="1">
        <f>(Table2[[#This Row],[Current Week High]]/Table2[[#This Row],[Close Price]])-1</f>
        <v>5.363206499317652E-3</v>
      </c>
      <c r="AG415" s="1">
        <f>(Table2[[#This Row],[Close Price]]/Table2[[#This Row],[Current Month Low]])-1</f>
        <v>1.9377587991718404E-2</v>
      </c>
      <c r="AH415" s="1">
        <f>(Table2[[#This Row],[Current Month High]]/Table2[[#This Row],[Close Price]])-1</f>
        <v>5.363206499317652E-3</v>
      </c>
      <c r="AI415">
        <v>54.127130208498599</v>
      </c>
      <c r="AJ415">
        <v>26.8456646002737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-0.13</v>
      </c>
      <c r="AM415" t="s">
        <v>3190</v>
      </c>
      <c r="AN415">
        <v>2.94</v>
      </c>
      <c r="AO415" t="s">
        <v>3189</v>
      </c>
      <c r="AP415">
        <v>0.13336925239584199</v>
      </c>
      <c r="AQ415">
        <f>(Table2[[#This Row],[Sharpe Ratio]]-AVERAGE(Table2[Sharpe Ratio]))/_xlfn.STDEV.P(Table2[Sharpe Ratio])</f>
        <v>0.84963595430561689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376</v>
      </c>
      <c r="AT415">
        <f>_xlfn.RANK.AVG(Table2[[#This Row],[6M Return vs Nifty Z-Score]],Table2[6M Return vs Nifty Z-Score])</f>
        <v>694</v>
      </c>
      <c r="AU415">
        <f>_xlfn.RANK.AVG(Table2[[#This Row],[Sharpe Ratio Z-Score]],Table2[Sharpe Ratio Z-Score])</f>
        <v>140</v>
      </c>
      <c r="AV415">
        <f>(Table2[[#This Row],[Rank 1Y]]+Table2[[#This Row],[Rank 6M]]+Table2[[#This Row],[Rank Sharpe]])/3</f>
        <v>403.33333333333331</v>
      </c>
    </row>
    <row r="416" spans="1:48" x14ac:dyDescent="0.3">
      <c r="A416" t="s">
        <v>396</v>
      </c>
      <c r="B416" t="s">
        <v>397</v>
      </c>
      <c r="C416" t="s">
        <v>3147</v>
      </c>
      <c r="D416" t="s">
        <v>51</v>
      </c>
      <c r="E416">
        <v>58910.289906680002</v>
      </c>
      <c r="F416">
        <v>28053.1</v>
      </c>
      <c r="G416">
        <v>-1.29345489237477</v>
      </c>
      <c r="H416">
        <f>(Table2[[#This Row],[1Y Return vs Nifty]]-AVERAGE(Table2[1Y Return vs Nifty]))/_xlfn.STDEV.P(Table2[1Y Return vs Nifty])</f>
        <v>-0.3306513482791289</v>
      </c>
      <c r="I416">
        <v>-5.3286671868370199</v>
      </c>
      <c r="J416">
        <f>(Table2[[#This Row],[1M Return vs Nifty]]-AVERAGE(Table2[1M Return vs Nifty]))/_xlfn.STDEV.P(Table2[1M Return vs Nifty])</f>
        <v>-0.49953239721917331</v>
      </c>
      <c r="K416">
        <v>-0.87824272317822005</v>
      </c>
      <c r="L416">
        <f>(Table2[[#This Row],[6M Return vs Nifty]]-AVERAGE(Table2[6M Return vs Nifty]))/_xlfn.STDEV.P(Table2[6M Return vs Nifty])</f>
        <v>-0.14015130331472631</v>
      </c>
      <c r="M416">
        <v>-0.49909758815382899</v>
      </c>
      <c r="N416">
        <f>(Table2[[#This Row],[1W Return vs Nifty]]-AVERAGE(Table2[1W Return vs Nifty]))/_xlfn.STDEV.P(Table2[1W Return vs Nifty])</f>
        <v>-0.59728323720431531</v>
      </c>
      <c r="O416">
        <v>27932</v>
      </c>
      <c r="P416">
        <v>28269.326420802699</v>
      </c>
      <c r="Q416">
        <v>27453.110644050299</v>
      </c>
      <c r="R416">
        <v>48.646761659998297</v>
      </c>
      <c r="S416" s="1">
        <f>(Table2[[#This Row],[Close Price]]-Table2[[#This Row],[20D EMA]])/Table2[[#This Row],[20D EMA]]</f>
        <v>4.3355291422024394E-3</v>
      </c>
      <c r="T416" s="1">
        <f>(Table2[[#This Row],[Close Price]]-Table2[[#This Row],[50D EMA]])/Table2[[#This Row],[50D EMA]]</f>
        <v>-7.6487998894655372E-3</v>
      </c>
      <c r="U416" s="1">
        <f>(Table2[[#This Row],[Close Price]]-Table2[[#This Row],[200D EMA]])/Table2[[#This Row],[200D EMA]]</f>
        <v>2.1855059112572024E-2</v>
      </c>
      <c r="V416">
        <v>0.76169742916642602</v>
      </c>
      <c r="W416">
        <v>27800</v>
      </c>
      <c r="X416">
        <v>28193.85</v>
      </c>
      <c r="Y416">
        <v>27800</v>
      </c>
      <c r="Z416">
        <v>28193.85</v>
      </c>
      <c r="AA416">
        <v>27800</v>
      </c>
      <c r="AB416">
        <v>28193.85</v>
      </c>
      <c r="AC416" s="1">
        <f>(Table2[[#This Row],[Close Price]]/Table2[[#This Row],[Day Low]])-1</f>
        <v>9.1043165467625808E-3</v>
      </c>
      <c r="AD416" s="1">
        <f>(Table2[[#This Row],[Day High]]/Table2[[#This Row],[Close Price]])-1</f>
        <v>5.0172708185547421E-3</v>
      </c>
      <c r="AE416" s="1">
        <f>(Table2[[#This Row],[Close Price]]/Table2[[#This Row],[Current Week Low]])-1</f>
        <v>9.1043165467625808E-3</v>
      </c>
      <c r="AF416" s="1">
        <f>(Table2[[#This Row],[Current Week High]]/Table2[[#This Row],[Close Price]])-1</f>
        <v>5.0172708185547421E-3</v>
      </c>
      <c r="AG416" s="1">
        <f>(Table2[[#This Row],[Close Price]]/Table2[[#This Row],[Current Month Low]])-1</f>
        <v>9.1043165467625808E-3</v>
      </c>
      <c r="AH416" s="1">
        <f>(Table2[[#This Row],[Current Month High]]/Table2[[#This Row],[Close Price]])-1</f>
        <v>5.0172708185547421E-3</v>
      </c>
      <c r="AI416">
        <v>8.7972452242354802</v>
      </c>
      <c r="AJ416">
        <v>27.5140909090908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-0.02</v>
      </c>
      <c r="AM416" t="s">
        <v>3190</v>
      </c>
      <c r="AN416">
        <v>-1.9</v>
      </c>
      <c r="AO416" t="s">
        <v>3190</v>
      </c>
      <c r="AP416">
        <v>2.4601523834187001E-2</v>
      </c>
      <c r="AQ416">
        <f>(Table2[[#This Row],[Sharpe Ratio]]-AVERAGE(Table2[Sharpe Ratio]))/_xlfn.STDEV.P(Table2[Sharpe Ratio])</f>
        <v>-0.41174811504115427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426</v>
      </c>
      <c r="AT416">
        <f>_xlfn.RANK.AVG(Table2[[#This Row],[6M Return vs Nifty Z-Score]],Table2[6M Return vs Nifty Z-Score])</f>
        <v>338</v>
      </c>
      <c r="AU416">
        <f>_xlfn.RANK.AVG(Table2[[#This Row],[Sharpe Ratio Z-Score]],Table2[Sharpe Ratio Z-Score])</f>
        <v>447</v>
      </c>
      <c r="AV416">
        <f>(Table2[[#This Row],[Rank 1Y]]+Table2[[#This Row],[Rank 6M]]+Table2[[#This Row],[Rank Sharpe]])/3</f>
        <v>403.66666666666669</v>
      </c>
    </row>
    <row r="417" spans="1:48" x14ac:dyDescent="0.3">
      <c r="A417" t="s">
        <v>1284</v>
      </c>
      <c r="B417" t="s">
        <v>1285</v>
      </c>
      <c r="C417" t="s">
        <v>3154</v>
      </c>
      <c r="D417" t="s">
        <v>94</v>
      </c>
      <c r="E417">
        <v>9067.88239187</v>
      </c>
      <c r="F417">
        <v>187.53</v>
      </c>
      <c r="G417">
        <v>9.3601200049264399</v>
      </c>
      <c r="H417">
        <f>(Table2[[#This Row],[1Y Return vs Nifty]]-AVERAGE(Table2[1Y Return vs Nifty]))/_xlfn.STDEV.P(Table2[1Y Return vs Nifty])</f>
        <v>-0.11744945404481943</v>
      </c>
      <c r="I417">
        <v>-6.3137704546723201</v>
      </c>
      <c r="J417">
        <f>(Table2[[#This Row],[1M Return vs Nifty]]-AVERAGE(Table2[1M Return vs Nifty]))/_xlfn.STDEV.P(Table2[1M Return vs Nifty])</f>
        <v>-0.60809869828238905</v>
      </c>
      <c r="K417">
        <v>-15.529235584377</v>
      </c>
      <c r="L417">
        <f>(Table2[[#This Row],[6M Return vs Nifty]]-AVERAGE(Table2[6M Return vs Nifty]))/_xlfn.STDEV.P(Table2[6M Return vs Nifty])</f>
        <v>-0.60428738604010745</v>
      </c>
      <c r="M417">
        <v>3.3490537968673499</v>
      </c>
      <c r="N417">
        <f>(Table2[[#This Row],[1W Return vs Nifty]]-AVERAGE(Table2[1W Return vs Nifty]))/_xlfn.STDEV.P(Table2[1W Return vs Nifty])</f>
        <v>0.20656511231988872</v>
      </c>
      <c r="O417">
        <v>185.31</v>
      </c>
      <c r="P417">
        <v>195.95678474840301</v>
      </c>
      <c r="Q417">
        <v>197.817703907072</v>
      </c>
      <c r="R417">
        <v>62.706834368020601</v>
      </c>
      <c r="S417" s="1">
        <f>(Table2[[#This Row],[Close Price]]-Table2[[#This Row],[20D EMA]])/Table2[[#This Row],[20D EMA]]</f>
        <v>1.1979925530192644E-2</v>
      </c>
      <c r="T417" s="1">
        <f>(Table2[[#This Row],[Close Price]]-Table2[[#This Row],[50D EMA]])/Table2[[#This Row],[50D EMA]]</f>
        <v>-4.3003281357277344E-2</v>
      </c>
      <c r="U417" s="1">
        <f>(Table2[[#This Row],[Close Price]]-Table2[[#This Row],[200D EMA]])/Table2[[#This Row],[200D EMA]]</f>
        <v>-5.2005981789702768E-2</v>
      </c>
      <c r="V417">
        <v>0.88745295361356002</v>
      </c>
      <c r="W417">
        <v>185.13</v>
      </c>
      <c r="X417">
        <v>188.21</v>
      </c>
      <c r="Y417">
        <v>185.13</v>
      </c>
      <c r="Z417">
        <v>188.21</v>
      </c>
      <c r="AA417">
        <v>185.13</v>
      </c>
      <c r="AB417">
        <v>188.21</v>
      </c>
      <c r="AC417" s="1">
        <f>(Table2[[#This Row],[Close Price]]/Table2[[#This Row],[Day Low]])-1</f>
        <v>1.2963863231242989E-2</v>
      </c>
      <c r="AD417" s="1">
        <f>(Table2[[#This Row],[Day High]]/Table2[[#This Row],[Close Price]])-1</f>
        <v>3.626086492827918E-3</v>
      </c>
      <c r="AE417" s="1">
        <f>(Table2[[#This Row],[Close Price]]/Table2[[#This Row],[Current Week Low]])-1</f>
        <v>1.2963863231242989E-2</v>
      </c>
      <c r="AF417" s="1">
        <f>(Table2[[#This Row],[Current Week High]]/Table2[[#This Row],[Close Price]])-1</f>
        <v>3.626086492827918E-3</v>
      </c>
      <c r="AG417" s="1">
        <f>(Table2[[#This Row],[Close Price]]/Table2[[#This Row],[Current Month Low]])-1</f>
        <v>1.2963863231242989E-2</v>
      </c>
      <c r="AH417" s="1">
        <f>(Table2[[#This Row],[Current Month High]]/Table2[[#This Row],[Close Price]])-1</f>
        <v>3.626086492827918E-3</v>
      </c>
      <c r="AI417">
        <v>33.679944542206499</v>
      </c>
      <c r="AJ417">
        <v>35.891304347826001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-0.15</v>
      </c>
      <c r="AM417" t="s">
        <v>3190</v>
      </c>
      <c r="AN417">
        <v>4.5999999999999996</v>
      </c>
      <c r="AO417" t="s">
        <v>3189</v>
      </c>
      <c r="AP417">
        <v>6.6538282532320997E-2</v>
      </c>
      <c r="AQ417">
        <f>(Table2[[#This Row],[Sharpe Ratio]]-AVERAGE(Table2[Sharpe Ratio]))/_xlfn.STDEV.P(Table2[Sharpe Ratio])</f>
        <v>7.4594295905493629E-2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343</v>
      </c>
      <c r="AT417">
        <f>_xlfn.RANK.AVG(Table2[[#This Row],[6M Return vs Nifty Z-Score]],Table2[6M Return vs Nifty Z-Score])</f>
        <v>540</v>
      </c>
      <c r="AU417">
        <f>_xlfn.RANK.AVG(Table2[[#This Row],[Sharpe Ratio Z-Score]],Table2[Sharpe Ratio Z-Score])</f>
        <v>332</v>
      </c>
      <c r="AV417">
        <f>(Table2[[#This Row],[Rank 1Y]]+Table2[[#This Row],[Rank 6M]]+Table2[[#This Row],[Rank Sharpe]])/3</f>
        <v>405</v>
      </c>
    </row>
    <row r="418" spans="1:48" x14ac:dyDescent="0.3">
      <c r="A418" t="s">
        <v>1393</v>
      </c>
      <c r="B418" t="s">
        <v>1394</v>
      </c>
      <c r="C418" t="s">
        <v>3143</v>
      </c>
      <c r="D418" t="s">
        <v>24</v>
      </c>
      <c r="E418">
        <v>8010.5721735999996</v>
      </c>
      <c r="F418">
        <v>210.21</v>
      </c>
      <c r="G418">
        <v>-24.086391837976599</v>
      </c>
      <c r="H418">
        <f>(Table2[[#This Row],[1Y Return vs Nifty]]-AVERAGE(Table2[1Y Return vs Nifty]))/_xlfn.STDEV.P(Table2[1Y Return vs Nifty])</f>
        <v>-0.78678906531874027</v>
      </c>
      <c r="I418">
        <v>-3.51554321082559</v>
      </c>
      <c r="J418">
        <f>(Table2[[#This Row],[1M Return vs Nifty]]-AVERAGE(Table2[1M Return vs Nifty]))/_xlfn.STDEV.P(Table2[1M Return vs Nifty])</f>
        <v>-0.29971155622537188</v>
      </c>
      <c r="K418">
        <v>-9.9380062069762598</v>
      </c>
      <c r="L418">
        <f>(Table2[[#This Row],[6M Return vs Nifty]]-AVERAGE(Table2[6M Return vs Nifty]))/_xlfn.STDEV.P(Table2[6M Return vs Nifty])</f>
        <v>-0.42716005238897942</v>
      </c>
      <c r="M418">
        <v>3.4439236427831701</v>
      </c>
      <c r="N418">
        <f>(Table2[[#This Row],[1W Return vs Nifty]]-AVERAGE(Table2[1W Return vs Nifty]))/_xlfn.STDEV.P(Table2[1W Return vs Nifty])</f>
        <v>0.22638267182544541</v>
      </c>
      <c r="O418">
        <v>209.59</v>
      </c>
      <c r="P418">
        <v>215.098085255916</v>
      </c>
      <c r="Q418">
        <v>220.54229403525201</v>
      </c>
      <c r="R418">
        <v>61.427096073272203</v>
      </c>
      <c r="S418" s="1">
        <f>(Table2[[#This Row],[Close Price]]-Table2[[#This Row],[20D EMA]])/Table2[[#This Row],[20D EMA]]</f>
        <v>2.9581564005916531E-3</v>
      </c>
      <c r="T418" s="1">
        <f>(Table2[[#This Row],[Close Price]]-Table2[[#This Row],[50D EMA]])/Table2[[#This Row],[50D EMA]]</f>
        <v>-2.2724912916357799E-2</v>
      </c>
      <c r="U418" s="1">
        <f>(Table2[[#This Row],[Close Price]]-Table2[[#This Row],[200D EMA]])/Table2[[#This Row],[200D EMA]]</f>
        <v>-4.6849490164460092E-2</v>
      </c>
      <c r="V418">
        <v>0.59098132388319802</v>
      </c>
      <c r="W418">
        <v>209.5</v>
      </c>
      <c r="X418">
        <v>212.5</v>
      </c>
      <c r="Y418">
        <v>209.5</v>
      </c>
      <c r="Z418">
        <v>212.5</v>
      </c>
      <c r="AA418">
        <v>209.5</v>
      </c>
      <c r="AB418">
        <v>212.5</v>
      </c>
      <c r="AC418" s="1">
        <f>(Table2[[#This Row],[Close Price]]/Table2[[#This Row],[Day Low]])-1</f>
        <v>3.3890214797136498E-3</v>
      </c>
      <c r="AD418" s="1">
        <f>(Table2[[#This Row],[Day High]]/Table2[[#This Row],[Close Price]])-1</f>
        <v>1.0893868036725207E-2</v>
      </c>
      <c r="AE418" s="1">
        <f>(Table2[[#This Row],[Close Price]]/Table2[[#This Row],[Current Week Low]])-1</f>
        <v>3.3890214797136498E-3</v>
      </c>
      <c r="AF418" s="1">
        <f>(Table2[[#This Row],[Current Week High]]/Table2[[#This Row],[Close Price]])-1</f>
        <v>1.0893868036725207E-2</v>
      </c>
      <c r="AG418" s="1">
        <f>(Table2[[#This Row],[Close Price]]/Table2[[#This Row],[Current Month Low]])-1</f>
        <v>3.3890214797136498E-3</v>
      </c>
      <c r="AH418" s="1">
        <f>(Table2[[#This Row],[Current Month High]]/Table2[[#This Row],[Close Price]])-1</f>
        <v>1.0893868036725207E-2</v>
      </c>
      <c r="AI418">
        <v>36.316064887493397</v>
      </c>
      <c r="AJ418">
        <v>9.4843750000000107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-0.08</v>
      </c>
      <c r="AM418" t="s">
        <v>3190</v>
      </c>
      <c r="AN418">
        <v>-0.61</v>
      </c>
      <c r="AO418" t="s">
        <v>3190</v>
      </c>
      <c r="AP418">
        <v>0.122580174377822</v>
      </c>
      <c r="AQ418">
        <f>(Table2[[#This Row],[Sharpe Ratio]]-AVERAGE(Table2[Sharpe Ratio]))/_xlfn.STDEV.P(Table2[Sharpe Ratio])</f>
        <v>0.72451454821543182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586</v>
      </c>
      <c r="AT418">
        <f>_xlfn.RANK.AVG(Table2[[#This Row],[6M Return vs Nifty Z-Score]],Table2[6M Return vs Nifty Z-Score])</f>
        <v>467</v>
      </c>
      <c r="AU418">
        <f>_xlfn.RANK.AVG(Table2[[#This Row],[Sharpe Ratio Z-Score]],Table2[Sharpe Ratio Z-Score])</f>
        <v>162</v>
      </c>
      <c r="AV418">
        <f>(Table2[[#This Row],[Rank 1Y]]+Table2[[#This Row],[Rank 6M]]+Table2[[#This Row],[Rank Sharpe]])/3</f>
        <v>405</v>
      </c>
    </row>
    <row r="419" spans="1:48" x14ac:dyDescent="0.3">
      <c r="A419" t="s">
        <v>1367</v>
      </c>
      <c r="B419" t="s">
        <v>1368</v>
      </c>
      <c r="C419" t="s">
        <v>3142</v>
      </c>
      <c r="D419" t="s">
        <v>251</v>
      </c>
      <c r="E419">
        <v>8273.1535162</v>
      </c>
      <c r="F419">
        <v>701.9</v>
      </c>
      <c r="G419">
        <v>-11.7912370717318</v>
      </c>
      <c r="H419">
        <f>(Table2[[#This Row],[1Y Return vs Nifty]]-AVERAGE(Table2[1Y Return vs Nifty]))/_xlfn.STDEV.P(Table2[1Y Return vs Nifty])</f>
        <v>-0.54073548130240823</v>
      </c>
      <c r="I419">
        <v>-8.3711740196931004</v>
      </c>
      <c r="J419">
        <f>(Table2[[#This Row],[1M Return vs Nifty]]-AVERAGE(Table2[1M Return vs Nifty]))/_xlfn.STDEV.P(Table2[1M Return vs Nifty])</f>
        <v>-0.83484111417083573</v>
      </c>
      <c r="K419">
        <v>-6.50609713362614</v>
      </c>
      <c r="L419">
        <f>(Table2[[#This Row],[6M Return vs Nifty]]-AVERAGE(Table2[6M Return vs Nifty]))/_xlfn.STDEV.P(Table2[6M Return vs Nifty])</f>
        <v>-0.31843889958622767</v>
      </c>
      <c r="M419">
        <v>-0.94491586987923504</v>
      </c>
      <c r="N419">
        <f>(Table2[[#This Row],[1W Return vs Nifty]]-AVERAGE(Table2[1W Return vs Nifty]))/_xlfn.STDEV.P(Table2[1W Return vs Nifty])</f>
        <v>-0.69041114567164608</v>
      </c>
      <c r="O419">
        <v>719.57</v>
      </c>
      <c r="P419">
        <v>736.26167606956903</v>
      </c>
      <c r="Q419">
        <v>725.43389459585796</v>
      </c>
      <c r="R419">
        <v>41.283130947579998</v>
      </c>
      <c r="S419" s="1">
        <f>(Table2[[#This Row],[Close Price]]-Table2[[#This Row],[20D EMA]])/Table2[[#This Row],[20D EMA]]</f>
        <v>-2.4556332253985118E-2</v>
      </c>
      <c r="T419" s="1">
        <f>(Table2[[#This Row],[Close Price]]-Table2[[#This Row],[50D EMA]])/Table2[[#This Row],[50D EMA]]</f>
        <v>-4.6670466746285243E-2</v>
      </c>
      <c r="U419" s="1">
        <f>(Table2[[#This Row],[Close Price]]-Table2[[#This Row],[200D EMA]])/Table2[[#This Row],[200D EMA]]</f>
        <v>-3.2441129055554831E-2</v>
      </c>
      <c r="V419">
        <v>0.940710316117229</v>
      </c>
      <c r="W419">
        <v>688</v>
      </c>
      <c r="X419">
        <v>706.1</v>
      </c>
      <c r="Y419">
        <v>688</v>
      </c>
      <c r="Z419">
        <v>706.1</v>
      </c>
      <c r="AA419">
        <v>688</v>
      </c>
      <c r="AB419">
        <v>706.1</v>
      </c>
      <c r="AC419" s="1">
        <f>(Table2[[#This Row],[Close Price]]/Table2[[#This Row],[Day Low]])-1</f>
        <v>2.0203488372092959E-2</v>
      </c>
      <c r="AD419" s="1">
        <f>(Table2[[#This Row],[Day High]]/Table2[[#This Row],[Close Price]])-1</f>
        <v>5.9837583701383146E-3</v>
      </c>
      <c r="AE419" s="1">
        <f>(Table2[[#This Row],[Close Price]]/Table2[[#This Row],[Current Week Low]])-1</f>
        <v>2.0203488372092959E-2</v>
      </c>
      <c r="AF419" s="1">
        <f>(Table2[[#This Row],[Current Week High]]/Table2[[#This Row],[Close Price]])-1</f>
        <v>5.9837583701383146E-3</v>
      </c>
      <c r="AG419" s="1">
        <f>(Table2[[#This Row],[Close Price]]/Table2[[#This Row],[Current Month Low]])-1</f>
        <v>2.0203488372092959E-2</v>
      </c>
      <c r="AH419" s="1">
        <f>(Table2[[#This Row],[Current Month High]]/Table2[[#This Row],[Close Price]])-1</f>
        <v>5.9837583701383146E-3</v>
      </c>
      <c r="AI419">
        <v>31.315002137056499</v>
      </c>
      <c r="AJ419">
        <v>10.4397765714735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-0.09</v>
      </c>
      <c r="AM419" t="s">
        <v>3190</v>
      </c>
      <c r="AN419">
        <v>-8.66</v>
      </c>
      <c r="AO419" t="s">
        <v>3190</v>
      </c>
      <c r="AP419">
        <v>7.5680221880145004E-2</v>
      </c>
      <c r="AQ419">
        <f>(Table2[[#This Row],[Sharpe Ratio]]-AVERAGE(Table2[Sharpe Ratio]))/_xlfn.STDEV.P(Table2[Sharpe Ratio])</f>
        <v>0.18061376334102974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500</v>
      </c>
      <c r="AT419">
        <f>_xlfn.RANK.AVG(Table2[[#This Row],[6M Return vs Nifty Z-Score]],Table2[6M Return vs Nifty Z-Score])</f>
        <v>418</v>
      </c>
      <c r="AU419">
        <f>_xlfn.RANK.AVG(Table2[[#This Row],[Sharpe Ratio Z-Score]],Table2[Sharpe Ratio Z-Score])</f>
        <v>300</v>
      </c>
      <c r="AV419">
        <f>(Table2[[#This Row],[Rank 1Y]]+Table2[[#This Row],[Rank 6M]]+Table2[[#This Row],[Rank Sharpe]])/3</f>
        <v>406</v>
      </c>
    </row>
    <row r="420" spans="1:48" x14ac:dyDescent="0.3">
      <c r="A420" t="s">
        <v>1831</v>
      </c>
      <c r="B420" t="s">
        <v>1832</v>
      </c>
      <c r="C420" t="s">
        <v>3145</v>
      </c>
      <c r="D420" t="s">
        <v>983</v>
      </c>
      <c r="E420">
        <v>4278.2951254680002</v>
      </c>
      <c r="F420">
        <v>33.619999999999997</v>
      </c>
      <c r="G420">
        <v>-19.0551317356264</v>
      </c>
      <c r="H420">
        <f>(Table2[[#This Row],[1Y Return vs Nifty]]-AVERAGE(Table2[1Y Return vs Nifty]))/_xlfn.STDEV.P(Table2[1Y Return vs Nifty])</f>
        <v>-0.68610228228609826</v>
      </c>
      <c r="I420">
        <v>-2.9471437538875902</v>
      </c>
      <c r="J420">
        <f>(Table2[[#This Row],[1M Return vs Nifty]]-AVERAGE(Table2[1M Return vs Nifty]))/_xlfn.STDEV.P(Table2[1M Return vs Nifty])</f>
        <v>-0.23706936572518117</v>
      </c>
      <c r="K420">
        <v>-5.0206608344519603</v>
      </c>
      <c r="L420">
        <f>(Table2[[#This Row],[6M Return vs Nifty]]-AVERAGE(Table2[6M Return vs Nifty]))/_xlfn.STDEV.P(Table2[6M Return vs Nifty])</f>
        <v>-0.27138102497196215</v>
      </c>
      <c r="M420">
        <v>4.95047772807483</v>
      </c>
      <c r="N420">
        <f>(Table2[[#This Row],[1W Return vs Nifty]]-AVERAGE(Table2[1W Return vs Nifty]))/_xlfn.STDEV.P(Table2[1W Return vs Nifty])</f>
        <v>0.54108988933372504</v>
      </c>
      <c r="O420">
        <v>32.99</v>
      </c>
      <c r="P420">
        <v>34.975059792396401</v>
      </c>
      <c r="Q420">
        <v>35.132948758183602</v>
      </c>
      <c r="R420">
        <v>60.5900795080953</v>
      </c>
      <c r="S420" s="1">
        <f>(Table2[[#This Row],[Close Price]]-Table2[[#This Row],[20D EMA]])/Table2[[#This Row],[20D EMA]]</f>
        <v>1.9096695968475158E-2</v>
      </c>
      <c r="T420" s="1">
        <f>(Table2[[#This Row],[Close Price]]-Table2[[#This Row],[50D EMA]])/Table2[[#This Row],[50D EMA]]</f>
        <v>-3.8743601882018634E-2</v>
      </c>
      <c r="U420" s="1">
        <f>(Table2[[#This Row],[Close Price]]-Table2[[#This Row],[200D EMA]])/Table2[[#This Row],[200D EMA]]</f>
        <v>-4.3063529013663837E-2</v>
      </c>
      <c r="V420">
        <v>0.62358279565650598</v>
      </c>
      <c r="W420">
        <v>32.950000000000003</v>
      </c>
      <c r="X420">
        <v>34</v>
      </c>
      <c r="Y420">
        <v>32.950000000000003</v>
      </c>
      <c r="Z420">
        <v>34</v>
      </c>
      <c r="AA420">
        <v>32.950000000000003</v>
      </c>
      <c r="AB420">
        <v>34</v>
      </c>
      <c r="AC420" s="1">
        <f>(Table2[[#This Row],[Close Price]]/Table2[[#This Row],[Day Low]])-1</f>
        <v>2.0333839150227462E-2</v>
      </c>
      <c r="AD420" s="1">
        <f>(Table2[[#This Row],[Day High]]/Table2[[#This Row],[Close Price]])-1</f>
        <v>1.1302795954788891E-2</v>
      </c>
      <c r="AE420" s="1">
        <f>(Table2[[#This Row],[Close Price]]/Table2[[#This Row],[Current Week Low]])-1</f>
        <v>2.0333839150227462E-2</v>
      </c>
      <c r="AF420" s="1">
        <f>(Table2[[#This Row],[Current Week High]]/Table2[[#This Row],[Close Price]])-1</f>
        <v>1.1302795954788891E-2</v>
      </c>
      <c r="AG420" s="1">
        <f>(Table2[[#This Row],[Close Price]]/Table2[[#This Row],[Current Month Low]])-1</f>
        <v>2.0333839150227462E-2</v>
      </c>
      <c r="AH420" s="1">
        <f>(Table2[[#This Row],[Current Month High]]/Table2[[#This Row],[Close Price]])-1</f>
        <v>1.1302795954788891E-2</v>
      </c>
      <c r="AI420">
        <v>37.120761451516898</v>
      </c>
      <c r="AJ420">
        <v>35.838383838383798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-0.02</v>
      </c>
      <c r="AM420" t="s">
        <v>3190</v>
      </c>
      <c r="AN420">
        <v>5.13</v>
      </c>
      <c r="AO420" t="s">
        <v>3189</v>
      </c>
      <c r="AP420">
        <v>8.8249160996421994E-2</v>
      </c>
      <c r="AQ420">
        <f>(Table2[[#This Row],[Sharpe Ratio]]-AVERAGE(Table2[Sharpe Ratio]))/_xlfn.STDEV.P(Table2[Sharpe Ratio])</f>
        <v>0.3263762958450922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556</v>
      </c>
      <c r="AT420">
        <f>_xlfn.RANK.AVG(Table2[[#This Row],[6M Return vs Nifty Z-Score]],Table2[6M Return vs Nifty Z-Score])</f>
        <v>398</v>
      </c>
      <c r="AU420">
        <f>_xlfn.RANK.AVG(Table2[[#This Row],[Sharpe Ratio Z-Score]],Table2[Sharpe Ratio Z-Score])</f>
        <v>264</v>
      </c>
      <c r="AV420">
        <f>(Table2[[#This Row],[Rank 1Y]]+Table2[[#This Row],[Rank 6M]]+Table2[[#This Row],[Rank Sharpe]])/3</f>
        <v>406</v>
      </c>
    </row>
    <row r="421" spans="1:48" x14ac:dyDescent="0.3">
      <c r="A421" t="s">
        <v>455</v>
      </c>
      <c r="B421" t="s">
        <v>456</v>
      </c>
      <c r="C421" t="s">
        <v>573</v>
      </c>
      <c r="D421" t="s">
        <v>457</v>
      </c>
      <c r="E421">
        <v>49796.358934259901</v>
      </c>
      <c r="F421">
        <v>45864.95</v>
      </c>
      <c r="G421">
        <v>-0.22760002722037501</v>
      </c>
      <c r="H421">
        <f>(Table2[[#This Row],[1Y Return vs Nifty]]-AVERAGE(Table2[1Y Return vs Nifty]))/_xlfn.STDEV.P(Table2[1Y Return vs Nifty])</f>
        <v>-0.30932120525949919</v>
      </c>
      <c r="I421">
        <v>2.9682842337401998</v>
      </c>
      <c r="J421">
        <f>(Table2[[#This Row],[1M Return vs Nifty]]-AVERAGE(Table2[1M Return vs Nifty]))/_xlfn.STDEV.P(Table2[1M Return vs Nifty])</f>
        <v>0.41485836286087768</v>
      </c>
      <c r="K421">
        <v>15.582911754725799</v>
      </c>
      <c r="L421">
        <f>(Table2[[#This Row],[6M Return vs Nifty]]-AVERAGE(Table2[6M Return vs Nifty]))/_xlfn.STDEV.P(Table2[6M Return vs Nifty])</f>
        <v>0.38132978871050022</v>
      </c>
      <c r="M421">
        <v>-1.45165536494125</v>
      </c>
      <c r="N421">
        <f>(Table2[[#This Row],[1W Return vs Nifty]]-AVERAGE(Table2[1W Return vs Nifty]))/_xlfn.STDEV.P(Table2[1W Return vs Nifty])</f>
        <v>-0.79626501314939024</v>
      </c>
      <c r="O421">
        <v>44947.42</v>
      </c>
      <c r="P421">
        <v>44080.2589712236</v>
      </c>
      <c r="Q421">
        <v>40991.104354315699</v>
      </c>
      <c r="R421">
        <v>44.888979792851799</v>
      </c>
      <c r="S421" s="1">
        <f>(Table2[[#This Row],[Close Price]]-Table2[[#This Row],[20D EMA]])/Table2[[#This Row],[20D EMA]]</f>
        <v>2.0413407488127214E-2</v>
      </c>
      <c r="T421" s="1">
        <f>(Table2[[#This Row],[Close Price]]-Table2[[#This Row],[50D EMA]])/Table2[[#This Row],[50D EMA]]</f>
        <v>4.0487308160813563E-2</v>
      </c>
      <c r="U421" s="1">
        <f>(Table2[[#This Row],[Close Price]]-Table2[[#This Row],[200D EMA]])/Table2[[#This Row],[200D EMA]]</f>
        <v>0.11890008143123279</v>
      </c>
      <c r="V421">
        <v>1.3929080303358099</v>
      </c>
      <c r="W421">
        <v>44600.05</v>
      </c>
      <c r="X421">
        <v>46431.25</v>
      </c>
      <c r="Y421">
        <v>44600.05</v>
      </c>
      <c r="Z421">
        <v>46431.25</v>
      </c>
      <c r="AA421">
        <v>44600.05</v>
      </c>
      <c r="AB421">
        <v>46431.25</v>
      </c>
      <c r="AC421" s="1">
        <f>(Table2[[#This Row],[Close Price]]/Table2[[#This Row],[Day Low]])-1</f>
        <v>2.8360954752292722E-2</v>
      </c>
      <c r="AD421" s="1">
        <f>(Table2[[#This Row],[Day High]]/Table2[[#This Row],[Close Price]])-1</f>
        <v>1.2347119096390635E-2</v>
      </c>
      <c r="AE421" s="1">
        <f>(Table2[[#This Row],[Close Price]]/Table2[[#This Row],[Current Week Low]])-1</f>
        <v>2.8360954752292722E-2</v>
      </c>
      <c r="AF421" s="1">
        <f>(Table2[[#This Row],[Current Week High]]/Table2[[#This Row],[Close Price]])-1</f>
        <v>1.2347119096390635E-2</v>
      </c>
      <c r="AG421" s="1">
        <f>(Table2[[#This Row],[Close Price]]/Table2[[#This Row],[Current Month Low]])-1</f>
        <v>2.8360954752292722E-2</v>
      </c>
      <c r="AH421" s="1">
        <f>(Table2[[#This Row],[Current Month High]]/Table2[[#This Row],[Close Price]])-1</f>
        <v>1.2347119096390635E-2</v>
      </c>
      <c r="AI421">
        <v>5.5134694358110101</v>
      </c>
      <c r="AJ421">
        <v>38.6902952974065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0.17</v>
      </c>
      <c r="AM421" t="s">
        <v>3189</v>
      </c>
      <c r="AN421">
        <v>-2.64</v>
      </c>
      <c r="AO421" t="s">
        <v>3190</v>
      </c>
      <c r="AP421">
        <v>-1.9875292151742E-2</v>
      </c>
      <c r="AQ421">
        <f>(Table2[[#This Row],[Sharpe Ratio]]-AVERAGE(Table2[Sharpe Ratio]))/_xlfn.STDEV.P(Table2[Sharpe Ratio])</f>
        <v>-0.92754768060914361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-1.236945747446655</v>
      </c>
      <c r="AS421">
        <f>_xlfn.RANK.AVG(Table2[[#This Row],[1Y Return vs Nifty Z-Score]],Table2[1Y Return vs Nifty Z-Score])</f>
        <v>415</v>
      </c>
      <c r="AT421">
        <f>_xlfn.RANK.AVG(Table2[[#This Row],[6M Return vs Nifty Z-Score]],Table2[6M Return vs Nifty Z-Score])</f>
        <v>194</v>
      </c>
      <c r="AU421">
        <f>_xlfn.RANK.AVG(Table2[[#This Row],[Sharpe Ratio Z-Score]],Table2[Sharpe Ratio Z-Score])</f>
        <v>610</v>
      </c>
      <c r="AV421">
        <f>(Table2[[#This Row],[Rank 1Y]]+Table2[[#This Row],[Rank 6M]]+Table2[[#This Row],[Rank Sharpe]])/3</f>
        <v>406.33333333333331</v>
      </c>
    </row>
    <row r="422" spans="1:48" x14ac:dyDescent="0.3">
      <c r="A422" t="s">
        <v>1555</v>
      </c>
      <c r="B422" t="s">
        <v>1556</v>
      </c>
      <c r="C422" t="s">
        <v>3155</v>
      </c>
      <c r="D422" t="s">
        <v>1557</v>
      </c>
      <c r="E422">
        <v>6392.4832164899999</v>
      </c>
      <c r="F422">
        <v>456.85</v>
      </c>
      <c r="G422">
        <v>-2.0407290126350099E-2</v>
      </c>
      <c r="H422">
        <f>(Table2[[#This Row],[1Y Return vs Nifty]]-AVERAGE(Table2[1Y Return vs Nifty]))/_xlfn.STDEV.P(Table2[1Y Return vs Nifty])</f>
        <v>-0.3051748145459719</v>
      </c>
      <c r="I422">
        <v>7.29838260560095</v>
      </c>
      <c r="J422">
        <f>(Table2[[#This Row],[1M Return vs Nifty]]-AVERAGE(Table2[1M Return vs Nifty]))/_xlfn.STDEV.P(Table2[1M Return vs Nifty])</f>
        <v>0.89207002058463558</v>
      </c>
      <c r="K422">
        <v>5.7082673508216999</v>
      </c>
      <c r="L422">
        <f>(Table2[[#This Row],[6M Return vs Nifty]]-AVERAGE(Table2[6M Return vs Nifty]))/_xlfn.STDEV.P(Table2[6M Return vs Nifty])</f>
        <v>6.850602206516257E-2</v>
      </c>
      <c r="M422">
        <v>7.4863743894021697</v>
      </c>
      <c r="N422">
        <f>(Table2[[#This Row],[1W Return vs Nifty]]-AVERAGE(Table2[1W Return vs Nifty]))/_xlfn.STDEV.P(Table2[1W Return vs Nifty])</f>
        <v>1.0708186192653575</v>
      </c>
      <c r="O422">
        <v>455.32</v>
      </c>
      <c r="P422">
        <v>465.91482345901397</v>
      </c>
      <c r="Q422">
        <v>463.06575496537903</v>
      </c>
      <c r="R422">
        <v>64.298232124876506</v>
      </c>
      <c r="S422" s="1">
        <f>(Table2[[#This Row],[Close Price]]-Table2[[#This Row],[20D EMA]])/Table2[[#This Row],[20D EMA]]</f>
        <v>3.3602740929456858E-3</v>
      </c>
      <c r="T422" s="1">
        <f>(Table2[[#This Row],[Close Price]]-Table2[[#This Row],[50D EMA]])/Table2[[#This Row],[50D EMA]]</f>
        <v>-1.9455967062209974E-2</v>
      </c>
      <c r="U422" s="1">
        <f>(Table2[[#This Row],[Close Price]]-Table2[[#This Row],[200D EMA]])/Table2[[#This Row],[200D EMA]]</f>
        <v>-1.3423050395604669E-2</v>
      </c>
      <c r="V422">
        <v>0.62056420967022097</v>
      </c>
      <c r="W422">
        <v>452</v>
      </c>
      <c r="X422">
        <v>471.8</v>
      </c>
      <c r="Y422">
        <v>452</v>
      </c>
      <c r="Z422">
        <v>471.8</v>
      </c>
      <c r="AA422">
        <v>452</v>
      </c>
      <c r="AB422">
        <v>471.8</v>
      </c>
      <c r="AC422" s="1">
        <f>(Table2[[#This Row],[Close Price]]/Table2[[#This Row],[Day Low]])-1</f>
        <v>1.0730088495575218E-2</v>
      </c>
      <c r="AD422" s="1">
        <f>(Table2[[#This Row],[Day High]]/Table2[[#This Row],[Close Price]])-1</f>
        <v>3.2724088869432011E-2</v>
      </c>
      <c r="AE422" s="1">
        <f>(Table2[[#This Row],[Close Price]]/Table2[[#This Row],[Current Week Low]])-1</f>
        <v>1.0730088495575218E-2</v>
      </c>
      <c r="AF422" s="1">
        <f>(Table2[[#This Row],[Current Week High]]/Table2[[#This Row],[Close Price]])-1</f>
        <v>3.2724088869432011E-2</v>
      </c>
      <c r="AG422" s="1">
        <f>(Table2[[#This Row],[Close Price]]/Table2[[#This Row],[Current Month Low]])-1</f>
        <v>1.0730088495575218E-2</v>
      </c>
      <c r="AH422" s="1">
        <f>(Table2[[#This Row],[Current Month High]]/Table2[[#This Row],[Close Price]])-1</f>
        <v>3.2724088869432011E-2</v>
      </c>
      <c r="AI422">
        <v>26.277771697493701</v>
      </c>
      <c r="AJ422">
        <v>20.8597883597883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-0.12</v>
      </c>
      <c r="AM422" t="s">
        <v>3190</v>
      </c>
      <c r="AN422">
        <v>2.64</v>
      </c>
      <c r="AO422" t="s">
        <v>3189</v>
      </c>
      <c r="AQ422">
        <f>(Table2[[#This Row],[Sharpe Ratio]]-AVERAGE(Table2[Sharpe Ratio]))/_xlfn.STDEV.P(Table2[Sharpe Ratio])</f>
        <v>-0.69705305481019519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413</v>
      </c>
      <c r="AT422">
        <f>_xlfn.RANK.AVG(Table2[[#This Row],[6M Return vs Nifty Z-Score]],Table2[6M Return vs Nifty Z-Score])</f>
        <v>270</v>
      </c>
      <c r="AU422">
        <f>_xlfn.RANK.AVG(Table2[[#This Row],[Sharpe Ratio Z-Score]],Table2[Sharpe Ratio Z-Score])</f>
        <v>537</v>
      </c>
      <c r="AV422">
        <f>(Table2[[#This Row],[Rank 1Y]]+Table2[[#This Row],[Rank 6M]]+Table2[[#This Row],[Rank Sharpe]])/3</f>
        <v>406.66666666666669</v>
      </c>
    </row>
    <row r="423" spans="1:48" x14ac:dyDescent="0.3">
      <c r="A423" t="s">
        <v>202</v>
      </c>
      <c r="B423" t="s">
        <v>203</v>
      </c>
      <c r="C423" t="s">
        <v>3143</v>
      </c>
      <c r="D423" t="s">
        <v>34</v>
      </c>
      <c r="E423">
        <v>120560.97488132</v>
      </c>
      <c r="F423">
        <v>105</v>
      </c>
      <c r="G423">
        <v>5.4778788869363702</v>
      </c>
      <c r="H423">
        <f>(Table2[[#This Row],[1Y Return vs Nifty]]-AVERAGE(Table2[1Y Return vs Nifty]))/_xlfn.STDEV.P(Table2[1Y Return vs Nifty])</f>
        <v>-0.19514179377197352</v>
      </c>
      <c r="I423">
        <v>4.4530225158856904</v>
      </c>
      <c r="J423">
        <f>(Table2[[#This Row],[1M Return vs Nifty]]-AVERAGE(Table2[1M Return vs Nifty]))/_xlfn.STDEV.P(Table2[1M Return vs Nifty])</f>
        <v>0.57848845993049669</v>
      </c>
      <c r="K423">
        <v>-31.177198320060199</v>
      </c>
      <c r="L423">
        <f>(Table2[[#This Row],[6M Return vs Nifty]]-AVERAGE(Table2[6M Return vs Nifty]))/_xlfn.STDEV.P(Table2[6M Return vs Nifty])</f>
        <v>-1.100006972799805</v>
      </c>
      <c r="M423">
        <v>1.4631422516145201</v>
      </c>
      <c r="N423">
        <f>(Table2[[#This Row],[1W Return vs Nifty]]-AVERAGE(Table2[1W Return vs Nifty]))/_xlfn.STDEV.P(Table2[1W Return vs Nifty])</f>
        <v>-0.18738687431480161</v>
      </c>
      <c r="O423">
        <v>103.11</v>
      </c>
      <c r="P423">
        <v>104.60355418776901</v>
      </c>
      <c r="Q423">
        <v>108.04256337401701</v>
      </c>
      <c r="R423">
        <v>57.198467171241298</v>
      </c>
      <c r="S423" s="1">
        <f>(Table2[[#This Row],[Close Price]]-Table2[[#This Row],[20D EMA]])/Table2[[#This Row],[20D EMA]]</f>
        <v>1.8329938900203673E-2</v>
      </c>
      <c r="T423" s="1">
        <f>(Table2[[#This Row],[Close Price]]-Table2[[#This Row],[50D EMA]])/Table2[[#This Row],[50D EMA]]</f>
        <v>3.7899841483335448E-3</v>
      </c>
      <c r="U423" s="1">
        <f>(Table2[[#This Row],[Close Price]]-Table2[[#This Row],[200D EMA]])/Table2[[#This Row],[200D EMA]]</f>
        <v>-2.8160784777795347E-2</v>
      </c>
      <c r="V423">
        <v>0.84772234098759103</v>
      </c>
      <c r="W423">
        <v>104.07</v>
      </c>
      <c r="X423">
        <v>105.45</v>
      </c>
      <c r="Y423">
        <v>104.07</v>
      </c>
      <c r="Z423">
        <v>105.45</v>
      </c>
      <c r="AA423">
        <v>104.07</v>
      </c>
      <c r="AB423">
        <v>105.45</v>
      </c>
      <c r="AC423" s="1">
        <f>(Table2[[#This Row],[Close Price]]/Table2[[#This Row],[Day Low]])-1</f>
        <v>8.9362928797924734E-3</v>
      </c>
      <c r="AD423" s="1">
        <f>(Table2[[#This Row],[Day High]]/Table2[[#This Row],[Close Price]])-1</f>
        <v>4.2857142857142261E-3</v>
      </c>
      <c r="AE423" s="1">
        <f>(Table2[[#This Row],[Close Price]]/Table2[[#This Row],[Current Week Low]])-1</f>
        <v>8.9362928797924734E-3</v>
      </c>
      <c r="AF423" s="1">
        <f>(Table2[[#This Row],[Current Week High]]/Table2[[#This Row],[Close Price]])-1</f>
        <v>4.2857142857142261E-3</v>
      </c>
      <c r="AG423" s="1">
        <f>(Table2[[#This Row],[Close Price]]/Table2[[#This Row],[Current Month Low]])-1</f>
        <v>8.9362928797924734E-3</v>
      </c>
      <c r="AH423" s="1">
        <f>(Table2[[#This Row],[Current Month High]]/Table2[[#This Row],[Close Price]])-1</f>
        <v>4.2857142857142261E-3</v>
      </c>
      <c r="AI423">
        <v>36.095238095238003</v>
      </c>
      <c r="AJ423">
        <v>27.582017010935601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-0.04</v>
      </c>
      <c r="AM423" t="s">
        <v>3190</v>
      </c>
      <c r="AN423">
        <v>1.22</v>
      </c>
      <c r="AO423" t="s">
        <v>3189</v>
      </c>
      <c r="AP423">
        <v>0.122614249329909</v>
      </c>
      <c r="AQ423">
        <f>(Table2[[#This Row],[Sharpe Ratio]]-AVERAGE(Table2[Sharpe Ratio]))/_xlfn.STDEV.P(Table2[Sharpe Ratio])</f>
        <v>0.72490971691385631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371</v>
      </c>
      <c r="AT423">
        <f>_xlfn.RANK.AVG(Table2[[#This Row],[6M Return vs Nifty Z-Score]],Table2[6M Return vs Nifty Z-Score])</f>
        <v>689</v>
      </c>
      <c r="AU423">
        <f>_xlfn.RANK.AVG(Table2[[#This Row],[Sharpe Ratio Z-Score]],Table2[Sharpe Ratio Z-Score])</f>
        <v>161</v>
      </c>
      <c r="AV423">
        <f>(Table2[[#This Row],[Rank 1Y]]+Table2[[#This Row],[Rank 6M]]+Table2[[#This Row],[Rank Sharpe]])/3</f>
        <v>407</v>
      </c>
    </row>
    <row r="424" spans="1:48" x14ac:dyDescent="0.3">
      <c r="A424" t="s">
        <v>1054</v>
      </c>
      <c r="B424" t="s">
        <v>1055</v>
      </c>
      <c r="C424" t="s">
        <v>3145</v>
      </c>
      <c r="D424" t="s">
        <v>123</v>
      </c>
      <c r="E424">
        <v>12885.190999279999</v>
      </c>
      <c r="F424">
        <v>2014.6</v>
      </c>
      <c r="G424">
        <v>8.6530513781601499</v>
      </c>
      <c r="H424">
        <f>(Table2[[#This Row],[1Y Return vs Nifty]]-AVERAGE(Table2[1Y Return vs Nifty]))/_xlfn.STDEV.P(Table2[1Y Return vs Nifty])</f>
        <v>-0.13159948086993828</v>
      </c>
      <c r="I424">
        <v>4.0159757085411902</v>
      </c>
      <c r="J424">
        <f>(Table2[[#This Row],[1M Return vs Nifty]]-AVERAGE(Table2[1M Return vs Nifty]))/_xlfn.STDEV.P(Table2[1M Return vs Nifty])</f>
        <v>0.53032238758648209</v>
      </c>
      <c r="K424">
        <v>9.0723389018576004</v>
      </c>
      <c r="L424">
        <f>(Table2[[#This Row],[6M Return vs Nifty]]-AVERAGE(Table2[6M Return vs Nifty]))/_xlfn.STDEV.P(Table2[6M Return vs Nifty])</f>
        <v>0.1750781162909967</v>
      </c>
      <c r="M424">
        <v>4.9686497723992797</v>
      </c>
      <c r="N424">
        <f>(Table2[[#This Row],[1W Return vs Nifty]]-AVERAGE(Table2[1W Return vs Nifty]))/_xlfn.STDEV.P(Table2[1W Return vs Nifty])</f>
        <v>0.544885885482564</v>
      </c>
      <c r="O424">
        <v>1960.06</v>
      </c>
      <c r="P424">
        <v>1974.70094353988</v>
      </c>
      <c r="Q424">
        <v>1913.2875541746</v>
      </c>
      <c r="R424">
        <v>69.815373799823604</v>
      </c>
      <c r="S424" s="1">
        <f>(Table2[[#This Row],[Close Price]]-Table2[[#This Row],[20D EMA]])/Table2[[#This Row],[20D EMA]]</f>
        <v>2.7825678805750827E-2</v>
      </c>
      <c r="T424" s="1">
        <f>(Table2[[#This Row],[Close Price]]-Table2[[#This Row],[50D EMA]])/Table2[[#This Row],[50D EMA]]</f>
        <v>2.020511338217941E-2</v>
      </c>
      <c r="U424" s="1">
        <f>(Table2[[#This Row],[Close Price]]-Table2[[#This Row],[200D EMA]])/Table2[[#This Row],[200D EMA]]</f>
        <v>5.2952022608596591E-2</v>
      </c>
      <c r="V424">
        <v>0.84230698224392098</v>
      </c>
      <c r="W424">
        <v>2002.2</v>
      </c>
      <c r="X424">
        <v>2069.3000000000002</v>
      </c>
      <c r="Y424">
        <v>2002.2</v>
      </c>
      <c r="Z424">
        <v>2069.3000000000002</v>
      </c>
      <c r="AA424">
        <v>2002.2</v>
      </c>
      <c r="AB424">
        <v>2069.3000000000002</v>
      </c>
      <c r="AC424" s="1">
        <f>(Table2[[#This Row],[Close Price]]/Table2[[#This Row],[Day Low]])-1</f>
        <v>6.1931874937568576E-3</v>
      </c>
      <c r="AD424" s="1">
        <f>(Table2[[#This Row],[Day High]]/Table2[[#This Row],[Close Price]])-1</f>
        <v>2.7151791918991419E-2</v>
      </c>
      <c r="AE424" s="1">
        <f>(Table2[[#This Row],[Close Price]]/Table2[[#This Row],[Current Week Low]])-1</f>
        <v>6.1931874937568576E-3</v>
      </c>
      <c r="AF424" s="1">
        <f>(Table2[[#This Row],[Current Week High]]/Table2[[#This Row],[Close Price]])-1</f>
        <v>2.7151791918991419E-2</v>
      </c>
      <c r="AG424" s="1">
        <f>(Table2[[#This Row],[Close Price]]/Table2[[#This Row],[Current Month Low]])-1</f>
        <v>6.1931874937568576E-3</v>
      </c>
      <c r="AH424" s="1">
        <f>(Table2[[#This Row],[Current Month High]]/Table2[[#This Row],[Close Price]])-1</f>
        <v>2.7151791918991419E-2</v>
      </c>
      <c r="AI424">
        <v>23.299910652238601</v>
      </c>
      <c r="AJ424">
        <v>39.888206089643397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0.02</v>
      </c>
      <c r="AM424" t="s">
        <v>3189</v>
      </c>
      <c r="AN424">
        <v>8.43</v>
      </c>
      <c r="AO424" t="s">
        <v>3189</v>
      </c>
      <c r="AP424">
        <v>-3.4999905789222997E-2</v>
      </c>
      <c r="AQ424">
        <f>(Table2[[#This Row],[Sharpe Ratio]]-AVERAGE(Table2[Sharpe Ratio]))/_xlfn.STDEV.P(Table2[Sharpe Ratio])</f>
        <v>-1.10294848146828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344</v>
      </c>
      <c r="AT424">
        <f>_xlfn.RANK.AVG(Table2[[#This Row],[6M Return vs Nifty Z-Score]],Table2[6M Return vs Nifty Z-Score])</f>
        <v>238</v>
      </c>
      <c r="AU424">
        <f>_xlfn.RANK.AVG(Table2[[#This Row],[Sharpe Ratio Z-Score]],Table2[Sharpe Ratio Z-Score])</f>
        <v>639</v>
      </c>
      <c r="AV424">
        <f>(Table2[[#This Row],[Rank 1Y]]+Table2[[#This Row],[Rank 6M]]+Table2[[#This Row],[Rank Sharpe]])/3</f>
        <v>407</v>
      </c>
    </row>
    <row r="425" spans="1:48" x14ac:dyDescent="0.3">
      <c r="A425" t="s">
        <v>605</v>
      </c>
      <c r="B425" t="s">
        <v>606</v>
      </c>
      <c r="C425" t="s">
        <v>3146</v>
      </c>
      <c r="D425" t="s">
        <v>46</v>
      </c>
      <c r="E425">
        <v>32242.221000000001</v>
      </c>
      <c r="F425">
        <v>54.82</v>
      </c>
      <c r="G425">
        <v>21.2809507140622</v>
      </c>
      <c r="H425">
        <f>(Table2[[#This Row],[1Y Return vs Nifty]]-AVERAGE(Table2[1Y Return vs Nifty]))/_xlfn.STDEV.P(Table2[1Y Return vs Nifty])</f>
        <v>0.12111306722474061</v>
      </c>
      <c r="I425">
        <v>0.51132535636508503</v>
      </c>
      <c r="J425">
        <f>(Table2[[#This Row],[1M Return vs Nifty]]-AVERAGE(Table2[1M Return vs Nifty]))/_xlfn.STDEV.P(Table2[1M Return vs Nifty])</f>
        <v>0.14408173883525904</v>
      </c>
      <c r="K425">
        <v>-34.4086292978415</v>
      </c>
      <c r="L425">
        <f>(Table2[[#This Row],[6M Return vs Nifty]]-AVERAGE(Table2[6M Return vs Nifty]))/_xlfn.STDEV.P(Table2[6M Return vs Nifty])</f>
        <v>-1.2023770803982428</v>
      </c>
      <c r="M425">
        <v>7.4175710124495504</v>
      </c>
      <c r="N425">
        <f>(Table2[[#This Row],[1W Return vs Nifty]]-AVERAGE(Table2[1W Return vs Nifty]))/_xlfn.STDEV.P(Table2[1W Return vs Nifty])</f>
        <v>1.0564461386970676</v>
      </c>
      <c r="O425">
        <v>51.72</v>
      </c>
      <c r="P425">
        <v>54.4375293577869</v>
      </c>
      <c r="Q425">
        <v>57.150013195839101</v>
      </c>
      <c r="R425">
        <v>66.341013953635894</v>
      </c>
      <c r="S425" s="1">
        <f>(Table2[[#This Row],[Close Price]]-Table2[[#This Row],[20D EMA]])/Table2[[#This Row],[20D EMA]]</f>
        <v>5.9938128383604052E-2</v>
      </c>
      <c r="T425" s="1">
        <f>(Table2[[#This Row],[Close Price]]-Table2[[#This Row],[50D EMA]])/Table2[[#This Row],[50D EMA]]</f>
        <v>7.0258633469446833E-3</v>
      </c>
      <c r="U425" s="1">
        <f>(Table2[[#This Row],[Close Price]]-Table2[[#This Row],[200D EMA]])/Table2[[#This Row],[200D EMA]]</f>
        <v>-4.0770125246598211E-2</v>
      </c>
      <c r="V425">
        <v>1.1320035330337399</v>
      </c>
      <c r="W425">
        <v>52.89</v>
      </c>
      <c r="X425">
        <v>55.74</v>
      </c>
      <c r="Y425">
        <v>52.89</v>
      </c>
      <c r="Z425">
        <v>55.74</v>
      </c>
      <c r="AA425">
        <v>52.89</v>
      </c>
      <c r="AB425">
        <v>55.74</v>
      </c>
      <c r="AC425" s="1">
        <f>(Table2[[#This Row],[Close Price]]/Table2[[#This Row],[Day Low]])-1</f>
        <v>3.6490830024579202E-2</v>
      </c>
      <c r="AD425" s="1">
        <f>(Table2[[#This Row],[Day High]]/Table2[[#This Row],[Close Price]])-1</f>
        <v>1.6782196278730455E-2</v>
      </c>
      <c r="AE425" s="1">
        <f>(Table2[[#This Row],[Close Price]]/Table2[[#This Row],[Current Week Low]])-1</f>
        <v>3.6490830024579202E-2</v>
      </c>
      <c r="AF425" s="1">
        <f>(Table2[[#This Row],[Current Week High]]/Table2[[#This Row],[Close Price]])-1</f>
        <v>1.6782196278730455E-2</v>
      </c>
      <c r="AG425" s="1">
        <f>(Table2[[#This Row],[Close Price]]/Table2[[#This Row],[Current Month Low]])-1</f>
        <v>3.6490830024579202E-2</v>
      </c>
      <c r="AH425" s="1">
        <f>(Table2[[#This Row],[Current Month High]]/Table2[[#This Row],[Close Price]])-1</f>
        <v>1.6782196278730455E-2</v>
      </c>
      <c r="AI425">
        <v>42.557460780736903</v>
      </c>
      <c r="AJ425">
        <v>49.170068027210803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-0.05</v>
      </c>
      <c r="AM425" t="s">
        <v>3190</v>
      </c>
      <c r="AN425">
        <v>9.14</v>
      </c>
      <c r="AO425" t="s">
        <v>3189</v>
      </c>
      <c r="AP425">
        <v>9.1596125072805998E-2</v>
      </c>
      <c r="AQ425">
        <f>(Table2[[#This Row],[Sharpe Ratio]]-AVERAGE(Table2[Sharpe Ratio]))/_xlfn.STDEV.P(Table2[Sharpe Ratio])</f>
        <v>0.36519118351863206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269</v>
      </c>
      <c r="AT425">
        <f>_xlfn.RANK.AVG(Table2[[#This Row],[6M Return vs Nifty Z-Score]],Table2[6M Return vs Nifty Z-Score])</f>
        <v>700</v>
      </c>
      <c r="AU425">
        <f>_xlfn.RANK.AVG(Table2[[#This Row],[Sharpe Ratio Z-Score]],Table2[Sharpe Ratio Z-Score])</f>
        <v>254</v>
      </c>
      <c r="AV425">
        <f>(Table2[[#This Row],[Rank 1Y]]+Table2[[#This Row],[Rank 6M]]+Table2[[#This Row],[Rank Sharpe]])/3</f>
        <v>407.66666666666669</v>
      </c>
    </row>
    <row r="426" spans="1:48" x14ac:dyDescent="0.3">
      <c r="A426" t="s">
        <v>640</v>
      </c>
      <c r="B426" t="s">
        <v>641</v>
      </c>
      <c r="C426" t="s">
        <v>3143</v>
      </c>
      <c r="D426" t="s">
        <v>500</v>
      </c>
      <c r="E426">
        <v>28365.950667234902</v>
      </c>
      <c r="F426">
        <v>872.85</v>
      </c>
      <c r="G426">
        <v>5.0043005428663303</v>
      </c>
      <c r="H426">
        <f>(Table2[[#This Row],[1Y Return vs Nifty]]-AVERAGE(Table2[1Y Return vs Nifty]))/_xlfn.STDEV.P(Table2[1Y Return vs Nifty])</f>
        <v>-0.204619157098124</v>
      </c>
      <c r="I426">
        <v>1.0183305623843</v>
      </c>
      <c r="J426">
        <f>(Table2[[#This Row],[1M Return vs Nifty]]-AVERAGE(Table2[1M Return vs Nifty]))/_xlfn.STDEV.P(Table2[1M Return vs Nifty])</f>
        <v>0.19995778922970622</v>
      </c>
      <c r="K426">
        <v>9.6318969759384405</v>
      </c>
      <c r="L426">
        <f>(Table2[[#This Row],[6M Return vs Nifty]]-AVERAGE(Table2[6M Return vs Nifty]))/_xlfn.STDEV.P(Table2[6M Return vs Nifty])</f>
        <v>0.19280463455646188</v>
      </c>
      <c r="M426">
        <v>0.92979772378716796</v>
      </c>
      <c r="N426">
        <f>(Table2[[#This Row],[1W Return vs Nifty]]-AVERAGE(Table2[1W Return vs Nifty]))/_xlfn.STDEV.P(Table2[1W Return vs Nifty])</f>
        <v>-0.29879832244301063</v>
      </c>
      <c r="O426">
        <v>859.58</v>
      </c>
      <c r="P426">
        <v>851.57965294013502</v>
      </c>
      <c r="Q426">
        <v>792.05317446273</v>
      </c>
      <c r="R426">
        <v>64.002258462630394</v>
      </c>
      <c r="S426" s="1">
        <f>(Table2[[#This Row],[Close Price]]-Table2[[#This Row],[20D EMA]])/Table2[[#This Row],[20D EMA]]</f>
        <v>1.5437771935131088E-2</v>
      </c>
      <c r="T426" s="1">
        <f>(Table2[[#This Row],[Close Price]]-Table2[[#This Row],[50D EMA]])/Table2[[#This Row],[50D EMA]]</f>
        <v>2.4977519115713633E-2</v>
      </c>
      <c r="U426" s="1">
        <f>(Table2[[#This Row],[Close Price]]-Table2[[#This Row],[200D EMA]])/Table2[[#This Row],[200D EMA]]</f>
        <v>0.10200934500650993</v>
      </c>
      <c r="V426">
        <v>0.385115350982977</v>
      </c>
      <c r="W426">
        <v>864.65</v>
      </c>
      <c r="X426">
        <v>880</v>
      </c>
      <c r="Y426">
        <v>864.65</v>
      </c>
      <c r="Z426">
        <v>880</v>
      </c>
      <c r="AA426">
        <v>864.65</v>
      </c>
      <c r="AB426">
        <v>880</v>
      </c>
      <c r="AC426" s="1">
        <f>(Table2[[#This Row],[Close Price]]/Table2[[#This Row],[Day Low]])-1</f>
        <v>9.4836060833864977E-3</v>
      </c>
      <c r="AD426" s="1">
        <f>(Table2[[#This Row],[Day High]]/Table2[[#This Row],[Close Price]])-1</f>
        <v>8.1915563957151161E-3</v>
      </c>
      <c r="AE426" s="1">
        <f>(Table2[[#This Row],[Close Price]]/Table2[[#This Row],[Current Week Low]])-1</f>
        <v>9.4836060833864977E-3</v>
      </c>
      <c r="AF426" s="1">
        <f>(Table2[[#This Row],[Current Week High]]/Table2[[#This Row],[Close Price]])-1</f>
        <v>8.1915563957151161E-3</v>
      </c>
      <c r="AG426" s="1">
        <f>(Table2[[#This Row],[Close Price]]/Table2[[#This Row],[Current Month Low]])-1</f>
        <v>9.4836060833864977E-3</v>
      </c>
      <c r="AH426" s="1">
        <f>(Table2[[#This Row],[Current Month High]]/Table2[[#This Row],[Close Price]])-1</f>
        <v>8.1915563957151161E-3</v>
      </c>
      <c r="AI426">
        <v>5.6825342269576797</v>
      </c>
      <c r="AJ426">
        <v>29.8787292612156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0.02</v>
      </c>
      <c r="AM426" t="s">
        <v>3189</v>
      </c>
      <c r="AN426">
        <v>3.58</v>
      </c>
      <c r="AO426" t="s">
        <v>3189</v>
      </c>
      <c r="AP426">
        <v>-2.3633904975240001E-2</v>
      </c>
      <c r="AQ426">
        <f>(Table2[[#This Row],[Sharpe Ratio]]-AVERAGE(Table2[Sharpe Ratio]))/_xlfn.STDEV.P(Table2[Sharpe Ratio])</f>
        <v>-0.97113647667116121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-1.0817915324261276</v>
      </c>
      <c r="AS426">
        <f>_xlfn.RANK.AVG(Table2[[#This Row],[1Y Return vs Nifty Z-Score]],Table2[1Y Return vs Nifty Z-Score])</f>
        <v>374</v>
      </c>
      <c r="AT426">
        <f>_xlfn.RANK.AVG(Table2[[#This Row],[6M Return vs Nifty Z-Score]],Table2[6M Return vs Nifty Z-Score])</f>
        <v>233</v>
      </c>
      <c r="AU426">
        <f>_xlfn.RANK.AVG(Table2[[#This Row],[Sharpe Ratio Z-Score]],Table2[Sharpe Ratio Z-Score])</f>
        <v>618</v>
      </c>
      <c r="AV426">
        <f>(Table2[[#This Row],[Rank 1Y]]+Table2[[#This Row],[Rank 6M]]+Table2[[#This Row],[Rank Sharpe]])/3</f>
        <v>408.33333333333331</v>
      </c>
    </row>
    <row r="427" spans="1:48" x14ac:dyDescent="0.3">
      <c r="A427" t="s">
        <v>1427</v>
      </c>
      <c r="B427" t="s">
        <v>1428</v>
      </c>
      <c r="C427" t="s">
        <v>3143</v>
      </c>
      <c r="D427" t="s">
        <v>21</v>
      </c>
      <c r="E427">
        <v>7502.9979132079998</v>
      </c>
      <c r="F427">
        <v>27.11</v>
      </c>
      <c r="G427">
        <v>20.582392678510999</v>
      </c>
      <c r="H427">
        <f>(Table2[[#This Row],[1Y Return vs Nifty]]-AVERAGE(Table2[1Y Return vs Nifty]))/_xlfn.STDEV.P(Table2[1Y Return vs Nifty])</f>
        <v>0.10713335639078922</v>
      </c>
      <c r="I427">
        <v>-6.9994073090890003</v>
      </c>
      <c r="J427">
        <f>(Table2[[#This Row],[1M Return vs Nifty]]-AVERAGE(Table2[1M Return vs Nifty]))/_xlfn.STDEV.P(Table2[1M Return vs Nifty])</f>
        <v>-0.683661392658795</v>
      </c>
      <c r="K427">
        <v>-14.328533091712799</v>
      </c>
      <c r="L427">
        <f>(Table2[[#This Row],[6M Return vs Nifty]]-AVERAGE(Table2[6M Return vs Nifty]))/_xlfn.STDEV.P(Table2[6M Return vs Nifty])</f>
        <v>-0.56624973516255694</v>
      </c>
      <c r="M427">
        <v>1.9314514319873299</v>
      </c>
      <c r="N427">
        <f>(Table2[[#This Row],[1W Return vs Nifty]]-AVERAGE(Table2[1W Return vs Nifty]))/_xlfn.STDEV.P(Table2[1W Return vs Nifty])</f>
        <v>-8.9560795233028651E-2</v>
      </c>
      <c r="O427">
        <v>27.11</v>
      </c>
      <c r="P427">
        <v>27.768515787654302</v>
      </c>
      <c r="Q427">
        <v>27.928386785824099</v>
      </c>
      <c r="R427">
        <v>51.992319362340602</v>
      </c>
      <c r="S427" s="1">
        <f>(Table2[[#This Row],[Close Price]]-Table2[[#This Row],[20D EMA]])/Table2[[#This Row],[20D EMA]]</f>
        <v>0</v>
      </c>
      <c r="T427" s="1">
        <f>(Table2[[#This Row],[Close Price]]-Table2[[#This Row],[50D EMA]])/Table2[[#This Row],[50D EMA]]</f>
        <v>-2.3714475512122038E-2</v>
      </c>
      <c r="U427" s="1">
        <f>(Table2[[#This Row],[Close Price]]-Table2[[#This Row],[200D EMA]])/Table2[[#This Row],[200D EMA]]</f>
        <v>-2.9303045396073379E-2</v>
      </c>
      <c r="V427">
        <v>0.64044679436424701</v>
      </c>
      <c r="W427">
        <v>26.8</v>
      </c>
      <c r="X427">
        <v>27.35</v>
      </c>
      <c r="Y427">
        <v>26.8</v>
      </c>
      <c r="Z427">
        <v>27.35</v>
      </c>
      <c r="AA427">
        <v>26.8</v>
      </c>
      <c r="AB427">
        <v>27.35</v>
      </c>
      <c r="AC427" s="1">
        <f>(Table2[[#This Row],[Close Price]]/Table2[[#This Row],[Day Low]])-1</f>
        <v>1.1567164179104417E-2</v>
      </c>
      <c r="AD427" s="1">
        <f>(Table2[[#This Row],[Day High]]/Table2[[#This Row],[Close Price]])-1</f>
        <v>8.8528218369605671E-3</v>
      </c>
      <c r="AE427" s="1">
        <f>(Table2[[#This Row],[Close Price]]/Table2[[#This Row],[Current Week Low]])-1</f>
        <v>1.1567164179104417E-2</v>
      </c>
      <c r="AF427" s="1">
        <f>(Table2[[#This Row],[Current Week High]]/Table2[[#This Row],[Close Price]])-1</f>
        <v>8.8528218369605671E-3</v>
      </c>
      <c r="AG427" s="1">
        <f>(Table2[[#This Row],[Close Price]]/Table2[[#This Row],[Current Month Low]])-1</f>
        <v>1.1567164179104417E-2</v>
      </c>
      <c r="AH427" s="1">
        <f>(Table2[[#This Row],[Current Month High]]/Table2[[#This Row],[Close Price]])-1</f>
        <v>8.8528218369605671E-3</v>
      </c>
      <c r="AI427">
        <v>49.401672062299397</v>
      </c>
      <c r="AJ427">
        <v>42.5904934750669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-0.1</v>
      </c>
      <c r="AM427" t="s">
        <v>3190</v>
      </c>
      <c r="AN427">
        <v>-0.88</v>
      </c>
      <c r="AO427" t="s">
        <v>3190</v>
      </c>
      <c r="AP427">
        <v>3.4750634152802003E-2</v>
      </c>
      <c r="AQ427">
        <f>(Table2[[#This Row],[Sharpe Ratio]]-AVERAGE(Table2[Sharpe Ratio]))/_xlfn.STDEV.P(Table2[Sharpe Ratio])</f>
        <v>-0.29404844213967296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276</v>
      </c>
      <c r="AT427">
        <f>_xlfn.RANK.AVG(Table2[[#This Row],[6M Return vs Nifty Z-Score]],Table2[6M Return vs Nifty Z-Score])</f>
        <v>526</v>
      </c>
      <c r="AU427">
        <f>_xlfn.RANK.AVG(Table2[[#This Row],[Sharpe Ratio Z-Score]],Table2[Sharpe Ratio Z-Score])</f>
        <v>424</v>
      </c>
      <c r="AV427">
        <f>(Table2[[#This Row],[Rank 1Y]]+Table2[[#This Row],[Rank 6M]]+Table2[[#This Row],[Rank Sharpe]])/3</f>
        <v>408.66666666666669</v>
      </c>
    </row>
    <row r="428" spans="1:48" x14ac:dyDescent="0.3">
      <c r="A428" t="s">
        <v>360</v>
      </c>
      <c r="B428" t="s">
        <v>361</v>
      </c>
      <c r="C428" t="s">
        <v>3153</v>
      </c>
      <c r="D428" t="s">
        <v>362</v>
      </c>
      <c r="E428">
        <v>67424.448790950002</v>
      </c>
      <c r="F428">
        <v>231.75</v>
      </c>
      <c r="G428">
        <v>5.2282225232778696</v>
      </c>
      <c r="H428">
        <f>(Table2[[#This Row],[1Y Return vs Nifty]]-AVERAGE(Table2[1Y Return vs Nifty]))/_xlfn.STDEV.P(Table2[1Y Return vs Nifty])</f>
        <v>-0.20013797675775472</v>
      </c>
      <c r="I428">
        <v>2.80334030662222</v>
      </c>
      <c r="J428">
        <f>(Table2[[#This Row],[1M Return vs Nifty]]-AVERAGE(Table2[1M Return vs Nifty]))/_xlfn.STDEV.P(Table2[1M Return vs Nifty])</f>
        <v>0.39668021582316665</v>
      </c>
      <c r="K428">
        <v>-21.867482035249701</v>
      </c>
      <c r="L428">
        <f>(Table2[[#This Row],[6M Return vs Nifty]]-AVERAGE(Table2[6M Return vs Nifty]))/_xlfn.STDEV.P(Table2[6M Return vs Nifty])</f>
        <v>-0.8050798447441927</v>
      </c>
      <c r="M428">
        <v>2.08888917190224</v>
      </c>
      <c r="N428">
        <f>(Table2[[#This Row],[1W Return vs Nifty]]-AVERAGE(Table2[1W Return vs Nifty]))/_xlfn.STDEV.P(Table2[1W Return vs Nifty])</f>
        <v>-5.6673298167285002E-2</v>
      </c>
      <c r="O428">
        <v>226.78</v>
      </c>
      <c r="P428">
        <v>226.79476032175899</v>
      </c>
      <c r="Q428">
        <v>222.93550253516801</v>
      </c>
      <c r="R428">
        <v>60.936444051268097</v>
      </c>
      <c r="S428" s="1">
        <f>(Table2[[#This Row],[Close Price]]-Table2[[#This Row],[20D EMA]])/Table2[[#This Row],[20D EMA]]</f>
        <v>2.1915512831819379E-2</v>
      </c>
      <c r="T428" s="1">
        <f>(Table2[[#This Row],[Close Price]]-Table2[[#This Row],[50D EMA]])/Table2[[#This Row],[50D EMA]]</f>
        <v>2.1849004232773722E-2</v>
      </c>
      <c r="U428" s="1">
        <f>(Table2[[#This Row],[Close Price]]-Table2[[#This Row],[200D EMA]])/Table2[[#This Row],[200D EMA]]</f>
        <v>3.953832998600796E-2</v>
      </c>
      <c r="V428">
        <v>0.73190605544299703</v>
      </c>
      <c r="W428">
        <v>229.52</v>
      </c>
      <c r="X428">
        <v>232.51</v>
      </c>
      <c r="Y428">
        <v>229.52</v>
      </c>
      <c r="Z428">
        <v>232.51</v>
      </c>
      <c r="AA428">
        <v>229.52</v>
      </c>
      <c r="AB428">
        <v>232.51</v>
      </c>
      <c r="AC428" s="1">
        <f>(Table2[[#This Row],[Close Price]]/Table2[[#This Row],[Day Low]])-1</f>
        <v>9.715928895085435E-3</v>
      </c>
      <c r="AD428" s="1">
        <f>(Table2[[#This Row],[Day High]]/Table2[[#This Row],[Close Price]])-1</f>
        <v>3.2793959007550999E-3</v>
      </c>
      <c r="AE428" s="1">
        <f>(Table2[[#This Row],[Close Price]]/Table2[[#This Row],[Current Week Low]])-1</f>
        <v>9.715928895085435E-3</v>
      </c>
      <c r="AF428" s="1">
        <f>(Table2[[#This Row],[Current Week High]]/Table2[[#This Row],[Close Price]])-1</f>
        <v>3.2793959007550999E-3</v>
      </c>
      <c r="AG428" s="1">
        <f>(Table2[[#This Row],[Close Price]]/Table2[[#This Row],[Current Month Low]])-1</f>
        <v>9.715928895085435E-3</v>
      </c>
      <c r="AH428" s="1">
        <f>(Table2[[#This Row],[Current Month High]]/Table2[[#This Row],[Close Price]])-1</f>
        <v>3.2793959007550999E-3</v>
      </c>
      <c r="AI428">
        <v>23.559870550161801</v>
      </c>
      <c r="AJ428">
        <v>28.821567537520799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0.11</v>
      </c>
      <c r="AM428" t="s">
        <v>3189</v>
      </c>
      <c r="AN428">
        <v>3.11</v>
      </c>
      <c r="AO428" t="s">
        <v>3189</v>
      </c>
      <c r="AP428">
        <v>9.4172497472933006E-2</v>
      </c>
      <c r="AQ428">
        <f>(Table2[[#This Row],[Sharpe Ratio]]-AVERAGE(Table2[Sharpe Ratio]))/_xlfn.STDEV.P(Table2[Sharpe Ratio])</f>
        <v>0.39506948607399678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372</v>
      </c>
      <c r="AT428">
        <f>_xlfn.RANK.AVG(Table2[[#This Row],[6M Return vs Nifty Z-Score]],Table2[6M Return vs Nifty Z-Score])</f>
        <v>607</v>
      </c>
      <c r="AU428">
        <f>_xlfn.RANK.AVG(Table2[[#This Row],[Sharpe Ratio Z-Score]],Table2[Sharpe Ratio Z-Score])</f>
        <v>248</v>
      </c>
      <c r="AV428">
        <f>(Table2[[#This Row],[Rank 1Y]]+Table2[[#This Row],[Rank 6M]]+Table2[[#This Row],[Rank Sharpe]])/3</f>
        <v>409</v>
      </c>
    </row>
    <row r="429" spans="1:48" x14ac:dyDescent="0.3">
      <c r="A429" t="s">
        <v>1173</v>
      </c>
      <c r="B429" t="s">
        <v>1174</v>
      </c>
      <c r="C429" t="s">
        <v>3148</v>
      </c>
      <c r="D429" t="s">
        <v>426</v>
      </c>
      <c r="E429">
        <v>10467.565031399999</v>
      </c>
      <c r="F429">
        <v>383.65</v>
      </c>
      <c r="G429">
        <v>-12.048836099889201</v>
      </c>
      <c r="H429">
        <f>(Table2[[#This Row],[1Y Return vs Nifty]]-AVERAGE(Table2[1Y Return vs Nifty]))/_xlfn.STDEV.P(Table2[1Y Return vs Nifty])</f>
        <v>-0.54589061479379497</v>
      </c>
      <c r="I429">
        <v>-2.9661427119146202</v>
      </c>
      <c r="J429">
        <f>(Table2[[#This Row],[1M Return vs Nifty]]-AVERAGE(Table2[1M Return vs Nifty]))/_xlfn.STDEV.P(Table2[1M Return vs Nifty])</f>
        <v>-0.23916320366522018</v>
      </c>
      <c r="K429">
        <v>-14.256575649091801</v>
      </c>
      <c r="L429">
        <f>(Table2[[#This Row],[6M Return vs Nifty]]-AVERAGE(Table2[6M Return vs Nifty]))/_xlfn.STDEV.P(Table2[6M Return vs Nifty])</f>
        <v>-0.56397015958310959</v>
      </c>
      <c r="M429">
        <v>3.5807898062784398</v>
      </c>
      <c r="N429">
        <f>(Table2[[#This Row],[1W Return vs Nifty]]-AVERAGE(Table2[1W Return vs Nifty]))/_xlfn.STDEV.P(Table2[1W Return vs Nifty])</f>
        <v>0.25497292949036754</v>
      </c>
      <c r="O429">
        <v>378.31</v>
      </c>
      <c r="P429">
        <v>390.95258882678797</v>
      </c>
      <c r="Q429">
        <v>397.95602391394698</v>
      </c>
      <c r="R429">
        <v>60.0908845341702</v>
      </c>
      <c r="S429" s="1">
        <f>(Table2[[#This Row],[Close Price]]-Table2[[#This Row],[20D EMA]])/Table2[[#This Row],[20D EMA]]</f>
        <v>1.4115407998731132E-2</v>
      </c>
      <c r="T429" s="1">
        <f>(Table2[[#This Row],[Close Price]]-Table2[[#This Row],[50D EMA]])/Table2[[#This Row],[50D EMA]]</f>
        <v>-1.867896270671178E-2</v>
      </c>
      <c r="U429" s="1">
        <f>(Table2[[#This Row],[Close Price]]-Table2[[#This Row],[200D EMA]])/Table2[[#This Row],[200D EMA]]</f>
        <v>-3.5948755777699952E-2</v>
      </c>
      <c r="V429">
        <v>0.60326908182568695</v>
      </c>
      <c r="W429">
        <v>379.2</v>
      </c>
      <c r="X429">
        <v>386.4</v>
      </c>
      <c r="Y429">
        <v>379.2</v>
      </c>
      <c r="Z429">
        <v>386.4</v>
      </c>
      <c r="AA429">
        <v>379.2</v>
      </c>
      <c r="AB429">
        <v>386.4</v>
      </c>
      <c r="AC429" s="1">
        <f>(Table2[[#This Row],[Close Price]]/Table2[[#This Row],[Day Low]])-1</f>
        <v>1.1735232067510593E-2</v>
      </c>
      <c r="AD429" s="1">
        <f>(Table2[[#This Row],[Day High]]/Table2[[#This Row],[Close Price]])-1</f>
        <v>7.1679916590643433E-3</v>
      </c>
      <c r="AE429" s="1">
        <f>(Table2[[#This Row],[Close Price]]/Table2[[#This Row],[Current Week Low]])-1</f>
        <v>1.1735232067510593E-2</v>
      </c>
      <c r="AF429" s="1">
        <f>(Table2[[#This Row],[Current Week High]]/Table2[[#This Row],[Close Price]])-1</f>
        <v>7.1679916590643433E-3</v>
      </c>
      <c r="AG429" s="1">
        <f>(Table2[[#This Row],[Close Price]]/Table2[[#This Row],[Current Month Low]])-1</f>
        <v>1.1735232067510593E-2</v>
      </c>
      <c r="AH429" s="1">
        <f>(Table2[[#This Row],[Current Month High]]/Table2[[#This Row],[Close Price]])-1</f>
        <v>7.1679916590643433E-3</v>
      </c>
      <c r="AI429">
        <v>44.389417437768799</v>
      </c>
      <c r="AJ429">
        <v>12.178362573099401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-0.03</v>
      </c>
      <c r="AM429" t="s">
        <v>3190</v>
      </c>
      <c r="AN429">
        <v>3.02</v>
      </c>
      <c r="AO429" t="s">
        <v>3189</v>
      </c>
      <c r="AP429">
        <v>0.10944867998718601</v>
      </c>
      <c r="AQ429">
        <f>(Table2[[#This Row],[Sharpe Ratio]]-AVERAGE(Table2[Sharpe Ratio]))/_xlfn.STDEV.P(Table2[Sharpe Ratio])</f>
        <v>0.57222803777611986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503</v>
      </c>
      <c r="AT429">
        <f>_xlfn.RANK.AVG(Table2[[#This Row],[6M Return vs Nifty Z-Score]],Table2[6M Return vs Nifty Z-Score])</f>
        <v>524</v>
      </c>
      <c r="AU429">
        <f>_xlfn.RANK.AVG(Table2[[#This Row],[Sharpe Ratio Z-Score]],Table2[Sharpe Ratio Z-Score])</f>
        <v>204</v>
      </c>
      <c r="AV429">
        <f>(Table2[[#This Row],[Rank 1Y]]+Table2[[#This Row],[Rank 6M]]+Table2[[#This Row],[Rank Sharpe]])/3</f>
        <v>410.33333333333331</v>
      </c>
    </row>
    <row r="430" spans="1:48" x14ac:dyDescent="0.3">
      <c r="A430" t="s">
        <v>241</v>
      </c>
      <c r="B430" t="s">
        <v>242</v>
      </c>
      <c r="C430" t="s">
        <v>3143</v>
      </c>
      <c r="D430" t="s">
        <v>54</v>
      </c>
      <c r="E430">
        <v>103743.3714295</v>
      </c>
      <c r="F430">
        <v>1249.2</v>
      </c>
      <c r="G430">
        <v>-12.359095111406999</v>
      </c>
      <c r="H430">
        <f>(Table2[[#This Row],[1Y Return vs Nifty]]-AVERAGE(Table2[1Y Return vs Nifty]))/_xlfn.STDEV.P(Table2[1Y Return vs Nifty])</f>
        <v>-0.55209959249344165</v>
      </c>
      <c r="I430">
        <v>-3.8675306815735402</v>
      </c>
      <c r="J430">
        <f>(Table2[[#This Row],[1M Return vs Nifty]]-AVERAGE(Table2[1M Return vs Nifty]))/_xlfn.STDEV.P(Table2[1M Return vs Nifty])</f>
        <v>-0.3385034057374281</v>
      </c>
      <c r="K430">
        <v>-11.991293645870799</v>
      </c>
      <c r="L430">
        <f>(Table2[[#This Row],[6M Return vs Nifty]]-AVERAGE(Table2[6M Return vs Nifty]))/_xlfn.STDEV.P(Table2[6M Return vs Nifty])</f>
        <v>-0.49220716541581389</v>
      </c>
      <c r="M430">
        <v>-1.49966010797556</v>
      </c>
      <c r="N430">
        <f>(Table2[[#This Row],[1W Return vs Nifty]]-AVERAGE(Table2[1W Return vs Nifty]))/_xlfn.STDEV.P(Table2[1W Return vs Nifty])</f>
        <v>-0.8062928238035314</v>
      </c>
      <c r="O430">
        <v>1268.72</v>
      </c>
      <c r="P430">
        <v>1339.0005860579599</v>
      </c>
      <c r="Q430">
        <v>1325.6010351615</v>
      </c>
      <c r="R430">
        <v>42.290959652018302</v>
      </c>
      <c r="S430" s="1">
        <f>(Table2[[#This Row],[Close Price]]-Table2[[#This Row],[20D EMA]])/Table2[[#This Row],[20D EMA]]</f>
        <v>-1.5385585471971736E-2</v>
      </c>
      <c r="T430" s="1">
        <f>(Table2[[#This Row],[Close Price]]-Table2[[#This Row],[50D EMA]])/Table2[[#This Row],[50D EMA]]</f>
        <v>-6.7065382191007328E-2</v>
      </c>
      <c r="U430" s="1">
        <f>(Table2[[#This Row],[Close Price]]-Table2[[#This Row],[200D EMA]])/Table2[[#This Row],[200D EMA]]</f>
        <v>-5.7635014710283414E-2</v>
      </c>
      <c r="V430">
        <v>1.3480879231558001</v>
      </c>
      <c r="W430">
        <v>1233.1500000000001</v>
      </c>
      <c r="X430">
        <v>1259.45</v>
      </c>
      <c r="Y430">
        <v>1233.1500000000001</v>
      </c>
      <c r="Z430">
        <v>1259.45</v>
      </c>
      <c r="AA430">
        <v>1233.1500000000001</v>
      </c>
      <c r="AB430">
        <v>1259.45</v>
      </c>
      <c r="AC430" s="1">
        <f>(Table2[[#This Row],[Close Price]]/Table2[[#This Row],[Day Low]])-1</f>
        <v>1.301544824230616E-2</v>
      </c>
      <c r="AD430" s="1">
        <f>(Table2[[#This Row],[Day High]]/Table2[[#This Row],[Close Price]])-1</f>
        <v>8.2052513608710242E-3</v>
      </c>
      <c r="AE430" s="1">
        <f>(Table2[[#This Row],[Close Price]]/Table2[[#This Row],[Current Week Low]])-1</f>
        <v>1.301544824230616E-2</v>
      </c>
      <c r="AF430" s="1">
        <f>(Table2[[#This Row],[Current Week High]]/Table2[[#This Row],[Close Price]])-1</f>
        <v>8.2052513608710242E-3</v>
      </c>
      <c r="AG430" s="1">
        <f>(Table2[[#This Row],[Close Price]]/Table2[[#This Row],[Current Month Low]])-1</f>
        <v>1.301544824230616E-2</v>
      </c>
      <c r="AH430" s="1">
        <f>(Table2[[#This Row],[Current Month High]]/Table2[[#This Row],[Close Price]])-1</f>
        <v>8.2052513608710242E-3</v>
      </c>
      <c r="AI430">
        <v>32.244636567403099</v>
      </c>
      <c r="AJ430">
        <v>23.5363924050632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-0.2</v>
      </c>
      <c r="AM430" t="s">
        <v>3190</v>
      </c>
      <c r="AN430">
        <v>0.76</v>
      </c>
      <c r="AO430" t="s">
        <v>3189</v>
      </c>
      <c r="AP430">
        <v>9.7429268299906002E-2</v>
      </c>
      <c r="AQ430">
        <f>(Table2[[#This Row],[Sharpe Ratio]]-AVERAGE(Table2[Sharpe Ratio]))/_xlfn.STDEV.P(Table2[Sharpe Ratio])</f>
        <v>0.43283839871915153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506</v>
      </c>
      <c r="AT430">
        <f>_xlfn.RANK.AVG(Table2[[#This Row],[6M Return vs Nifty Z-Score]],Table2[6M Return vs Nifty Z-Score])</f>
        <v>489</v>
      </c>
      <c r="AU430">
        <f>_xlfn.RANK.AVG(Table2[[#This Row],[Sharpe Ratio Z-Score]],Table2[Sharpe Ratio Z-Score])</f>
        <v>237</v>
      </c>
      <c r="AV430">
        <f>(Table2[[#This Row],[Rank 1Y]]+Table2[[#This Row],[Rank 6M]]+Table2[[#This Row],[Rank Sharpe]])/3</f>
        <v>410.66666666666669</v>
      </c>
    </row>
    <row r="431" spans="1:48" x14ac:dyDescent="0.3">
      <c r="A431" t="s">
        <v>1568</v>
      </c>
      <c r="B431" t="s">
        <v>1569</v>
      </c>
      <c r="C431" t="s">
        <v>3145</v>
      </c>
      <c r="D431" t="s">
        <v>123</v>
      </c>
      <c r="E431">
        <v>6351.94669032</v>
      </c>
      <c r="F431">
        <v>552.85</v>
      </c>
      <c r="G431">
        <v>-17.061632910261</v>
      </c>
      <c r="H431">
        <f>(Table2[[#This Row],[1Y Return vs Nifty]]-AVERAGE(Table2[1Y Return vs Nifty]))/_xlfn.STDEV.P(Table2[1Y Return vs Nifty])</f>
        <v>-0.64620790600218614</v>
      </c>
      <c r="I431">
        <v>-8.8490771802379893</v>
      </c>
      <c r="J431">
        <f>(Table2[[#This Row],[1M Return vs Nifty]]-AVERAGE(Table2[1M Return vs Nifty]))/_xlfn.STDEV.P(Table2[1M Return vs Nifty])</f>
        <v>-0.88750988515237028</v>
      </c>
      <c r="K431">
        <v>5.9765355373232598</v>
      </c>
      <c r="L431">
        <f>(Table2[[#This Row],[6M Return vs Nifty]]-AVERAGE(Table2[6M Return vs Nifty]))/_xlfn.STDEV.P(Table2[6M Return vs Nifty])</f>
        <v>7.7004623244092366E-2</v>
      </c>
      <c r="M431">
        <v>-7.9049349288288301E-2</v>
      </c>
      <c r="N431">
        <f>(Table2[[#This Row],[1W Return vs Nifty]]-AVERAGE(Table2[1W Return vs Nifty]))/_xlfn.STDEV.P(Table2[1W Return vs Nifty])</f>
        <v>-0.50953848660876278</v>
      </c>
      <c r="O431">
        <v>562.33000000000004</v>
      </c>
      <c r="P431">
        <v>579.65928794577701</v>
      </c>
      <c r="Q431">
        <v>564.07030693230195</v>
      </c>
      <c r="R431">
        <v>47.816072133088902</v>
      </c>
      <c r="S431" s="1">
        <f>(Table2[[#This Row],[Close Price]]-Table2[[#This Row],[20D EMA]])/Table2[[#This Row],[20D EMA]]</f>
        <v>-1.6858428325004921E-2</v>
      </c>
      <c r="T431" s="1">
        <f>(Table2[[#This Row],[Close Price]]-Table2[[#This Row],[50D EMA]])/Table2[[#This Row],[50D EMA]]</f>
        <v>-4.6250079146984709E-2</v>
      </c>
      <c r="U431" s="1">
        <f>(Table2[[#This Row],[Close Price]]-Table2[[#This Row],[200D EMA]])/Table2[[#This Row],[200D EMA]]</f>
        <v>-1.9891681576581468E-2</v>
      </c>
      <c r="V431">
        <v>0.45526424193103199</v>
      </c>
      <c r="W431">
        <v>545.54999999999995</v>
      </c>
      <c r="X431">
        <v>558</v>
      </c>
      <c r="Y431">
        <v>545.54999999999995</v>
      </c>
      <c r="Z431">
        <v>558</v>
      </c>
      <c r="AA431">
        <v>545.54999999999995</v>
      </c>
      <c r="AB431">
        <v>558</v>
      </c>
      <c r="AC431" s="1">
        <f>(Table2[[#This Row],[Close Price]]/Table2[[#This Row],[Day Low]])-1</f>
        <v>1.3380991659792896E-2</v>
      </c>
      <c r="AD431" s="1">
        <f>(Table2[[#This Row],[Day High]]/Table2[[#This Row],[Close Price]])-1</f>
        <v>9.3153658315998644E-3</v>
      </c>
      <c r="AE431" s="1">
        <f>(Table2[[#This Row],[Close Price]]/Table2[[#This Row],[Current Week Low]])-1</f>
        <v>1.3380991659792896E-2</v>
      </c>
      <c r="AF431" s="1">
        <f>(Table2[[#This Row],[Current Week High]]/Table2[[#This Row],[Close Price]])-1</f>
        <v>9.3153658315998644E-3</v>
      </c>
      <c r="AG431" s="1">
        <f>(Table2[[#This Row],[Close Price]]/Table2[[#This Row],[Current Month Low]])-1</f>
        <v>1.3380991659792896E-2</v>
      </c>
      <c r="AH431" s="1">
        <f>(Table2[[#This Row],[Current Month High]]/Table2[[#This Row],[Close Price]])-1</f>
        <v>9.3153658315998644E-3</v>
      </c>
      <c r="AI431">
        <v>24.1566428506828</v>
      </c>
      <c r="AJ431">
        <v>18.383297644539599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0.08</v>
      </c>
      <c r="AM431" t="s">
        <v>3189</v>
      </c>
      <c r="AN431">
        <v>-3.8</v>
      </c>
      <c r="AO431" t="s">
        <v>3190</v>
      </c>
      <c r="AP431">
        <v>3.6845076816130001E-2</v>
      </c>
      <c r="AQ431">
        <f>(Table2[[#This Row],[Sharpe Ratio]]-AVERAGE(Table2[Sharpe Ratio]))/_xlfn.STDEV.P(Table2[Sharpe Ratio])</f>
        <v>-0.26975909966080891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546</v>
      </c>
      <c r="AT431">
        <f>_xlfn.RANK.AVG(Table2[[#This Row],[6M Return vs Nifty Z-Score]],Table2[6M Return vs Nifty Z-Score])</f>
        <v>269</v>
      </c>
      <c r="AU431">
        <f>_xlfn.RANK.AVG(Table2[[#This Row],[Sharpe Ratio Z-Score]],Table2[Sharpe Ratio Z-Score])</f>
        <v>417</v>
      </c>
      <c r="AV431">
        <f>(Table2[[#This Row],[Rank 1Y]]+Table2[[#This Row],[Rank 6M]]+Table2[[#This Row],[Rank Sharpe]])/3</f>
        <v>410.66666666666669</v>
      </c>
    </row>
    <row r="432" spans="1:48" x14ac:dyDescent="0.3">
      <c r="A432" t="s">
        <v>803</v>
      </c>
      <c r="B432" t="s">
        <v>804</v>
      </c>
      <c r="C432" t="s">
        <v>3146</v>
      </c>
      <c r="D432" t="s">
        <v>46</v>
      </c>
      <c r="E432">
        <v>19727.3176465</v>
      </c>
      <c r="F432">
        <v>217.22</v>
      </c>
      <c r="G432">
        <v>-0.53196388329434896</v>
      </c>
      <c r="H432">
        <f>(Table2[[#This Row],[1Y Return vs Nifty]]-AVERAGE(Table2[1Y Return vs Nifty]))/_xlfn.STDEV.P(Table2[1Y Return vs Nifty])</f>
        <v>-0.31541220769548606</v>
      </c>
      <c r="I432">
        <v>-4.6119392993237902</v>
      </c>
      <c r="J432">
        <f>(Table2[[#This Row],[1M Return vs Nifty]]-AVERAGE(Table2[1M Return vs Nifty]))/_xlfn.STDEV.P(Table2[1M Return vs Nifty])</f>
        <v>-0.42054322100097657</v>
      </c>
      <c r="K432">
        <v>-34.650183135187298</v>
      </c>
      <c r="L432">
        <f>(Table2[[#This Row],[6M Return vs Nifty]]-AVERAGE(Table2[6M Return vs Nifty]))/_xlfn.STDEV.P(Table2[6M Return vs Nifty])</f>
        <v>-1.2100293844362771</v>
      </c>
      <c r="M432">
        <v>6.2485231984656</v>
      </c>
      <c r="N432">
        <f>(Table2[[#This Row],[1W Return vs Nifty]]-AVERAGE(Table2[1W Return vs Nifty]))/_xlfn.STDEV.P(Table2[1W Return vs Nifty])</f>
        <v>0.81224130843914755</v>
      </c>
      <c r="O432">
        <v>204.23</v>
      </c>
      <c r="P432">
        <v>214.44164742782999</v>
      </c>
      <c r="Q432">
        <v>225.037648314227</v>
      </c>
      <c r="R432">
        <v>62.923528237194603</v>
      </c>
      <c r="S432" s="1">
        <f>(Table2[[#This Row],[Close Price]]-Table2[[#This Row],[20D EMA]])/Table2[[#This Row],[20D EMA]]</f>
        <v>6.360475933995989E-2</v>
      </c>
      <c r="T432" s="1">
        <f>(Table2[[#This Row],[Close Price]]-Table2[[#This Row],[50D EMA]])/Table2[[#This Row],[50D EMA]]</f>
        <v>1.2956217253017783E-2</v>
      </c>
      <c r="U432" s="1">
        <f>(Table2[[#This Row],[Close Price]]-Table2[[#This Row],[200D EMA]])/Table2[[#This Row],[200D EMA]]</f>
        <v>-3.4739290837731189E-2</v>
      </c>
      <c r="V432">
        <v>1.17365570824955</v>
      </c>
      <c r="W432">
        <v>206.76</v>
      </c>
      <c r="X432">
        <v>221</v>
      </c>
      <c r="Y432">
        <v>206.76</v>
      </c>
      <c r="Z432">
        <v>221</v>
      </c>
      <c r="AA432">
        <v>206.76</v>
      </c>
      <c r="AB432">
        <v>221</v>
      </c>
      <c r="AC432" s="1">
        <f>(Table2[[#This Row],[Close Price]]/Table2[[#This Row],[Day Low]])-1</f>
        <v>5.0590056103695158E-2</v>
      </c>
      <c r="AD432" s="1">
        <f>(Table2[[#This Row],[Day High]]/Table2[[#This Row],[Close Price]])-1</f>
        <v>1.7401712549488968E-2</v>
      </c>
      <c r="AE432" s="1">
        <f>(Table2[[#This Row],[Close Price]]/Table2[[#This Row],[Current Week Low]])-1</f>
        <v>5.0590056103695158E-2</v>
      </c>
      <c r="AF432" s="1">
        <f>(Table2[[#This Row],[Current Week High]]/Table2[[#This Row],[Close Price]])-1</f>
        <v>1.7401712549488968E-2</v>
      </c>
      <c r="AG432" s="1">
        <f>(Table2[[#This Row],[Close Price]]/Table2[[#This Row],[Current Month Low]])-1</f>
        <v>5.0590056103695158E-2</v>
      </c>
      <c r="AH432" s="1">
        <f>(Table2[[#This Row],[Current Month High]]/Table2[[#This Row],[Close Price]])-1</f>
        <v>1.7401712549488968E-2</v>
      </c>
      <c r="AI432">
        <v>61.863548476199199</v>
      </c>
      <c r="AJ432">
        <v>37.873690891780299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-0.05</v>
      </c>
      <c r="AM432" t="s">
        <v>3190</v>
      </c>
      <c r="AN432">
        <v>9.76</v>
      </c>
      <c r="AO432" t="s">
        <v>3189</v>
      </c>
      <c r="AP432">
        <v>0.15030458480761399</v>
      </c>
      <c r="AQ432">
        <f>(Table2[[#This Row],[Sharpe Ratio]]-AVERAGE(Table2[Sharpe Ratio]))/_xlfn.STDEV.P(Table2[Sharpe Ratio])</f>
        <v>1.0460357393870181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422</v>
      </c>
      <c r="AT432">
        <f>_xlfn.RANK.AVG(Table2[[#This Row],[6M Return vs Nifty Z-Score]],Table2[6M Return vs Nifty Z-Score])</f>
        <v>701</v>
      </c>
      <c r="AU432">
        <f>_xlfn.RANK.AVG(Table2[[#This Row],[Sharpe Ratio Z-Score]],Table2[Sharpe Ratio Z-Score])</f>
        <v>110</v>
      </c>
      <c r="AV432">
        <f>(Table2[[#This Row],[Rank 1Y]]+Table2[[#This Row],[Rank 6M]]+Table2[[#This Row],[Rank Sharpe]])/3</f>
        <v>411</v>
      </c>
    </row>
    <row r="433" spans="1:48" x14ac:dyDescent="0.3">
      <c r="A433" t="s">
        <v>852</v>
      </c>
      <c r="B433" t="s">
        <v>853</v>
      </c>
      <c r="C433" t="s">
        <v>3159</v>
      </c>
      <c r="D433" t="s">
        <v>169</v>
      </c>
      <c r="E433">
        <v>17858.6904774</v>
      </c>
      <c r="F433">
        <v>1138.4000000000001</v>
      </c>
      <c r="G433">
        <v>-1.32237124870703</v>
      </c>
      <c r="H433">
        <f>(Table2[[#This Row],[1Y Return vs Nifty]]-AVERAGE(Table2[1Y Return vs Nifty]))/_xlfn.STDEV.P(Table2[1Y Return vs Nifty])</f>
        <v>-0.3312300293325614</v>
      </c>
      <c r="I433">
        <v>10.288359831914899</v>
      </c>
      <c r="J433">
        <f>(Table2[[#This Row],[1M Return vs Nifty]]-AVERAGE(Table2[1M Return vs Nifty]))/_xlfn.STDEV.P(Table2[1M Return vs Nifty])</f>
        <v>1.2215895525190588</v>
      </c>
      <c r="K433">
        <v>9.8975177677394601</v>
      </c>
      <c r="L433">
        <f>(Table2[[#This Row],[6M Return vs Nifty]]-AVERAGE(Table2[6M Return vs Nifty]))/_xlfn.STDEV.P(Table2[6M Return vs Nifty])</f>
        <v>0.20121936760321948</v>
      </c>
      <c r="M433">
        <v>-8.5923072750811702</v>
      </c>
      <c r="N433">
        <f>(Table2[[#This Row],[1W Return vs Nifty]]-AVERAGE(Table2[1W Return vs Nifty]))/_xlfn.STDEV.P(Table2[1W Return vs Nifty])</f>
        <v>-2.2878906479504595</v>
      </c>
      <c r="O433" t="e">
        <v>#N/A</v>
      </c>
      <c r="P433">
        <v>1134.15145247702</v>
      </c>
      <c r="Q433">
        <v>1054.7218001333199</v>
      </c>
      <c r="R433">
        <v>42.562983437431001</v>
      </c>
      <c r="S433" s="1" t="e">
        <f>(Table2[[#This Row],[Close Price]]-Table2[[#This Row],[20D EMA]])/Table2[[#This Row],[20D EMA]]</f>
        <v>#N/A</v>
      </c>
      <c r="T433" s="1">
        <f>(Table2[[#This Row],[Close Price]]-Table2[[#This Row],[50D EMA]])/Table2[[#This Row],[50D EMA]]</f>
        <v>3.7460142679367108E-3</v>
      </c>
      <c r="U433" s="1">
        <f>(Table2[[#This Row],[Close Price]]-Table2[[#This Row],[200D EMA]])/Table2[[#This Row],[200D EMA]]</f>
        <v>7.9336750085286012E-2</v>
      </c>
      <c r="V433">
        <v>1.51188912187151</v>
      </c>
      <c r="W433" t="e">
        <v>#N/A</v>
      </c>
      <c r="X433" t="e">
        <v>#N/A</v>
      </c>
      <c r="Y433" t="e">
        <v>#N/A</v>
      </c>
      <c r="Z433" t="e">
        <v>#N/A</v>
      </c>
      <c r="AA433" t="e">
        <v>#N/A</v>
      </c>
      <c r="AB433" t="e">
        <v>#N/A</v>
      </c>
      <c r="AC433" s="1" t="e">
        <f>(Table2[[#This Row],[Close Price]]/Table2[[#This Row],[Day Low]])-1</f>
        <v>#N/A</v>
      </c>
      <c r="AD433" s="1" t="e">
        <f>(Table2[[#This Row],[Day High]]/Table2[[#This Row],[Close Price]])-1</f>
        <v>#N/A</v>
      </c>
      <c r="AE433" s="1" t="e">
        <f>(Table2[[#This Row],[Close Price]]/Table2[[#This Row],[Current Week Low]])-1</f>
        <v>#N/A</v>
      </c>
      <c r="AF433" s="1" t="e">
        <f>(Table2[[#This Row],[Current Week High]]/Table2[[#This Row],[Close Price]])-1</f>
        <v>#N/A</v>
      </c>
      <c r="AG433" s="1" t="e">
        <f>(Table2[[#This Row],[Close Price]]/Table2[[#This Row],[Current Month Low]])-1</f>
        <v>#N/A</v>
      </c>
      <c r="AH433" s="1" t="e">
        <f>(Table2[[#This Row],[Current Month High]]/Table2[[#This Row],[Close Price]])-1</f>
        <v>#N/A</v>
      </c>
      <c r="AI433">
        <v>20.440969782150301</v>
      </c>
      <c r="AJ433">
        <v>36.761172513214802</v>
      </c>
      <c r="AK433" t="e">
        <f>IF(AND(Table2[[#This Row],[20D EMA]]&gt;Table2[[#This Row],[50D EMA]],Table2[[#This Row],[50D EMA]]&gt;Table2[[#This Row],[200D EMA]]),"Uptrend","Downtrend/NoTrend")</f>
        <v>#N/A</v>
      </c>
      <c r="AL433" t="e">
        <v>#N/A</v>
      </c>
      <c r="AM433" t="e">
        <v>#N/A</v>
      </c>
      <c r="AN433" t="e">
        <v>#N/A</v>
      </c>
      <c r="AO433" t="e">
        <v>#N/A</v>
      </c>
      <c r="AP433">
        <v>-8.2213712118830006E-3</v>
      </c>
      <c r="AQ433">
        <f>(Table2[[#This Row],[Sharpe Ratio]]-AVERAGE(Table2[Sharpe Ratio]))/_xlfn.STDEV.P(Table2[Sharpe Ratio])</f>
        <v>-0.79239665361466016</v>
      </c>
      <c r="AR433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433">
        <f>_xlfn.RANK.AVG(Table2[[#This Row],[1Y Return vs Nifty Z-Score]],Table2[1Y Return vs Nifty Z-Score])</f>
        <v>427</v>
      </c>
      <c r="AT433">
        <f>_xlfn.RANK.AVG(Table2[[#This Row],[6M Return vs Nifty Z-Score]],Table2[6M Return vs Nifty Z-Score])</f>
        <v>230</v>
      </c>
      <c r="AU433">
        <f>_xlfn.RANK.AVG(Table2[[#This Row],[Sharpe Ratio Z-Score]],Table2[Sharpe Ratio Z-Score])</f>
        <v>577</v>
      </c>
      <c r="AV433">
        <f>(Table2[[#This Row],[Rank 1Y]]+Table2[[#This Row],[Rank 6M]]+Table2[[#This Row],[Rank Sharpe]])/3</f>
        <v>411.33333333333331</v>
      </c>
    </row>
    <row r="434" spans="1:48" x14ac:dyDescent="0.3">
      <c r="A434" t="s">
        <v>1899</v>
      </c>
      <c r="B434" t="s">
        <v>1900</v>
      </c>
      <c r="C434" t="s">
        <v>3159</v>
      </c>
      <c r="D434" t="s">
        <v>91</v>
      </c>
      <c r="E434">
        <v>3922.9992310859998</v>
      </c>
      <c r="F434">
        <v>236.7</v>
      </c>
      <c r="G434">
        <v>20.7079197420606</v>
      </c>
      <c r="H434">
        <f>(Table2[[#This Row],[1Y Return vs Nifty]]-AVERAGE(Table2[1Y Return vs Nifty]))/_xlfn.STDEV.P(Table2[1Y Return vs Nifty])</f>
        <v>0.10964543407217156</v>
      </c>
      <c r="I434">
        <v>-5.4761525314512696</v>
      </c>
      <c r="J434">
        <f>(Table2[[#This Row],[1M Return vs Nifty]]-AVERAGE(Table2[1M Return vs Nifty]))/_xlfn.STDEV.P(Table2[1M Return vs Nifty])</f>
        <v>-0.51578646808525419</v>
      </c>
      <c r="K434">
        <v>-25.682509906590699</v>
      </c>
      <c r="L434">
        <f>(Table2[[#This Row],[6M Return vs Nifty]]-AVERAGE(Table2[6M Return vs Nifty]))/_xlfn.STDEV.P(Table2[6M Return vs Nifty])</f>
        <v>-0.92593800831492279</v>
      </c>
      <c r="M434">
        <v>3.5818718444448798</v>
      </c>
      <c r="N434">
        <f>(Table2[[#This Row],[1W Return vs Nifty]]-AVERAGE(Table2[1W Return vs Nifty]))/_xlfn.STDEV.P(Table2[1W Return vs Nifty])</f>
        <v>0.25519895869431219</v>
      </c>
      <c r="O434">
        <v>227.82</v>
      </c>
      <c r="P434">
        <v>239.624043031642</v>
      </c>
      <c r="Q434">
        <v>246.24467324986799</v>
      </c>
      <c r="R434">
        <v>60.878520771770802</v>
      </c>
      <c r="S434" s="1">
        <f>(Table2[[#This Row],[Close Price]]-Table2[[#This Row],[20D EMA]])/Table2[[#This Row],[20D EMA]]</f>
        <v>3.8978140637345254E-2</v>
      </c>
      <c r="T434" s="1">
        <f>(Table2[[#This Row],[Close Price]]-Table2[[#This Row],[50D EMA]])/Table2[[#This Row],[50D EMA]]</f>
        <v>-1.2202627894296479E-2</v>
      </c>
      <c r="U434" s="1">
        <f>(Table2[[#This Row],[Close Price]]-Table2[[#This Row],[200D EMA]])/Table2[[#This Row],[200D EMA]]</f>
        <v>-3.8760932871765644E-2</v>
      </c>
      <c r="V434">
        <v>0.79288687692283599</v>
      </c>
      <c r="W434">
        <v>227.35</v>
      </c>
      <c r="X434">
        <v>237.75</v>
      </c>
      <c r="Y434">
        <v>227.35</v>
      </c>
      <c r="Z434">
        <v>237.75</v>
      </c>
      <c r="AA434">
        <v>227.35</v>
      </c>
      <c r="AB434">
        <v>237.75</v>
      </c>
      <c r="AC434" s="1">
        <f>(Table2[[#This Row],[Close Price]]/Table2[[#This Row],[Day Low]])-1</f>
        <v>4.1126017154167638E-2</v>
      </c>
      <c r="AD434" s="1">
        <f>(Table2[[#This Row],[Day High]]/Table2[[#This Row],[Close Price]])-1</f>
        <v>4.4359949302914536E-3</v>
      </c>
      <c r="AE434" s="1">
        <f>(Table2[[#This Row],[Close Price]]/Table2[[#This Row],[Current Week Low]])-1</f>
        <v>4.1126017154167638E-2</v>
      </c>
      <c r="AF434" s="1">
        <f>(Table2[[#This Row],[Current Week High]]/Table2[[#This Row],[Close Price]])-1</f>
        <v>4.4359949302914536E-3</v>
      </c>
      <c r="AG434" s="1">
        <f>(Table2[[#This Row],[Close Price]]/Table2[[#This Row],[Current Month Low]])-1</f>
        <v>4.1126017154167638E-2</v>
      </c>
      <c r="AH434" s="1">
        <f>(Table2[[#This Row],[Current Month High]]/Table2[[#This Row],[Close Price]])-1</f>
        <v>4.4359949302914536E-3</v>
      </c>
      <c r="AI434">
        <v>35.382340515420303</v>
      </c>
      <c r="AJ434">
        <v>47.8912839737581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0</v>
      </c>
      <c r="AM434">
        <v>0</v>
      </c>
      <c r="AN434">
        <v>6.04</v>
      </c>
      <c r="AO434" t="s">
        <v>3189</v>
      </c>
      <c r="AP434">
        <v>7.2041221683894999E-2</v>
      </c>
      <c r="AQ434">
        <f>(Table2[[#This Row],[Sharpe Ratio]]-AVERAGE(Table2[Sharpe Ratio]))/_xlfn.STDEV.P(Table2[Sharpe Ratio])</f>
        <v>0.1384121201091626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273</v>
      </c>
      <c r="AT434">
        <f>_xlfn.RANK.AVG(Table2[[#This Row],[6M Return vs Nifty Z-Score]],Table2[6M Return vs Nifty Z-Score])</f>
        <v>653</v>
      </c>
      <c r="AU434">
        <f>_xlfn.RANK.AVG(Table2[[#This Row],[Sharpe Ratio Z-Score]],Table2[Sharpe Ratio Z-Score])</f>
        <v>309</v>
      </c>
      <c r="AV434">
        <f>(Table2[[#This Row],[Rank 1Y]]+Table2[[#This Row],[Rank 6M]]+Table2[[#This Row],[Rank Sharpe]])/3</f>
        <v>411.66666666666669</v>
      </c>
    </row>
    <row r="435" spans="1:48" x14ac:dyDescent="0.3">
      <c r="A435" t="s">
        <v>198</v>
      </c>
      <c r="B435" t="s">
        <v>199</v>
      </c>
      <c r="C435" t="s">
        <v>3156</v>
      </c>
      <c r="D435" t="s">
        <v>139</v>
      </c>
      <c r="E435">
        <v>124912.88281628001</v>
      </c>
      <c r="F435">
        <v>1289.55</v>
      </c>
      <c r="G435">
        <v>17.478405251335801</v>
      </c>
      <c r="H435">
        <f>(Table2[[#This Row],[1Y Return vs Nifty]]-AVERAGE(Table2[1Y Return vs Nifty]))/_xlfn.STDEV.P(Table2[1Y Return vs Nifty])</f>
        <v>4.5015616051734042E-2</v>
      </c>
      <c r="I435">
        <v>3.1544667826212698</v>
      </c>
      <c r="J435">
        <f>(Table2[[#This Row],[1M Return vs Nifty]]-AVERAGE(Table2[1M Return vs Nifty]))/_xlfn.STDEV.P(Table2[1M Return vs Nifty])</f>
        <v>0.43537717679086918</v>
      </c>
      <c r="K435">
        <v>-20.336343994388599</v>
      </c>
      <c r="L435">
        <f>(Table2[[#This Row],[6M Return vs Nifty]]-AVERAGE(Table2[6M Return vs Nifty]))/_xlfn.STDEV.P(Table2[6M Return vs Nifty])</f>
        <v>-0.75657416194646465</v>
      </c>
      <c r="M435">
        <v>-5.6388567103251299</v>
      </c>
      <c r="N435">
        <f>(Table2[[#This Row],[1W Return vs Nifty]]-AVERAGE(Table2[1W Return vs Nifty]))/_xlfn.STDEV.P(Table2[1W Return vs Nifty])</f>
        <v>-1.670938214342548</v>
      </c>
      <c r="O435">
        <v>1235.8699999999999</v>
      </c>
      <c r="P435">
        <v>1227.7513010893999</v>
      </c>
      <c r="Q435">
        <v>1198.90336075137</v>
      </c>
      <c r="R435">
        <v>54.5448118888689</v>
      </c>
      <c r="S435" s="1">
        <f>(Table2[[#This Row],[Close Price]]-Table2[[#This Row],[20D EMA]])/Table2[[#This Row],[20D EMA]]</f>
        <v>4.3434989116978379E-2</v>
      </c>
      <c r="T435" s="1">
        <f>(Table2[[#This Row],[Close Price]]-Table2[[#This Row],[50D EMA]])/Table2[[#This Row],[50D EMA]]</f>
        <v>5.0334867375636437E-2</v>
      </c>
      <c r="U435" s="1">
        <f>(Table2[[#This Row],[Close Price]]-Table2[[#This Row],[200D EMA]])/Table2[[#This Row],[200D EMA]]</f>
        <v>7.5607961589014505E-2</v>
      </c>
      <c r="V435">
        <v>1.5809150597904</v>
      </c>
      <c r="W435">
        <v>1246</v>
      </c>
      <c r="X435">
        <v>1316.8</v>
      </c>
      <c r="Y435">
        <v>1246</v>
      </c>
      <c r="Z435">
        <v>1316.8</v>
      </c>
      <c r="AA435">
        <v>1246</v>
      </c>
      <c r="AB435">
        <v>1316.8</v>
      </c>
      <c r="AC435" s="1">
        <f>(Table2[[#This Row],[Close Price]]/Table2[[#This Row],[Day Low]])-1</f>
        <v>3.4951845906902035E-2</v>
      </c>
      <c r="AD435" s="1">
        <f>(Table2[[#This Row],[Day High]]/Table2[[#This Row],[Close Price]])-1</f>
        <v>2.113140242720335E-2</v>
      </c>
      <c r="AE435" s="1">
        <f>(Table2[[#This Row],[Close Price]]/Table2[[#This Row],[Current Week Low]])-1</f>
        <v>3.4951845906902035E-2</v>
      </c>
      <c r="AF435" s="1">
        <f>(Table2[[#This Row],[Current Week High]]/Table2[[#This Row],[Close Price]])-1</f>
        <v>2.113140242720335E-2</v>
      </c>
      <c r="AG435" s="1">
        <f>(Table2[[#This Row],[Close Price]]/Table2[[#This Row],[Current Month Low]])-1</f>
        <v>3.4951845906902035E-2</v>
      </c>
      <c r="AH435" s="1">
        <f>(Table2[[#This Row],[Current Month High]]/Table2[[#This Row],[Close Price]])-1</f>
        <v>2.113140242720335E-2</v>
      </c>
      <c r="AI435">
        <v>27.9477337055562</v>
      </c>
      <c r="AJ435">
        <v>46.999145055571297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0.05</v>
      </c>
      <c r="AM435" t="s">
        <v>3189</v>
      </c>
      <c r="AN435">
        <v>3.92</v>
      </c>
      <c r="AO435" t="s">
        <v>3189</v>
      </c>
      <c r="AP435">
        <v>5.9236402199993002E-2</v>
      </c>
      <c r="AQ435">
        <f>(Table2[[#This Row],[Sharpe Ratio]]-AVERAGE(Table2[Sharpe Ratio]))/_xlfn.STDEV.P(Table2[Sharpe Ratio])</f>
        <v>-1.0085927256968396E-2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-1.9572055107033779</v>
      </c>
      <c r="AS435">
        <f>_xlfn.RANK.AVG(Table2[[#This Row],[1Y Return vs Nifty Z-Score]],Table2[1Y Return vs Nifty Z-Score])</f>
        <v>291</v>
      </c>
      <c r="AT435">
        <f>_xlfn.RANK.AVG(Table2[[#This Row],[6M Return vs Nifty Z-Score]],Table2[6M Return vs Nifty Z-Score])</f>
        <v>593</v>
      </c>
      <c r="AU435">
        <f>_xlfn.RANK.AVG(Table2[[#This Row],[Sharpe Ratio Z-Score]],Table2[Sharpe Ratio Z-Score])</f>
        <v>355</v>
      </c>
      <c r="AV435">
        <f>(Table2[[#This Row],[Rank 1Y]]+Table2[[#This Row],[Rank 6M]]+Table2[[#This Row],[Rank Sharpe]])/3</f>
        <v>413</v>
      </c>
    </row>
    <row r="436" spans="1:48" x14ac:dyDescent="0.3">
      <c r="A436" t="s">
        <v>1111</v>
      </c>
      <c r="B436" t="s">
        <v>1112</v>
      </c>
      <c r="C436" t="s">
        <v>3146</v>
      </c>
      <c r="D436" t="s">
        <v>46</v>
      </c>
      <c r="E436">
        <v>11317.285222728</v>
      </c>
      <c r="F436">
        <v>198.31</v>
      </c>
      <c r="G436">
        <v>7.5060691618576003</v>
      </c>
      <c r="H436">
        <f>(Table2[[#This Row],[1Y Return vs Nifty]]-AVERAGE(Table2[1Y Return vs Nifty]))/_xlfn.STDEV.P(Table2[1Y Return vs Nifty])</f>
        <v>-0.1545531638848967</v>
      </c>
      <c r="I436">
        <v>2.8092185189136498</v>
      </c>
      <c r="J436">
        <f>(Table2[[#This Row],[1M Return vs Nifty]]-AVERAGE(Table2[1M Return vs Nifty]))/_xlfn.STDEV.P(Table2[1M Return vs Nifty])</f>
        <v>0.39732804208279038</v>
      </c>
      <c r="K436">
        <v>-32.863685305426301</v>
      </c>
      <c r="L436">
        <f>(Table2[[#This Row],[6M Return vs Nifty]]-AVERAGE(Table2[6M Return vs Nifty]))/_xlfn.STDEV.P(Table2[6M Return vs Nifty])</f>
        <v>-1.1534340320012462</v>
      </c>
      <c r="M436">
        <v>8.2736670461972004</v>
      </c>
      <c r="N436">
        <f>(Table2[[#This Row],[1W Return vs Nifty]]-AVERAGE(Table2[1W Return vs Nifty]))/_xlfn.STDEV.P(Table2[1W Return vs Nifty])</f>
        <v>1.2352778204341619</v>
      </c>
      <c r="O436">
        <v>190.31</v>
      </c>
      <c r="P436">
        <v>195.96964053855501</v>
      </c>
      <c r="Q436">
        <v>207.33176340656601</v>
      </c>
      <c r="R436">
        <v>70.924012770598907</v>
      </c>
      <c r="S436" s="1">
        <f>(Table2[[#This Row],[Close Price]]-Table2[[#This Row],[20D EMA]])/Table2[[#This Row],[20D EMA]]</f>
        <v>4.2036677000683094E-2</v>
      </c>
      <c r="T436" s="1">
        <f>(Table2[[#This Row],[Close Price]]-Table2[[#This Row],[50D EMA]])/Table2[[#This Row],[50D EMA]]</f>
        <v>1.1942459326931042E-2</v>
      </c>
      <c r="U436" s="1">
        <f>(Table2[[#This Row],[Close Price]]-Table2[[#This Row],[200D EMA]])/Table2[[#This Row],[200D EMA]]</f>
        <v>-4.3513657812647044E-2</v>
      </c>
      <c r="V436">
        <v>1.0692872094060599</v>
      </c>
      <c r="W436">
        <v>197.51</v>
      </c>
      <c r="X436">
        <v>203.3</v>
      </c>
      <c r="Y436">
        <v>197.51</v>
      </c>
      <c r="Z436">
        <v>203.3</v>
      </c>
      <c r="AA436">
        <v>197.51</v>
      </c>
      <c r="AB436">
        <v>203.3</v>
      </c>
      <c r="AC436" s="1">
        <f>(Table2[[#This Row],[Close Price]]/Table2[[#This Row],[Day Low]])-1</f>
        <v>4.0504278264392735E-3</v>
      </c>
      <c r="AD436" s="1">
        <f>(Table2[[#This Row],[Day High]]/Table2[[#This Row],[Close Price]])-1</f>
        <v>2.5162624174272619E-2</v>
      </c>
      <c r="AE436" s="1">
        <f>(Table2[[#This Row],[Close Price]]/Table2[[#This Row],[Current Week Low]])-1</f>
        <v>4.0504278264392735E-3</v>
      </c>
      <c r="AF436" s="1">
        <f>(Table2[[#This Row],[Current Week High]]/Table2[[#This Row],[Close Price]])-1</f>
        <v>2.5162624174272619E-2</v>
      </c>
      <c r="AG436" s="1">
        <f>(Table2[[#This Row],[Close Price]]/Table2[[#This Row],[Current Month Low]])-1</f>
        <v>4.0504278264392735E-3</v>
      </c>
      <c r="AH436" s="1">
        <f>(Table2[[#This Row],[Current Month High]]/Table2[[#This Row],[Close Price]])-1</f>
        <v>2.5162624174272619E-2</v>
      </c>
      <c r="AI436">
        <v>53.244919570369603</v>
      </c>
      <c r="AJ436">
        <v>34.538670284938902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-0.02</v>
      </c>
      <c r="AM436" t="s">
        <v>3190</v>
      </c>
      <c r="AN436">
        <v>5.91</v>
      </c>
      <c r="AO436" t="s">
        <v>3189</v>
      </c>
      <c r="AP436">
        <v>0.11144821331969799</v>
      </c>
      <c r="AQ436">
        <f>(Table2[[#This Row],[Sharpe Ratio]]-AVERAGE(Table2[Sharpe Ratio]))/_xlfn.STDEV.P(Table2[Sharpe Ratio])</f>
        <v>0.59541671262583673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349</v>
      </c>
      <c r="AT436">
        <f>_xlfn.RANK.AVG(Table2[[#This Row],[6M Return vs Nifty Z-Score]],Table2[6M Return vs Nifty Z-Score])</f>
        <v>695</v>
      </c>
      <c r="AU436">
        <f>_xlfn.RANK.AVG(Table2[[#This Row],[Sharpe Ratio Z-Score]],Table2[Sharpe Ratio Z-Score])</f>
        <v>199</v>
      </c>
      <c r="AV436">
        <f>(Table2[[#This Row],[Rank 1Y]]+Table2[[#This Row],[Rank 6M]]+Table2[[#This Row],[Rank Sharpe]])/3</f>
        <v>414.33333333333331</v>
      </c>
    </row>
    <row r="437" spans="1:48" x14ac:dyDescent="0.3">
      <c r="A437" t="s">
        <v>722</v>
      </c>
      <c r="B437" t="s">
        <v>723</v>
      </c>
      <c r="C437" t="s">
        <v>3151</v>
      </c>
      <c r="D437" t="s">
        <v>471</v>
      </c>
      <c r="E437">
        <v>24062.583600000002</v>
      </c>
      <c r="F437">
        <v>3433</v>
      </c>
      <c r="G437">
        <v>-29.4028301065959</v>
      </c>
      <c r="H437">
        <f>(Table2[[#This Row],[1Y Return vs Nifty]]-AVERAGE(Table2[1Y Return vs Nifty]))/_xlfn.STDEV.P(Table2[1Y Return vs Nifty])</f>
        <v>-0.89318290216467477</v>
      </c>
      <c r="I437">
        <v>-6.3247552459294099</v>
      </c>
      <c r="J437">
        <f>(Table2[[#This Row],[1M Return vs Nifty]]-AVERAGE(Table2[1M Return vs Nifty]))/_xlfn.STDEV.P(Table2[1M Return vs Nifty])</f>
        <v>-0.60930931060464277</v>
      </c>
      <c r="K437">
        <v>-5.9178970741277404</v>
      </c>
      <c r="L437">
        <f>(Table2[[#This Row],[6M Return vs Nifty]]-AVERAGE(Table2[6M Return vs Nifty]))/_xlfn.STDEV.P(Table2[6M Return vs Nifty])</f>
        <v>-0.29980501763291367</v>
      </c>
      <c r="M437">
        <v>-1.6024721249507099</v>
      </c>
      <c r="N437">
        <f>(Table2[[#This Row],[1W Return vs Nifty]]-AVERAGE(Table2[1W Return vs Nifty]))/_xlfn.STDEV.P(Table2[1W Return vs Nifty])</f>
        <v>-0.82776943994665475</v>
      </c>
      <c r="O437">
        <v>3510.07</v>
      </c>
      <c r="P437">
        <v>3566.3234668519499</v>
      </c>
      <c r="Q437">
        <v>3411.1922211667602</v>
      </c>
      <c r="R437">
        <v>39.987953248636401</v>
      </c>
      <c r="S437" s="1">
        <f>(Table2[[#This Row],[Close Price]]-Table2[[#This Row],[20D EMA]])/Table2[[#This Row],[20D EMA]]</f>
        <v>-2.1956827071824826E-2</v>
      </c>
      <c r="T437" s="1">
        <f>(Table2[[#This Row],[Close Price]]-Table2[[#This Row],[50D EMA]])/Table2[[#This Row],[50D EMA]]</f>
        <v>-3.7384008514975399E-2</v>
      </c>
      <c r="U437" s="1">
        <f>(Table2[[#This Row],[Close Price]]-Table2[[#This Row],[200D EMA]])/Table2[[#This Row],[200D EMA]]</f>
        <v>6.3930079043686087E-3</v>
      </c>
      <c r="V437">
        <v>1.4394627713263599</v>
      </c>
      <c r="W437">
        <v>3350.05</v>
      </c>
      <c r="X437">
        <v>3415.55</v>
      </c>
      <c r="Y437">
        <v>3350.05</v>
      </c>
      <c r="Z437">
        <v>3415.55</v>
      </c>
      <c r="AA437">
        <v>3350.05</v>
      </c>
      <c r="AB437">
        <v>3415.55</v>
      </c>
      <c r="AC437" s="1">
        <f>(Table2[[#This Row],[Close Price]]/Table2[[#This Row],[Day Low]])-1</f>
        <v>2.4760824465306364E-2</v>
      </c>
      <c r="AD437" s="1">
        <f>(Table2[[#This Row],[Day High]]/Table2[[#This Row],[Close Price]])-1</f>
        <v>-5.0830177687153366E-3</v>
      </c>
      <c r="AE437" s="1">
        <f>(Table2[[#This Row],[Close Price]]/Table2[[#This Row],[Current Week Low]])-1</f>
        <v>2.4760824465306364E-2</v>
      </c>
      <c r="AF437" s="1">
        <f>(Table2[[#This Row],[Current Week High]]/Table2[[#This Row],[Close Price]])-1</f>
        <v>-5.0830177687153366E-3</v>
      </c>
      <c r="AG437" s="1">
        <f>(Table2[[#This Row],[Close Price]]/Table2[[#This Row],[Current Month Low]])-1</f>
        <v>2.4760824465306364E-2</v>
      </c>
      <c r="AH437" s="1">
        <f>(Table2[[#This Row],[Current Month High]]/Table2[[#This Row],[Close Price]])-1</f>
        <v>-5.0830177687153366E-3</v>
      </c>
      <c r="AI437">
        <v>15.8898922225458</v>
      </c>
      <c r="AJ437">
        <v>32.9846988185163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-0.12</v>
      </c>
      <c r="AM437" t="s">
        <v>3190</v>
      </c>
      <c r="AN437">
        <v>-3.97</v>
      </c>
      <c r="AO437" t="s">
        <v>3190</v>
      </c>
      <c r="AP437">
        <v>0.111265415804415</v>
      </c>
      <c r="AQ437">
        <f>(Table2[[#This Row],[Sharpe Ratio]]-AVERAGE(Table2[Sharpe Ratio]))/_xlfn.STDEV.P(Table2[Sharpe Ratio])</f>
        <v>0.59329680190651479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631</v>
      </c>
      <c r="AT437">
        <f>_xlfn.RANK.AVG(Table2[[#This Row],[6M Return vs Nifty Z-Score]],Table2[6M Return vs Nifty Z-Score])</f>
        <v>413</v>
      </c>
      <c r="AU437">
        <f>_xlfn.RANK.AVG(Table2[[#This Row],[Sharpe Ratio Z-Score]],Table2[Sharpe Ratio Z-Score])</f>
        <v>200</v>
      </c>
      <c r="AV437">
        <f>(Table2[[#This Row],[Rank 1Y]]+Table2[[#This Row],[Rank 6M]]+Table2[[#This Row],[Rank Sharpe]])/3</f>
        <v>414.66666666666669</v>
      </c>
    </row>
    <row r="438" spans="1:48" x14ac:dyDescent="0.3">
      <c r="A438" t="s">
        <v>1047</v>
      </c>
      <c r="B438" t="s">
        <v>1048</v>
      </c>
      <c r="C438" t="s">
        <v>3148</v>
      </c>
      <c r="D438" t="s">
        <v>232</v>
      </c>
      <c r="E438">
        <v>13102.54804731</v>
      </c>
      <c r="F438">
        <v>1566.7</v>
      </c>
      <c r="G438">
        <v>12.6037967537535</v>
      </c>
      <c r="H438">
        <f>(Table2[[#This Row],[1Y Return vs Nifty]]-AVERAGE(Table2[1Y Return vs Nifty]))/_xlfn.STDEV.P(Table2[1Y Return vs Nifty])</f>
        <v>-5.2536217520908306E-2</v>
      </c>
      <c r="I438">
        <v>-2.6075087505588699</v>
      </c>
      <c r="J438">
        <f>(Table2[[#This Row],[1M Return vs Nifty]]-AVERAGE(Table2[1M Return vs Nifty]))/_xlfn.STDEV.P(Table2[1M Return vs Nifty])</f>
        <v>-0.19963885744555893</v>
      </c>
      <c r="K438">
        <v>-19.301518253637401</v>
      </c>
      <c r="L438">
        <f>(Table2[[#This Row],[6M Return vs Nifty]]-AVERAGE(Table2[6M Return vs Nifty]))/_xlfn.STDEV.P(Table2[6M Return vs Nifty])</f>
        <v>-0.7237914031146272</v>
      </c>
      <c r="M438">
        <v>11.187664760761001</v>
      </c>
      <c r="N438">
        <f>(Table2[[#This Row],[1W Return vs Nifty]]-AVERAGE(Table2[1W Return vs Nifty]))/_xlfn.STDEV.P(Table2[1W Return vs Nifty])</f>
        <v>1.8439888660773212</v>
      </c>
      <c r="O438">
        <v>1540.43</v>
      </c>
      <c r="P438">
        <v>1584.5695360419199</v>
      </c>
      <c r="Q438">
        <v>1603.42263765286</v>
      </c>
      <c r="R438">
        <v>67.207715312938106</v>
      </c>
      <c r="S438" s="1">
        <f>(Table2[[#This Row],[Close Price]]-Table2[[#This Row],[20D EMA]])/Table2[[#This Row],[20D EMA]]</f>
        <v>1.7053679816674553E-2</v>
      </c>
      <c r="T438" s="1">
        <f>(Table2[[#This Row],[Close Price]]-Table2[[#This Row],[50D EMA]])/Table2[[#This Row],[50D EMA]]</f>
        <v>-1.1277217967067594E-2</v>
      </c>
      <c r="U438" s="1">
        <f>(Table2[[#This Row],[Close Price]]-Table2[[#This Row],[200D EMA]])/Table2[[#This Row],[200D EMA]]</f>
        <v>-2.2902656349305179E-2</v>
      </c>
      <c r="V438">
        <v>0.65245429368756103</v>
      </c>
      <c r="W438">
        <v>1561.1</v>
      </c>
      <c r="X438">
        <v>1599.65</v>
      </c>
      <c r="Y438">
        <v>1561.1</v>
      </c>
      <c r="Z438">
        <v>1599.65</v>
      </c>
      <c r="AA438">
        <v>1561.1</v>
      </c>
      <c r="AB438">
        <v>1599.65</v>
      </c>
      <c r="AC438" s="1">
        <f>(Table2[[#This Row],[Close Price]]/Table2[[#This Row],[Day Low]])-1</f>
        <v>3.5872141438730853E-3</v>
      </c>
      <c r="AD438" s="1">
        <f>(Table2[[#This Row],[Day High]]/Table2[[#This Row],[Close Price]])-1</f>
        <v>2.1031467415586924E-2</v>
      </c>
      <c r="AE438" s="1">
        <f>(Table2[[#This Row],[Close Price]]/Table2[[#This Row],[Current Week Low]])-1</f>
        <v>3.5872141438730853E-3</v>
      </c>
      <c r="AF438" s="1">
        <f>(Table2[[#This Row],[Current Week High]]/Table2[[#This Row],[Close Price]])-1</f>
        <v>2.1031467415586924E-2</v>
      </c>
      <c r="AG438" s="1">
        <f>(Table2[[#This Row],[Close Price]]/Table2[[#This Row],[Current Month Low]])-1</f>
        <v>3.5872141438730853E-3</v>
      </c>
      <c r="AH438" s="1">
        <f>(Table2[[#This Row],[Current Month High]]/Table2[[#This Row],[Close Price]])-1</f>
        <v>2.1031467415586924E-2</v>
      </c>
      <c r="AI438">
        <v>41.823578221739901</v>
      </c>
      <c r="AJ438">
        <v>33.058728608433398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0.04</v>
      </c>
      <c r="AM438" t="s">
        <v>3189</v>
      </c>
      <c r="AN438">
        <v>3.74</v>
      </c>
      <c r="AO438" t="s">
        <v>3189</v>
      </c>
      <c r="AP438">
        <v>6.5028121588375995E-2</v>
      </c>
      <c r="AQ438">
        <f>(Table2[[#This Row],[Sharpe Ratio]]-AVERAGE(Table2[Sharpe Ratio]))/_xlfn.STDEV.P(Table2[Sharpe Ratio])</f>
        <v>5.7080893887889499E-2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326</v>
      </c>
      <c r="AT438">
        <f>_xlfn.RANK.AVG(Table2[[#This Row],[6M Return vs Nifty Z-Score]],Table2[6M Return vs Nifty Z-Score])</f>
        <v>584</v>
      </c>
      <c r="AU438">
        <f>_xlfn.RANK.AVG(Table2[[#This Row],[Sharpe Ratio Z-Score]],Table2[Sharpe Ratio Z-Score])</f>
        <v>338</v>
      </c>
      <c r="AV438">
        <f>(Table2[[#This Row],[Rank 1Y]]+Table2[[#This Row],[Rank 6M]]+Table2[[#This Row],[Rank Sharpe]])/3</f>
        <v>416</v>
      </c>
    </row>
    <row r="439" spans="1:48" x14ac:dyDescent="0.3">
      <c r="A439" t="s">
        <v>124</v>
      </c>
      <c r="B439" t="s">
        <v>125</v>
      </c>
      <c r="C439" t="s">
        <v>3149</v>
      </c>
      <c r="D439" t="s">
        <v>60</v>
      </c>
      <c r="E439">
        <v>213982.97244668001</v>
      </c>
      <c r="F439">
        <v>548.9</v>
      </c>
      <c r="G439">
        <v>-0.38699943289122901</v>
      </c>
      <c r="H439">
        <f>(Table2[[#This Row],[1Y Return vs Nifty]]-AVERAGE(Table2[1Y Return vs Nifty]))/_xlfn.STDEV.P(Table2[1Y Return vs Nifty])</f>
        <v>-0.31251114436974647</v>
      </c>
      <c r="I439">
        <v>-5.9690444923923298</v>
      </c>
      <c r="J439">
        <f>(Table2[[#This Row],[1M Return vs Nifty]]-AVERAGE(Table2[1M Return vs Nifty]))/_xlfn.STDEV.P(Table2[1M Return vs Nifty])</f>
        <v>-0.57010712539131891</v>
      </c>
      <c r="K439">
        <v>-44.304574547560399</v>
      </c>
      <c r="L439">
        <f>(Table2[[#This Row],[6M Return vs Nifty]]-AVERAGE(Table2[6M Return vs Nifty]))/_xlfn.STDEV.P(Table2[6M Return vs Nifty])</f>
        <v>-1.5158756471222428</v>
      </c>
      <c r="M439">
        <v>15.3597753135248</v>
      </c>
      <c r="N439">
        <f>(Table2[[#This Row],[1W Return vs Nifty]]-AVERAGE(Table2[1W Return vs Nifty]))/_xlfn.STDEV.P(Table2[1W Return vs Nifty])</f>
        <v>2.7155097202012128</v>
      </c>
      <c r="O439">
        <v>540.61</v>
      </c>
      <c r="P439">
        <v>581.68436685182201</v>
      </c>
      <c r="Q439">
        <v>598.62161828264095</v>
      </c>
      <c r="R439">
        <v>58.811925269209702</v>
      </c>
      <c r="S439" s="1">
        <f>(Table2[[#This Row],[Close Price]]-Table2[[#This Row],[20D EMA]])/Table2[[#This Row],[20D EMA]]</f>
        <v>1.5334529512957518E-2</v>
      </c>
      <c r="T439" s="1">
        <f>(Table2[[#This Row],[Close Price]]-Table2[[#This Row],[50D EMA]])/Table2[[#This Row],[50D EMA]]</f>
        <v>-5.6361093266536939E-2</v>
      </c>
      <c r="U439" s="1">
        <f>(Table2[[#This Row],[Close Price]]-Table2[[#This Row],[200D EMA]])/Table2[[#This Row],[200D EMA]]</f>
        <v>-8.3060178189496597E-2</v>
      </c>
      <c r="V439">
        <v>4.0901566493368202</v>
      </c>
      <c r="W439">
        <v>543.25</v>
      </c>
      <c r="X439">
        <v>566.6</v>
      </c>
      <c r="Y439">
        <v>543.25</v>
      </c>
      <c r="Z439">
        <v>566.6</v>
      </c>
      <c r="AA439">
        <v>543.25</v>
      </c>
      <c r="AB439">
        <v>566.6</v>
      </c>
      <c r="AC439" s="1">
        <f>(Table2[[#This Row],[Close Price]]/Table2[[#This Row],[Day Low]])-1</f>
        <v>1.0400368154624973E-2</v>
      </c>
      <c r="AD439" s="1">
        <f>(Table2[[#This Row],[Day High]]/Table2[[#This Row],[Close Price]])-1</f>
        <v>3.2246310803425215E-2</v>
      </c>
      <c r="AE439" s="1">
        <f>(Table2[[#This Row],[Close Price]]/Table2[[#This Row],[Current Week Low]])-1</f>
        <v>1.0400368154624973E-2</v>
      </c>
      <c r="AF439" s="1">
        <f>(Table2[[#This Row],[Current Week High]]/Table2[[#This Row],[Close Price]])-1</f>
        <v>3.2246310803425215E-2</v>
      </c>
      <c r="AG439" s="1">
        <f>(Table2[[#This Row],[Close Price]]/Table2[[#This Row],[Current Month Low]])-1</f>
        <v>1.0400368154624973E-2</v>
      </c>
      <c r="AH439" s="1">
        <f>(Table2[[#This Row],[Current Month High]]/Table2[[#This Row],[Close Price]])-1</f>
        <v>3.2246310803425215E-2</v>
      </c>
      <c r="AI439">
        <v>63.208234651120399</v>
      </c>
      <c r="AJ439">
        <v>27.060185185185102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-0.03</v>
      </c>
      <c r="AM439" t="s">
        <v>3190</v>
      </c>
      <c r="AN439">
        <v>-1.62</v>
      </c>
      <c r="AO439" t="s">
        <v>3190</v>
      </c>
      <c r="AP439">
        <v>0.154799902334539</v>
      </c>
      <c r="AQ439">
        <f>(Table2[[#This Row],[Sharpe Ratio]]-AVERAGE(Table2[Sharpe Ratio]))/_xlfn.STDEV.P(Table2[Sharpe Ratio])</f>
        <v>1.0981681318723895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420</v>
      </c>
      <c r="AT439">
        <f>_xlfn.RANK.AVG(Table2[[#This Row],[6M Return vs Nifty Z-Score]],Table2[6M Return vs Nifty Z-Score])</f>
        <v>728</v>
      </c>
      <c r="AU439">
        <f>_xlfn.RANK.AVG(Table2[[#This Row],[Sharpe Ratio Z-Score]],Table2[Sharpe Ratio Z-Score])</f>
        <v>106</v>
      </c>
      <c r="AV439">
        <f>(Table2[[#This Row],[Rank 1Y]]+Table2[[#This Row],[Rank 6M]]+Table2[[#This Row],[Rank Sharpe]])/3</f>
        <v>418</v>
      </c>
    </row>
    <row r="440" spans="1:48" x14ac:dyDescent="0.3">
      <c r="A440" t="s">
        <v>568</v>
      </c>
      <c r="B440" t="s">
        <v>569</v>
      </c>
      <c r="C440" t="s">
        <v>3143</v>
      </c>
      <c r="D440" t="s">
        <v>570</v>
      </c>
      <c r="E440">
        <v>35138.024440000001</v>
      </c>
      <c r="F440">
        <v>626.85</v>
      </c>
      <c r="G440">
        <v>6.0836687730882897</v>
      </c>
      <c r="H440">
        <f>(Table2[[#This Row],[1Y Return vs Nifty]]-AVERAGE(Table2[1Y Return vs Nifty]))/_xlfn.STDEV.P(Table2[1Y Return vs Nifty])</f>
        <v>-0.18301858137795413</v>
      </c>
      <c r="I440">
        <v>0.54879600800083805</v>
      </c>
      <c r="J440">
        <f>(Table2[[#This Row],[1M Return vs Nifty]]-AVERAGE(Table2[1M Return vs Nifty]))/_xlfn.STDEV.P(Table2[1M Return vs Nifty])</f>
        <v>0.14821130593684967</v>
      </c>
      <c r="K440">
        <v>-13.9364231685571</v>
      </c>
      <c r="L440">
        <f>(Table2[[#This Row],[6M Return vs Nifty]]-AVERAGE(Table2[6M Return vs Nifty]))/_xlfn.STDEV.P(Table2[6M Return vs Nifty])</f>
        <v>-0.55382789007291677</v>
      </c>
      <c r="M440">
        <v>1.18936466633214</v>
      </c>
      <c r="N440">
        <f>(Table2[[#This Row],[1W Return vs Nifty]]-AVERAGE(Table2[1W Return vs Nifty]))/_xlfn.STDEV.P(Table2[1W Return vs Nifty])</f>
        <v>-0.24457684374339569</v>
      </c>
      <c r="O440">
        <v>624.78</v>
      </c>
      <c r="P440">
        <v>634.91165226728594</v>
      </c>
      <c r="Q440">
        <v>636.99262494527898</v>
      </c>
      <c r="R440">
        <v>67.127491365637297</v>
      </c>
      <c r="S440" s="1">
        <f>(Table2[[#This Row],[Close Price]]-Table2[[#This Row],[20D EMA]])/Table2[[#This Row],[20D EMA]]</f>
        <v>3.3131662345146293E-3</v>
      </c>
      <c r="T440" s="1">
        <f>(Table2[[#This Row],[Close Price]]-Table2[[#This Row],[50D EMA]])/Table2[[#This Row],[50D EMA]]</f>
        <v>-1.2697281958044955E-2</v>
      </c>
      <c r="U440" s="1">
        <f>(Table2[[#This Row],[Close Price]]-Table2[[#This Row],[200D EMA]])/Table2[[#This Row],[200D EMA]]</f>
        <v>-1.5922672489575934E-2</v>
      </c>
      <c r="V440">
        <v>0.51443848087329103</v>
      </c>
      <c r="W440">
        <v>623.85</v>
      </c>
      <c r="X440">
        <v>639</v>
      </c>
      <c r="Y440">
        <v>623.85</v>
      </c>
      <c r="Z440">
        <v>639</v>
      </c>
      <c r="AA440">
        <v>623.85</v>
      </c>
      <c r="AB440">
        <v>639</v>
      </c>
      <c r="AC440" s="1">
        <f>(Table2[[#This Row],[Close Price]]/Table2[[#This Row],[Day Low]])-1</f>
        <v>4.8088482808368305E-3</v>
      </c>
      <c r="AD440" s="1">
        <f>(Table2[[#This Row],[Day High]]/Table2[[#This Row],[Close Price]])-1</f>
        <v>1.9382627422828369E-2</v>
      </c>
      <c r="AE440" s="1">
        <f>(Table2[[#This Row],[Close Price]]/Table2[[#This Row],[Current Week Low]])-1</f>
        <v>4.8088482808368305E-3</v>
      </c>
      <c r="AF440" s="1">
        <f>(Table2[[#This Row],[Current Week High]]/Table2[[#This Row],[Close Price]])-1</f>
        <v>1.9382627422828369E-2</v>
      </c>
      <c r="AG440" s="1">
        <f>(Table2[[#This Row],[Close Price]]/Table2[[#This Row],[Current Month Low]])-1</f>
        <v>4.8088482808368305E-3</v>
      </c>
      <c r="AH440" s="1">
        <f>(Table2[[#This Row],[Current Month High]]/Table2[[#This Row],[Close Price]])-1</f>
        <v>1.9382627422828369E-2</v>
      </c>
      <c r="AI440">
        <v>31.889606763978598</v>
      </c>
      <c r="AJ440">
        <v>26.381048387096701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-0.09</v>
      </c>
      <c r="AM440" t="s">
        <v>3190</v>
      </c>
      <c r="AN440">
        <v>1.6</v>
      </c>
      <c r="AO440" t="s">
        <v>3189</v>
      </c>
      <c r="AP440">
        <v>5.6164469330739999E-2</v>
      </c>
      <c r="AQ440">
        <f>(Table2[[#This Row],[Sharpe Ratio]]-AVERAGE(Table2[Sharpe Ratio]))/_xlfn.STDEV.P(Table2[Sharpe Ratio])</f>
        <v>-4.5711266083291083E-2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366</v>
      </c>
      <c r="AT440">
        <f>_xlfn.RANK.AVG(Table2[[#This Row],[6M Return vs Nifty Z-Score]],Table2[6M Return vs Nifty Z-Score])</f>
        <v>520</v>
      </c>
      <c r="AU440">
        <f>_xlfn.RANK.AVG(Table2[[#This Row],[Sharpe Ratio Z-Score]],Table2[Sharpe Ratio Z-Score])</f>
        <v>369</v>
      </c>
      <c r="AV440">
        <f>(Table2[[#This Row],[Rank 1Y]]+Table2[[#This Row],[Rank 6M]]+Table2[[#This Row],[Rank Sharpe]])/3</f>
        <v>418.33333333333331</v>
      </c>
    </row>
    <row r="441" spans="1:48" x14ac:dyDescent="0.3">
      <c r="A441" t="s">
        <v>1219</v>
      </c>
      <c r="B441" t="s">
        <v>1220</v>
      </c>
      <c r="C441" t="s">
        <v>3161</v>
      </c>
      <c r="D441" t="s">
        <v>1082</v>
      </c>
      <c r="E441">
        <v>9784.7219033000001</v>
      </c>
      <c r="F441">
        <v>520.04999999999995</v>
      </c>
      <c r="G441">
        <v>16.568291204869599</v>
      </c>
      <c r="H441">
        <f>(Table2[[#This Row],[1Y Return vs Nifty]]-AVERAGE(Table2[1Y Return vs Nifty]))/_xlfn.STDEV.P(Table2[1Y Return vs Nifty])</f>
        <v>2.6802195622784814E-2</v>
      </c>
      <c r="I441">
        <v>-3.3468866301956299</v>
      </c>
      <c r="J441">
        <f>(Table2[[#This Row],[1M Return vs Nifty]]-AVERAGE(Table2[1M Return vs Nifty]))/_xlfn.STDEV.P(Table2[1M Return vs Nifty])</f>
        <v>-0.28112424491820226</v>
      </c>
      <c r="K441">
        <v>-10.629321072657</v>
      </c>
      <c r="L441">
        <f>(Table2[[#This Row],[6M Return vs Nifty]]-AVERAGE(Table2[6M Return vs Nifty]))/_xlfn.STDEV.P(Table2[6M Return vs Nifty])</f>
        <v>-0.44906055952366292</v>
      </c>
      <c r="M441">
        <v>9.1978229223295802</v>
      </c>
      <c r="N441">
        <f>(Table2[[#This Row],[1W Return vs Nifty]]-AVERAGE(Table2[1W Return vs Nifty]))/_xlfn.STDEV.P(Table2[1W Return vs Nifty])</f>
        <v>1.4283266642566144</v>
      </c>
      <c r="O441">
        <v>495.56</v>
      </c>
      <c r="P441">
        <v>511.49305549659999</v>
      </c>
      <c r="Q441">
        <v>486.081252599989</v>
      </c>
      <c r="R441">
        <v>63.687132677599699</v>
      </c>
      <c r="S441" s="1">
        <f>(Table2[[#This Row],[Close Price]]-Table2[[#This Row],[20D EMA]])/Table2[[#This Row],[20D EMA]]</f>
        <v>4.9418839292921041E-2</v>
      </c>
      <c r="T441" s="1">
        <f>(Table2[[#This Row],[Close Price]]-Table2[[#This Row],[50D EMA]])/Table2[[#This Row],[50D EMA]]</f>
        <v>1.6729346393749508E-2</v>
      </c>
      <c r="U441" s="1">
        <f>(Table2[[#This Row],[Close Price]]-Table2[[#This Row],[200D EMA]])/Table2[[#This Row],[200D EMA]]</f>
        <v>6.9882858510416299E-2</v>
      </c>
      <c r="V441">
        <v>0.367791700576174</v>
      </c>
      <c r="W441">
        <v>503.8</v>
      </c>
      <c r="X441">
        <v>522.1</v>
      </c>
      <c r="Y441">
        <v>503.8</v>
      </c>
      <c r="Z441">
        <v>522.1</v>
      </c>
      <c r="AA441">
        <v>503.8</v>
      </c>
      <c r="AB441">
        <v>522.1</v>
      </c>
      <c r="AC441" s="1">
        <f>(Table2[[#This Row],[Close Price]]/Table2[[#This Row],[Day Low]])-1</f>
        <v>3.2254863040889203E-2</v>
      </c>
      <c r="AD441" s="1">
        <f>(Table2[[#This Row],[Day High]]/Table2[[#This Row],[Close Price]])-1</f>
        <v>3.9419286607058623E-3</v>
      </c>
      <c r="AE441" s="1">
        <f>(Table2[[#This Row],[Close Price]]/Table2[[#This Row],[Current Week Low]])-1</f>
        <v>3.2254863040889203E-2</v>
      </c>
      <c r="AF441" s="1">
        <f>(Table2[[#This Row],[Current Week High]]/Table2[[#This Row],[Close Price]])-1</f>
        <v>3.9419286607058623E-3</v>
      </c>
      <c r="AG441" s="1">
        <f>(Table2[[#This Row],[Close Price]]/Table2[[#This Row],[Current Month Low]])-1</f>
        <v>3.2254863040889203E-2</v>
      </c>
      <c r="AH441" s="1">
        <f>(Table2[[#This Row],[Current Month High]]/Table2[[#This Row],[Close Price]])-1</f>
        <v>3.9419286607058623E-3</v>
      </c>
      <c r="AI441">
        <v>32.468031920007597</v>
      </c>
      <c r="AJ441">
        <v>59.597974528157003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0.03</v>
      </c>
      <c r="AM441" t="s">
        <v>3189</v>
      </c>
      <c r="AN441">
        <v>9.92</v>
      </c>
      <c r="AO441" t="s">
        <v>3189</v>
      </c>
      <c r="AP441">
        <v>1.222445427457E-2</v>
      </c>
      <c r="AQ441">
        <f>(Table2[[#This Row],[Sharpe Ratio]]-AVERAGE(Table2[Sharpe Ratio]))/_xlfn.STDEV.P(Table2[Sharpe Ratio])</f>
        <v>-0.55528552796826103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300</v>
      </c>
      <c r="AT441">
        <f>_xlfn.RANK.AVG(Table2[[#This Row],[6M Return vs Nifty Z-Score]],Table2[6M Return vs Nifty Z-Score])</f>
        <v>472</v>
      </c>
      <c r="AU441">
        <f>_xlfn.RANK.AVG(Table2[[#This Row],[Sharpe Ratio Z-Score]],Table2[Sharpe Ratio Z-Score])</f>
        <v>486</v>
      </c>
      <c r="AV441">
        <f>(Table2[[#This Row],[Rank 1Y]]+Table2[[#This Row],[Rank 6M]]+Table2[[#This Row],[Rank Sharpe]])/3</f>
        <v>419.33333333333331</v>
      </c>
    </row>
    <row r="442" spans="1:48" x14ac:dyDescent="0.3">
      <c r="A442" t="s">
        <v>2150</v>
      </c>
      <c r="B442" t="s">
        <v>2151</v>
      </c>
      <c r="C442" t="s">
        <v>3145</v>
      </c>
      <c r="D442" t="s">
        <v>538</v>
      </c>
      <c r="E442">
        <v>2826.4441050999999</v>
      </c>
      <c r="F442">
        <v>393.15</v>
      </c>
      <c r="G442">
        <v>-7.39145939276339</v>
      </c>
      <c r="H442">
        <f>(Table2[[#This Row],[1Y Return vs Nifty]]-AVERAGE(Table2[1Y Return vs Nifty]))/_xlfn.STDEV.P(Table2[1Y Return vs Nifty])</f>
        <v>-0.45268607587667398</v>
      </c>
      <c r="I442">
        <v>-3.5142910417087401</v>
      </c>
      <c r="J442">
        <f>(Table2[[#This Row],[1M Return vs Nifty]]-AVERAGE(Table2[1M Return vs Nifty]))/_xlfn.STDEV.P(Table2[1M Return vs Nifty])</f>
        <v>-0.29957355712034328</v>
      </c>
      <c r="K442">
        <v>9.1129627464777503</v>
      </c>
      <c r="L442">
        <f>(Table2[[#This Row],[6M Return vs Nifty]]-AVERAGE(Table2[6M Return vs Nifty]))/_xlfn.STDEV.P(Table2[6M Return vs Nifty])</f>
        <v>0.17636505925014428</v>
      </c>
      <c r="M442">
        <v>1.8904125684267801</v>
      </c>
      <c r="N442">
        <f>(Table2[[#This Row],[1W Return vs Nifty]]-AVERAGE(Table2[1W Return vs Nifty]))/_xlfn.STDEV.P(Table2[1W Return vs Nifty])</f>
        <v>-9.8133488830246737E-2</v>
      </c>
      <c r="O442">
        <v>388.08</v>
      </c>
      <c r="P442">
        <v>403.18109368655001</v>
      </c>
      <c r="Q442">
        <v>392.81887119169897</v>
      </c>
      <c r="R442">
        <v>55.353446824074098</v>
      </c>
      <c r="S442" s="1">
        <f>(Table2[[#This Row],[Close Price]]-Table2[[#This Row],[20D EMA]])/Table2[[#This Row],[20D EMA]]</f>
        <v>1.306431663574519E-2</v>
      </c>
      <c r="T442" s="1">
        <f>(Table2[[#This Row],[Close Price]]-Table2[[#This Row],[50D EMA]])/Table2[[#This Row],[50D EMA]]</f>
        <v>-2.4879871213278251E-2</v>
      </c>
      <c r="U442" s="1">
        <f>(Table2[[#This Row],[Close Price]]-Table2[[#This Row],[200D EMA]])/Table2[[#This Row],[200D EMA]]</f>
        <v>8.4295544991627703E-4</v>
      </c>
      <c r="V442">
        <v>0.41164449519825103</v>
      </c>
      <c r="W442">
        <v>385</v>
      </c>
      <c r="X442">
        <v>395</v>
      </c>
      <c r="Y442">
        <v>385</v>
      </c>
      <c r="Z442">
        <v>395</v>
      </c>
      <c r="AA442">
        <v>385</v>
      </c>
      <c r="AB442">
        <v>395</v>
      </c>
      <c r="AC442" s="1">
        <f>(Table2[[#This Row],[Close Price]]/Table2[[#This Row],[Day Low]])-1</f>
        <v>2.116883116883117E-2</v>
      </c>
      <c r="AD442" s="1">
        <f>(Table2[[#This Row],[Day High]]/Table2[[#This Row],[Close Price]])-1</f>
        <v>4.7055831107720714E-3</v>
      </c>
      <c r="AE442" s="1">
        <f>(Table2[[#This Row],[Close Price]]/Table2[[#This Row],[Current Week Low]])-1</f>
        <v>2.116883116883117E-2</v>
      </c>
      <c r="AF442" s="1">
        <f>(Table2[[#This Row],[Current Week High]]/Table2[[#This Row],[Close Price]])-1</f>
        <v>4.7055831107720714E-3</v>
      </c>
      <c r="AG442" s="1">
        <f>(Table2[[#This Row],[Close Price]]/Table2[[#This Row],[Current Month Low]])-1</f>
        <v>2.116883116883117E-2</v>
      </c>
      <c r="AH442" s="1">
        <f>(Table2[[#This Row],[Current Month High]]/Table2[[#This Row],[Close Price]])-1</f>
        <v>4.7055831107720714E-3</v>
      </c>
      <c r="AI442">
        <v>28.449701131883501</v>
      </c>
      <c r="AJ442">
        <v>33.248601931875903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-0.04</v>
      </c>
      <c r="AM442" t="s">
        <v>3190</v>
      </c>
      <c r="AN442">
        <v>3.38</v>
      </c>
      <c r="AO442" t="s">
        <v>3189</v>
      </c>
      <c r="AP442">
        <v>-1.027726592661E-3</v>
      </c>
      <c r="AQ442">
        <f>(Table2[[#This Row],[Sharpe Ratio]]-AVERAGE(Table2[Sharpe Ratio]))/_xlfn.STDEV.P(Table2[Sharpe Ratio])</f>
        <v>-0.70897164471521279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463</v>
      </c>
      <c r="AT442">
        <f>_xlfn.RANK.AVG(Table2[[#This Row],[6M Return vs Nifty Z-Score]],Table2[6M Return vs Nifty Z-Score])</f>
        <v>237</v>
      </c>
      <c r="AU442">
        <f>_xlfn.RANK.AVG(Table2[[#This Row],[Sharpe Ratio Z-Score]],Table2[Sharpe Ratio Z-Score])</f>
        <v>563</v>
      </c>
      <c r="AV442">
        <f>(Table2[[#This Row],[Rank 1Y]]+Table2[[#This Row],[Rank 6M]]+Table2[[#This Row],[Rank Sharpe]])/3</f>
        <v>421</v>
      </c>
    </row>
    <row r="443" spans="1:48" x14ac:dyDescent="0.3">
      <c r="A443" t="s">
        <v>98</v>
      </c>
      <c r="B443" t="s">
        <v>99</v>
      </c>
      <c r="C443" t="s">
        <v>3141</v>
      </c>
      <c r="D443" t="s">
        <v>100</v>
      </c>
      <c r="E443">
        <v>256616.00753627901</v>
      </c>
      <c r="F443">
        <v>421.7</v>
      </c>
      <c r="G443">
        <v>-2.3808707816925798</v>
      </c>
      <c r="H443">
        <f>(Table2[[#This Row],[1Y Return vs Nifty]]-AVERAGE(Table2[1Y Return vs Nifty]))/_xlfn.STDEV.P(Table2[1Y Return vs Nifty])</f>
        <v>-0.35241297568194313</v>
      </c>
      <c r="I443">
        <v>-8.6577958902224701</v>
      </c>
      <c r="J443">
        <f>(Table2[[#This Row],[1M Return vs Nifty]]-AVERAGE(Table2[1M Return vs Nifty]))/_xlfn.STDEV.P(Table2[1M Return vs Nifty])</f>
        <v>-0.86642914895177015</v>
      </c>
      <c r="K443">
        <v>-26.473973804998302</v>
      </c>
      <c r="L443">
        <f>(Table2[[#This Row],[6M Return vs Nifty]]-AVERAGE(Table2[6M Return vs Nifty]))/_xlfn.STDEV.P(Table2[6M Return vs Nifty])</f>
        <v>-0.95101118642002802</v>
      </c>
      <c r="M443">
        <v>-1.64401256526305</v>
      </c>
      <c r="N443">
        <f>(Table2[[#This Row],[1W Return vs Nifty]]-AVERAGE(Table2[1W Return vs Nifty]))/_xlfn.STDEV.P(Table2[1W Return vs Nifty])</f>
        <v>-0.8364469089551666</v>
      </c>
      <c r="O443">
        <v>425.21</v>
      </c>
      <c r="P443">
        <v>449.93786674659799</v>
      </c>
      <c r="Q443">
        <v>450.68350788659097</v>
      </c>
      <c r="R443">
        <v>44.4741038264266</v>
      </c>
      <c r="S443" s="1">
        <f>(Table2[[#This Row],[Close Price]]-Table2[[#This Row],[20D EMA]])/Table2[[#This Row],[20D EMA]]</f>
        <v>-8.2547447143764049E-3</v>
      </c>
      <c r="T443" s="1">
        <f>(Table2[[#This Row],[Close Price]]-Table2[[#This Row],[50D EMA]])/Table2[[#This Row],[50D EMA]]</f>
        <v>-6.2759480438443246E-2</v>
      </c>
      <c r="U443" s="1">
        <f>(Table2[[#This Row],[Close Price]]-Table2[[#This Row],[200D EMA]])/Table2[[#This Row],[200D EMA]]</f>
        <v>-6.4310114258461684E-2</v>
      </c>
      <c r="V443">
        <v>1.0007574234824701</v>
      </c>
      <c r="W443">
        <v>416.8</v>
      </c>
      <c r="X443">
        <v>423.4</v>
      </c>
      <c r="Y443">
        <v>416.8</v>
      </c>
      <c r="Z443">
        <v>423.4</v>
      </c>
      <c r="AA443">
        <v>416.8</v>
      </c>
      <c r="AB443">
        <v>423.4</v>
      </c>
      <c r="AC443" s="1">
        <f>(Table2[[#This Row],[Close Price]]/Table2[[#This Row],[Day Low]])-1</f>
        <v>1.1756238003838737E-2</v>
      </c>
      <c r="AD443" s="1">
        <f>(Table2[[#This Row],[Day High]]/Table2[[#This Row],[Close Price]])-1</f>
        <v>4.0313018733697525E-3</v>
      </c>
      <c r="AE443" s="1">
        <f>(Table2[[#This Row],[Close Price]]/Table2[[#This Row],[Current Week Low]])-1</f>
        <v>1.1756238003838737E-2</v>
      </c>
      <c r="AF443" s="1">
        <f>(Table2[[#This Row],[Current Week High]]/Table2[[#This Row],[Close Price]])-1</f>
        <v>4.0313018733697525E-3</v>
      </c>
      <c r="AG443" s="1">
        <f>(Table2[[#This Row],[Close Price]]/Table2[[#This Row],[Current Month Low]])-1</f>
        <v>1.1756238003838737E-2</v>
      </c>
      <c r="AH443" s="1">
        <f>(Table2[[#This Row],[Current Month High]]/Table2[[#This Row],[Close Price]])-1</f>
        <v>4.0313018733697525E-3</v>
      </c>
      <c r="AI443">
        <v>28.894949015887999</v>
      </c>
      <c r="AJ443">
        <v>23.1960268770084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-0.14000000000000001</v>
      </c>
      <c r="AM443" t="s">
        <v>3190</v>
      </c>
      <c r="AN443">
        <v>1.85</v>
      </c>
      <c r="AO443" t="s">
        <v>3189</v>
      </c>
      <c r="AP443">
        <v>0.12000820067706</v>
      </c>
      <c r="AQ443">
        <f>(Table2[[#This Row],[Sharpe Ratio]]-AVERAGE(Table2[Sharpe Ratio]))/_xlfn.STDEV.P(Table2[Sharpe Ratio])</f>
        <v>0.69468725756753491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437</v>
      </c>
      <c r="AT443">
        <f>_xlfn.RANK.AVG(Table2[[#This Row],[6M Return vs Nifty Z-Score]],Table2[6M Return vs Nifty Z-Score])</f>
        <v>658</v>
      </c>
      <c r="AU443">
        <f>_xlfn.RANK.AVG(Table2[[#This Row],[Sharpe Ratio Z-Score]],Table2[Sharpe Ratio Z-Score])</f>
        <v>169</v>
      </c>
      <c r="AV443">
        <f>(Table2[[#This Row],[Rank 1Y]]+Table2[[#This Row],[Rank 6M]]+Table2[[#This Row],[Rank Sharpe]])/3</f>
        <v>421.33333333333331</v>
      </c>
    </row>
    <row r="444" spans="1:48" x14ac:dyDescent="0.3">
      <c r="A444" t="s">
        <v>385</v>
      </c>
      <c r="B444" t="s">
        <v>386</v>
      </c>
      <c r="C444" t="s">
        <v>3157</v>
      </c>
      <c r="D444" t="s">
        <v>169</v>
      </c>
      <c r="E444">
        <v>61674.022848699999</v>
      </c>
      <c r="F444">
        <v>4095.2</v>
      </c>
      <c r="G444">
        <v>-14.5828282377589</v>
      </c>
      <c r="H444">
        <f>(Table2[[#This Row],[1Y Return vs Nifty]]-AVERAGE(Table2[1Y Return vs Nifty]))/_xlfn.STDEV.P(Table2[1Y Return vs Nifty])</f>
        <v>-0.596601472789971</v>
      </c>
      <c r="I444">
        <v>-9.5371077954777093</v>
      </c>
      <c r="J444">
        <f>(Table2[[#This Row],[1M Return vs Nifty]]-AVERAGE(Table2[1M Return vs Nifty]))/_xlfn.STDEV.P(Table2[1M Return vs Nifty])</f>
        <v>-0.96333639121905568</v>
      </c>
      <c r="K444">
        <v>3.76686463495539</v>
      </c>
      <c r="L444">
        <f>(Table2[[#This Row],[6M Return vs Nifty]]-AVERAGE(Table2[6M Return vs Nifty]))/_xlfn.STDEV.P(Table2[6M Return vs Nifty])</f>
        <v>7.0033607731088774E-3</v>
      </c>
      <c r="M444">
        <v>-1.8019829841002699</v>
      </c>
      <c r="N444">
        <f>(Table2[[#This Row],[1W Return vs Nifty]]-AVERAGE(Table2[1W Return vs Nifty]))/_xlfn.STDEV.P(Table2[1W Return vs Nifty])</f>
        <v>-0.86944567842931719</v>
      </c>
      <c r="O444">
        <v>4247.12</v>
      </c>
      <c r="P444">
        <v>4357.45437813425</v>
      </c>
      <c r="Q444">
        <v>4113.3983351323404</v>
      </c>
      <c r="R444">
        <v>24.147680133857701</v>
      </c>
      <c r="S444" s="1">
        <f>(Table2[[#This Row],[Close Price]]-Table2[[#This Row],[20D EMA]])/Table2[[#This Row],[20D EMA]]</f>
        <v>-3.5770121870820716E-2</v>
      </c>
      <c r="T444" s="1">
        <f>(Table2[[#This Row],[Close Price]]-Table2[[#This Row],[50D EMA]])/Table2[[#This Row],[50D EMA]]</f>
        <v>-6.0185226367542768E-2</v>
      </c>
      <c r="U444" s="1">
        <f>(Table2[[#This Row],[Close Price]]-Table2[[#This Row],[200D EMA]])/Table2[[#This Row],[200D EMA]]</f>
        <v>-4.4241606695149113E-3</v>
      </c>
      <c r="V444">
        <v>1.0601474343644299</v>
      </c>
      <c r="W444">
        <v>4032</v>
      </c>
      <c r="X444">
        <v>4105</v>
      </c>
      <c r="Y444">
        <v>4032</v>
      </c>
      <c r="Z444">
        <v>4105</v>
      </c>
      <c r="AA444">
        <v>4032</v>
      </c>
      <c r="AB444">
        <v>4105</v>
      </c>
      <c r="AC444" s="1">
        <f>(Table2[[#This Row],[Close Price]]/Table2[[#This Row],[Day Low]])-1</f>
        <v>1.5674603174603119E-2</v>
      </c>
      <c r="AD444" s="1">
        <f>(Table2[[#This Row],[Day High]]/Table2[[#This Row],[Close Price]])-1</f>
        <v>2.3930455167024967E-3</v>
      </c>
      <c r="AE444" s="1">
        <f>(Table2[[#This Row],[Close Price]]/Table2[[#This Row],[Current Week Low]])-1</f>
        <v>1.5674603174603119E-2</v>
      </c>
      <c r="AF444" s="1">
        <f>(Table2[[#This Row],[Current Week High]]/Table2[[#This Row],[Close Price]])-1</f>
        <v>2.3930455167024967E-3</v>
      </c>
      <c r="AG444" s="1">
        <f>(Table2[[#This Row],[Close Price]]/Table2[[#This Row],[Current Month Low]])-1</f>
        <v>1.5674603174603119E-2</v>
      </c>
      <c r="AH444" s="1">
        <f>(Table2[[#This Row],[Current Month High]]/Table2[[#This Row],[Close Price]])-1</f>
        <v>2.3930455167024967E-3</v>
      </c>
      <c r="AI444">
        <v>17.3092889236178</v>
      </c>
      <c r="AJ444">
        <v>27.180124223602402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-0.06</v>
      </c>
      <c r="AM444" t="s">
        <v>3190</v>
      </c>
      <c r="AN444">
        <v>-9.9700000000000006</v>
      </c>
      <c r="AO444" t="s">
        <v>3190</v>
      </c>
      <c r="AP444">
        <v>2.1794657591536998E-2</v>
      </c>
      <c r="AQ444">
        <f>(Table2[[#This Row],[Sharpe Ratio]]-AVERAGE(Table2[Sharpe Ratio]))/_xlfn.STDEV.P(Table2[Sharpe Ratio])</f>
        <v>-0.44429946469316972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523</v>
      </c>
      <c r="AT444">
        <f>_xlfn.RANK.AVG(Table2[[#This Row],[6M Return vs Nifty Z-Score]],Table2[6M Return vs Nifty Z-Score])</f>
        <v>289</v>
      </c>
      <c r="AU444">
        <f>_xlfn.RANK.AVG(Table2[[#This Row],[Sharpe Ratio Z-Score]],Table2[Sharpe Ratio Z-Score])</f>
        <v>453</v>
      </c>
      <c r="AV444">
        <f>(Table2[[#This Row],[Rank 1Y]]+Table2[[#This Row],[Rank 6M]]+Table2[[#This Row],[Rank Sharpe]])/3</f>
        <v>421.66666666666669</v>
      </c>
    </row>
    <row r="445" spans="1:48" x14ac:dyDescent="0.3">
      <c r="A445" t="s">
        <v>1308</v>
      </c>
      <c r="B445" t="s">
        <v>1309</v>
      </c>
      <c r="C445" t="s">
        <v>3157</v>
      </c>
      <c r="D445" t="s">
        <v>375</v>
      </c>
      <c r="E445">
        <v>8931.0768798899899</v>
      </c>
      <c r="F445">
        <v>222.36</v>
      </c>
      <c r="G445">
        <v>-15.6745983922506</v>
      </c>
      <c r="H445">
        <f>(Table2[[#This Row],[1Y Return vs Nifty]]-AVERAGE(Table2[1Y Return vs Nifty]))/_xlfn.STDEV.P(Table2[1Y Return vs Nifty])</f>
        <v>-0.6184502387910511</v>
      </c>
      <c r="I445">
        <v>7.2531513422120604</v>
      </c>
      <c r="J445">
        <f>(Table2[[#This Row],[1M Return vs Nifty]]-AVERAGE(Table2[1M Return vs Nifty]))/_xlfn.STDEV.P(Table2[1M Return vs Nifty])</f>
        <v>0.88708517166687828</v>
      </c>
      <c r="K445">
        <v>-5.42743615863656</v>
      </c>
      <c r="L445">
        <f>(Table2[[#This Row],[6M Return vs Nifty]]-AVERAGE(Table2[6M Return vs Nifty]))/_xlfn.STDEV.P(Table2[6M Return vs Nifty])</f>
        <v>-0.28426746258783164</v>
      </c>
      <c r="M445">
        <v>13.0134449610433</v>
      </c>
      <c r="N445">
        <f>(Table2[[#This Row],[1W Return vs Nifty]]-AVERAGE(Table2[1W Return vs Nifty]))/_xlfn.STDEV.P(Table2[1W Return vs Nifty])</f>
        <v>2.2253798909480382</v>
      </c>
      <c r="O445">
        <v>205.77</v>
      </c>
      <c r="P445">
        <v>209.59445336178899</v>
      </c>
      <c r="Q445">
        <v>218.42325055918499</v>
      </c>
      <c r="R445">
        <v>79.158414812058993</v>
      </c>
      <c r="S445" s="1">
        <f>(Table2[[#This Row],[Close Price]]-Table2[[#This Row],[20D EMA]])/Table2[[#This Row],[20D EMA]]</f>
        <v>8.0623997667298455E-2</v>
      </c>
      <c r="T445" s="1">
        <f>(Table2[[#This Row],[Close Price]]-Table2[[#This Row],[50D EMA]])/Table2[[#This Row],[50D EMA]]</f>
        <v>6.0905937315888427E-2</v>
      </c>
      <c r="U445" s="1">
        <f>(Table2[[#This Row],[Close Price]]-Table2[[#This Row],[200D EMA]])/Table2[[#This Row],[200D EMA]]</f>
        <v>1.8023490771868631E-2</v>
      </c>
      <c r="V445">
        <v>1.3468129996597</v>
      </c>
      <c r="W445">
        <v>220.04</v>
      </c>
      <c r="X445">
        <v>223.64</v>
      </c>
      <c r="Y445">
        <v>220.04</v>
      </c>
      <c r="Z445">
        <v>223.64</v>
      </c>
      <c r="AA445">
        <v>220.04</v>
      </c>
      <c r="AB445">
        <v>223.64</v>
      </c>
      <c r="AC445" s="1">
        <f>(Table2[[#This Row],[Close Price]]/Table2[[#This Row],[Day Low]])-1</f>
        <v>1.0543537538629355E-2</v>
      </c>
      <c r="AD445" s="1">
        <f>(Table2[[#This Row],[Day High]]/Table2[[#This Row],[Close Price]])-1</f>
        <v>5.756431012772012E-3</v>
      </c>
      <c r="AE445" s="1">
        <f>(Table2[[#This Row],[Close Price]]/Table2[[#This Row],[Current Week Low]])-1</f>
        <v>1.0543537538629355E-2</v>
      </c>
      <c r="AF445" s="1">
        <f>(Table2[[#This Row],[Current Week High]]/Table2[[#This Row],[Close Price]])-1</f>
        <v>5.756431012772012E-3</v>
      </c>
      <c r="AG445" s="1">
        <f>(Table2[[#This Row],[Close Price]]/Table2[[#This Row],[Current Month Low]])-1</f>
        <v>1.0543537538629355E-2</v>
      </c>
      <c r="AH445" s="1">
        <f>(Table2[[#This Row],[Current Month High]]/Table2[[#This Row],[Close Price]])-1</f>
        <v>5.756431012772012E-3</v>
      </c>
      <c r="AI445">
        <v>44.922647958265799</v>
      </c>
      <c r="AJ445">
        <v>18.591999999999999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0.06</v>
      </c>
      <c r="AM445" t="s">
        <v>3189</v>
      </c>
      <c r="AN445">
        <v>13.68</v>
      </c>
      <c r="AO445" t="s">
        <v>3189</v>
      </c>
      <c r="AP445">
        <v>6.8341240718190005E-2</v>
      </c>
      <c r="AQ445">
        <f>(Table2[[#This Row],[Sharpe Ratio]]-AVERAGE(Table2[Sharpe Ratio]))/_xlfn.STDEV.P(Table2[Sharpe Ratio])</f>
        <v>9.5503280246969316E-2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535</v>
      </c>
      <c r="AT445">
        <f>_xlfn.RANK.AVG(Table2[[#This Row],[6M Return vs Nifty Z-Score]],Table2[6M Return vs Nifty Z-Score])</f>
        <v>406</v>
      </c>
      <c r="AU445">
        <f>_xlfn.RANK.AVG(Table2[[#This Row],[Sharpe Ratio Z-Score]],Table2[Sharpe Ratio Z-Score])</f>
        <v>324</v>
      </c>
      <c r="AV445">
        <f>(Table2[[#This Row],[Rank 1Y]]+Table2[[#This Row],[Rank 6M]]+Table2[[#This Row],[Rank Sharpe]])/3</f>
        <v>421.66666666666669</v>
      </c>
    </row>
    <row r="446" spans="1:48" x14ac:dyDescent="0.3">
      <c r="A446" t="s">
        <v>19</v>
      </c>
      <c r="B446" t="s">
        <v>20</v>
      </c>
      <c r="C446" t="s">
        <v>3142</v>
      </c>
      <c r="D446" t="s">
        <v>21</v>
      </c>
      <c r="E446">
        <v>1545230.90762503</v>
      </c>
      <c r="F446">
        <v>4276.6499999999996</v>
      </c>
      <c r="G446">
        <v>1.8159139744916699</v>
      </c>
      <c r="H446">
        <f>(Table2[[#This Row],[1Y Return vs Nifty]]-AVERAGE(Table2[1Y Return vs Nifty]))/_xlfn.STDEV.P(Table2[1Y Return vs Nifty])</f>
        <v>-0.26842591327917908</v>
      </c>
      <c r="I446">
        <v>7.6200584614937199</v>
      </c>
      <c r="J446">
        <f>(Table2[[#This Row],[1M Return vs Nifty]]-AVERAGE(Table2[1M Return vs Nifty]))/_xlfn.STDEV.P(Table2[1M Return vs Nifty])</f>
        <v>0.92752128641219023</v>
      </c>
      <c r="K446">
        <v>7.5929943772397204</v>
      </c>
      <c r="L446">
        <f>(Table2[[#This Row],[6M Return vs Nifty]]-AVERAGE(Table2[6M Return vs Nifty]))/_xlfn.STDEV.P(Table2[6M Return vs Nifty])</f>
        <v>0.12821322602981866</v>
      </c>
      <c r="M446">
        <v>-0.108694976406677</v>
      </c>
      <c r="N446">
        <f>(Table2[[#This Row],[1W Return vs Nifty]]-AVERAGE(Table2[1W Return vs Nifty]))/_xlfn.STDEV.P(Table2[1W Return vs Nifty])</f>
        <v>-0.51573122334008958</v>
      </c>
      <c r="O446">
        <v>4196.68</v>
      </c>
      <c r="P446">
        <v>4191.5938418243904</v>
      </c>
      <c r="Q446">
        <v>4075.7584396328698</v>
      </c>
      <c r="R446">
        <v>59.222234636708698</v>
      </c>
      <c r="S446" s="1">
        <f>(Table2[[#This Row],[Close Price]]-Table2[[#This Row],[20D EMA]])/Table2[[#This Row],[20D EMA]]</f>
        <v>1.9055539140463255E-2</v>
      </c>
      <c r="T446" s="1">
        <f>(Table2[[#This Row],[Close Price]]-Table2[[#This Row],[50D EMA]])/Table2[[#This Row],[50D EMA]]</f>
        <v>2.0292080145481967E-2</v>
      </c>
      <c r="U446" s="1">
        <f>(Table2[[#This Row],[Close Price]]-Table2[[#This Row],[200D EMA]])/Table2[[#This Row],[200D EMA]]</f>
        <v>4.9289368676428594E-2</v>
      </c>
      <c r="V446">
        <v>1.0907675676408899</v>
      </c>
      <c r="W446">
        <v>4230.05</v>
      </c>
      <c r="X446">
        <v>4288.2</v>
      </c>
      <c r="Y446">
        <v>4230.05</v>
      </c>
      <c r="Z446">
        <v>4288.2</v>
      </c>
      <c r="AA446">
        <v>4230.05</v>
      </c>
      <c r="AB446">
        <v>4288.2</v>
      </c>
      <c r="AC446" s="1">
        <f>(Table2[[#This Row],[Close Price]]/Table2[[#This Row],[Day Low]])-1</f>
        <v>1.1016418245647142E-2</v>
      </c>
      <c r="AD446" s="1">
        <f>(Table2[[#This Row],[Day High]]/Table2[[#This Row],[Close Price]])-1</f>
        <v>2.7007120058926137E-3</v>
      </c>
      <c r="AE446" s="1">
        <f>(Table2[[#This Row],[Close Price]]/Table2[[#This Row],[Current Week Low]])-1</f>
        <v>1.1016418245647142E-2</v>
      </c>
      <c r="AF446" s="1">
        <f>(Table2[[#This Row],[Current Week High]]/Table2[[#This Row],[Close Price]])-1</f>
        <v>2.7007120058926137E-3</v>
      </c>
      <c r="AG446" s="1">
        <f>(Table2[[#This Row],[Close Price]]/Table2[[#This Row],[Current Month Low]])-1</f>
        <v>1.1016418245647142E-2</v>
      </c>
      <c r="AH446" s="1">
        <f>(Table2[[#This Row],[Current Month High]]/Table2[[#This Row],[Close Price]])-1</f>
        <v>2.7007120058926137E-3</v>
      </c>
      <c r="AI446">
        <v>7.3796078706464199</v>
      </c>
      <c r="AJ446">
        <v>22.2598627787306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-7.0000000000000007E-2</v>
      </c>
      <c r="AM446" t="s">
        <v>3190</v>
      </c>
      <c r="AN446">
        <v>1.89</v>
      </c>
      <c r="AO446" t="s">
        <v>3189</v>
      </c>
      <c r="AP446">
        <v>-2.5208101048595E-2</v>
      </c>
      <c r="AQ446">
        <f>(Table2[[#This Row],[Sharpe Ratio]]-AVERAGE(Table2[Sharpe Ratio]))/_xlfn.STDEV.P(Table2[Sharpe Ratio])</f>
        <v>-0.9893924968640686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-0.71781512104132839</v>
      </c>
      <c r="AS446">
        <f>_xlfn.RANK.AVG(Table2[[#This Row],[1Y Return vs Nifty Z-Score]],Table2[1Y Return vs Nifty Z-Score])</f>
        <v>399</v>
      </c>
      <c r="AT446">
        <f>_xlfn.RANK.AVG(Table2[[#This Row],[6M Return vs Nifty Z-Score]],Table2[6M Return vs Nifty Z-Score])</f>
        <v>251</v>
      </c>
      <c r="AU446">
        <f>_xlfn.RANK.AVG(Table2[[#This Row],[Sharpe Ratio Z-Score]],Table2[Sharpe Ratio Z-Score])</f>
        <v>620</v>
      </c>
      <c r="AV446">
        <f>(Table2[[#This Row],[Rank 1Y]]+Table2[[#This Row],[Rank 6M]]+Table2[[#This Row],[Rank Sharpe]])/3</f>
        <v>423.33333333333331</v>
      </c>
    </row>
    <row r="447" spans="1:48" x14ac:dyDescent="0.3">
      <c r="A447" t="s">
        <v>308</v>
      </c>
      <c r="B447" t="s">
        <v>309</v>
      </c>
      <c r="C447" t="s">
        <v>3143</v>
      </c>
      <c r="D447" t="s">
        <v>24</v>
      </c>
      <c r="E447">
        <v>88158.945432824999</v>
      </c>
      <c r="F447">
        <v>81.489999999999995</v>
      </c>
      <c r="G447">
        <v>9.64798337632838</v>
      </c>
      <c r="H447">
        <f>(Table2[[#This Row],[1Y Return vs Nifty]]-AVERAGE(Table2[1Y Return vs Nifty]))/_xlfn.STDEV.P(Table2[1Y Return vs Nifty])</f>
        <v>-0.11168866326283362</v>
      </c>
      <c r="I447">
        <v>-1.7037012393017501</v>
      </c>
      <c r="J447">
        <f>(Table2[[#This Row],[1M Return vs Nifty]]-AVERAGE(Table2[1M Return vs Nifty]))/_xlfn.STDEV.P(Table2[1M Return vs Nifty])</f>
        <v>-0.10003200243435269</v>
      </c>
      <c r="K447">
        <v>-18.2866395854263</v>
      </c>
      <c r="L447">
        <f>(Table2[[#This Row],[6M Return vs Nifty]]-AVERAGE(Table2[6M Return vs Nifty]))/_xlfn.STDEV.P(Table2[6M Return vs Nifty])</f>
        <v>-0.69164055750521158</v>
      </c>
      <c r="M447">
        <v>2.7530810156097099</v>
      </c>
      <c r="N447">
        <f>(Table2[[#This Row],[1W Return vs Nifty]]-AVERAGE(Table2[1W Return vs Nifty]))/_xlfn.STDEV.P(Table2[1W Return vs Nifty])</f>
        <v>8.2071118024322098E-2</v>
      </c>
      <c r="O447">
        <v>80.89</v>
      </c>
      <c r="P447">
        <v>83.053593341369904</v>
      </c>
      <c r="Q447">
        <v>83.550221895079602</v>
      </c>
      <c r="R447">
        <v>59.780434601810398</v>
      </c>
      <c r="S447" s="1">
        <f>(Table2[[#This Row],[Close Price]]-Table2[[#This Row],[20D EMA]])/Table2[[#This Row],[20D EMA]]</f>
        <v>7.4174805291135409E-3</v>
      </c>
      <c r="T447" s="1">
        <f>(Table2[[#This Row],[Close Price]]-Table2[[#This Row],[50D EMA]])/Table2[[#This Row],[50D EMA]]</f>
        <v>-1.8826317784266973E-2</v>
      </c>
      <c r="U447" s="1">
        <f>(Table2[[#This Row],[Close Price]]-Table2[[#This Row],[200D EMA]])/Table2[[#This Row],[200D EMA]]</f>
        <v>-2.4658485020743394E-2</v>
      </c>
      <c r="V447">
        <v>0.78484178869915699</v>
      </c>
      <c r="W447">
        <v>81</v>
      </c>
      <c r="X447">
        <v>81.99</v>
      </c>
      <c r="Y447">
        <v>81</v>
      </c>
      <c r="Z447">
        <v>81.99</v>
      </c>
      <c r="AA447">
        <v>81</v>
      </c>
      <c r="AB447">
        <v>81.99</v>
      </c>
      <c r="AC447" s="1">
        <f>(Table2[[#This Row],[Close Price]]/Table2[[#This Row],[Day Low]])-1</f>
        <v>6.0493827160492675E-3</v>
      </c>
      <c r="AD447" s="1">
        <f>(Table2[[#This Row],[Day High]]/Table2[[#This Row],[Close Price]])-1</f>
        <v>6.1357221744999801E-3</v>
      </c>
      <c r="AE447" s="1">
        <f>(Table2[[#This Row],[Close Price]]/Table2[[#This Row],[Current Week Low]])-1</f>
        <v>6.0493827160492675E-3</v>
      </c>
      <c r="AF447" s="1">
        <f>(Table2[[#This Row],[Current Week High]]/Table2[[#This Row],[Close Price]])-1</f>
        <v>6.1357221744999801E-3</v>
      </c>
      <c r="AG447" s="1">
        <f>(Table2[[#This Row],[Close Price]]/Table2[[#This Row],[Current Month Low]])-1</f>
        <v>6.0493827160492675E-3</v>
      </c>
      <c r="AH447" s="1">
        <f>(Table2[[#This Row],[Current Month High]]/Table2[[#This Row],[Close Price]])-1</f>
        <v>6.1357221744999801E-3</v>
      </c>
      <c r="AI447">
        <v>32.408884525708601</v>
      </c>
      <c r="AJ447">
        <v>29.349206349206298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-0.08</v>
      </c>
      <c r="AM447" t="s">
        <v>3190</v>
      </c>
      <c r="AN447">
        <v>2</v>
      </c>
      <c r="AO447" t="s">
        <v>3189</v>
      </c>
      <c r="AP447">
        <v>5.6901852894233003E-2</v>
      </c>
      <c r="AQ447">
        <f>(Table2[[#This Row],[Sharpe Ratio]]-AVERAGE(Table2[Sharpe Ratio]))/_xlfn.STDEV.P(Table2[Sharpe Ratio])</f>
        <v>-3.7159796890285118E-2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340</v>
      </c>
      <c r="AT447">
        <f>_xlfn.RANK.AVG(Table2[[#This Row],[6M Return vs Nifty Z-Score]],Table2[6M Return vs Nifty Z-Score])</f>
        <v>572</v>
      </c>
      <c r="AU447">
        <f>_xlfn.RANK.AVG(Table2[[#This Row],[Sharpe Ratio Z-Score]],Table2[Sharpe Ratio Z-Score])</f>
        <v>361</v>
      </c>
      <c r="AV447">
        <f>(Table2[[#This Row],[Rank 1Y]]+Table2[[#This Row],[Rank 6M]]+Table2[[#This Row],[Rank Sharpe]])/3</f>
        <v>424.33333333333331</v>
      </c>
    </row>
    <row r="448" spans="1:48" x14ac:dyDescent="0.3">
      <c r="A448" t="s">
        <v>531</v>
      </c>
      <c r="B448" t="s">
        <v>532</v>
      </c>
      <c r="C448" t="s">
        <v>3143</v>
      </c>
      <c r="D448" t="s">
        <v>37</v>
      </c>
      <c r="E448">
        <v>39134.289457544997</v>
      </c>
      <c r="F448">
        <v>1114.6500000000001</v>
      </c>
      <c r="G448">
        <v>-8.9682108869916597</v>
      </c>
      <c r="H448">
        <f>(Table2[[#This Row],[1Y Return vs Nifty]]-AVERAGE(Table2[1Y Return vs Nifty]))/_xlfn.STDEV.P(Table2[1Y Return vs Nifty])</f>
        <v>-0.48424040468618967</v>
      </c>
      <c r="I448">
        <v>-12.1844106735841</v>
      </c>
      <c r="J448">
        <f>(Table2[[#This Row],[1M Return vs Nifty]]-AVERAGE(Table2[1M Return vs Nifty]))/_xlfn.STDEV.P(Table2[1M Return vs Nifty])</f>
        <v>-1.2550904546296624</v>
      </c>
      <c r="K448">
        <v>13.2274811245146</v>
      </c>
      <c r="L448">
        <f>(Table2[[#This Row],[6M Return vs Nifty]]-AVERAGE(Table2[6M Return vs Nifty]))/_xlfn.STDEV.P(Table2[6M Return vs Nifty])</f>
        <v>0.30671093139517763</v>
      </c>
      <c r="M448">
        <v>-4.2034047533704699</v>
      </c>
      <c r="N448">
        <f>(Table2[[#This Row],[1W Return vs Nifty]]-AVERAGE(Table2[1W Return vs Nifty]))/_xlfn.STDEV.P(Table2[1W Return vs Nifty])</f>
        <v>-1.371083668362169</v>
      </c>
      <c r="O448">
        <v>1185.49</v>
      </c>
      <c r="P448">
        <v>1183.5173746268699</v>
      </c>
      <c r="Q448">
        <v>1078.46878643062</v>
      </c>
      <c r="R448">
        <v>28.0530993043877</v>
      </c>
      <c r="S448" s="1">
        <f>(Table2[[#This Row],[Close Price]]-Table2[[#This Row],[20D EMA]])/Table2[[#This Row],[20D EMA]]</f>
        <v>-5.9755881534217847E-2</v>
      </c>
      <c r="T448" s="1">
        <f>(Table2[[#This Row],[Close Price]]-Table2[[#This Row],[50D EMA]])/Table2[[#This Row],[50D EMA]]</f>
        <v>-5.8188731406314843E-2</v>
      </c>
      <c r="U448" s="1">
        <f>(Table2[[#This Row],[Close Price]]-Table2[[#This Row],[200D EMA]])/Table2[[#This Row],[200D EMA]]</f>
        <v>3.3548688682152918E-2</v>
      </c>
      <c r="V448">
        <v>0.84682733945966004</v>
      </c>
      <c r="W448">
        <v>1100.5999999999999</v>
      </c>
      <c r="X448">
        <v>1132.25</v>
      </c>
      <c r="Y448">
        <v>1100.5999999999999</v>
      </c>
      <c r="Z448">
        <v>1132.25</v>
      </c>
      <c r="AA448">
        <v>1100.5999999999999</v>
      </c>
      <c r="AB448">
        <v>1132.25</v>
      </c>
      <c r="AC448" s="1">
        <f>(Table2[[#This Row],[Close Price]]/Table2[[#This Row],[Day Low]])-1</f>
        <v>1.2765764128657153E-2</v>
      </c>
      <c r="AD448" s="1">
        <f>(Table2[[#This Row],[Day High]]/Table2[[#This Row],[Close Price]])-1</f>
        <v>1.5789709774368443E-2</v>
      </c>
      <c r="AE448" s="1">
        <f>(Table2[[#This Row],[Close Price]]/Table2[[#This Row],[Current Week Low]])-1</f>
        <v>1.2765764128657153E-2</v>
      </c>
      <c r="AF448" s="1">
        <f>(Table2[[#This Row],[Current Week High]]/Table2[[#This Row],[Close Price]])-1</f>
        <v>1.5789709774368443E-2</v>
      </c>
      <c r="AG448" s="1">
        <f>(Table2[[#This Row],[Close Price]]/Table2[[#This Row],[Current Month Low]])-1</f>
        <v>1.2765764128657153E-2</v>
      </c>
      <c r="AH448" s="1">
        <f>(Table2[[#This Row],[Current Month High]]/Table2[[#This Row],[Close Price]])-1</f>
        <v>1.5789709774368443E-2</v>
      </c>
      <c r="AI448">
        <v>17.207195083658501</v>
      </c>
      <c r="AJ448">
        <v>30.482879719051802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-0.04</v>
      </c>
      <c r="AM448" t="s">
        <v>3190</v>
      </c>
      <c r="AN448">
        <v>-8.8800000000000008</v>
      </c>
      <c r="AO448" t="s">
        <v>3190</v>
      </c>
      <c r="AP448">
        <v>-1.0941252960304E-2</v>
      </c>
      <c r="AQ448">
        <f>(Table2[[#This Row],[Sharpe Ratio]]-AVERAGE(Table2[Sharpe Ratio]))/_xlfn.STDEV.P(Table2[Sharpe Ratio])</f>
        <v>-0.82393924031141674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-3.6276428365942603</v>
      </c>
      <c r="AS448">
        <f>_xlfn.RANK.AVG(Table2[[#This Row],[1Y Return vs Nifty Z-Score]],Table2[1Y Return vs Nifty Z-Score])</f>
        <v>480</v>
      </c>
      <c r="AT448">
        <f>_xlfn.RANK.AVG(Table2[[#This Row],[6M Return vs Nifty Z-Score]],Table2[6M Return vs Nifty Z-Score])</f>
        <v>208</v>
      </c>
      <c r="AU448">
        <f>_xlfn.RANK.AVG(Table2[[#This Row],[Sharpe Ratio Z-Score]],Table2[Sharpe Ratio Z-Score])</f>
        <v>585</v>
      </c>
      <c r="AV448">
        <f>(Table2[[#This Row],[Rank 1Y]]+Table2[[#This Row],[Rank 6M]]+Table2[[#This Row],[Rank Sharpe]])/3</f>
        <v>424.33333333333331</v>
      </c>
    </row>
    <row r="449" spans="1:48" x14ac:dyDescent="0.3">
      <c r="A449" t="s">
        <v>67</v>
      </c>
      <c r="B449" t="s">
        <v>68</v>
      </c>
      <c r="C449" t="s">
        <v>3141</v>
      </c>
      <c r="D449" t="s">
        <v>69</v>
      </c>
      <c r="E449">
        <v>322935.76721801999</v>
      </c>
      <c r="F449">
        <v>257.55</v>
      </c>
      <c r="G449">
        <v>7.2719079989856104</v>
      </c>
      <c r="H449">
        <f>(Table2[[#This Row],[1Y Return vs Nifty]]-AVERAGE(Table2[1Y Return vs Nifty]))/_xlfn.STDEV.P(Table2[1Y Return vs Nifty])</f>
        <v>-0.15923925319873478</v>
      </c>
      <c r="I449">
        <v>-5.8542559095546602</v>
      </c>
      <c r="J449">
        <f>(Table2[[#This Row],[1M Return vs Nifty]]-AVERAGE(Table2[1M Return vs Nifty]))/_xlfn.STDEV.P(Table2[1M Return vs Nifty])</f>
        <v>-0.55745650057879637</v>
      </c>
      <c r="K449">
        <v>-17.391032762029599</v>
      </c>
      <c r="L449">
        <f>(Table2[[#This Row],[6M Return vs Nifty]]-AVERAGE(Table2[6M Return vs Nifty]))/_xlfn.STDEV.P(Table2[6M Return vs Nifty])</f>
        <v>-0.66326818393219933</v>
      </c>
      <c r="M449">
        <v>3.0762407729480201</v>
      </c>
      <c r="N449">
        <f>(Table2[[#This Row],[1W Return vs Nifty]]-AVERAGE(Table2[1W Return vs Nifty]))/_xlfn.STDEV.P(Table2[1W Return vs Nifty])</f>
        <v>0.14957663212134958</v>
      </c>
      <c r="O449">
        <v>257.70999999999998</v>
      </c>
      <c r="P449">
        <v>270.58804932013402</v>
      </c>
      <c r="Q449">
        <v>271.86019438720803</v>
      </c>
      <c r="R449">
        <v>53.325185685433901</v>
      </c>
      <c r="S449" s="1">
        <f>(Table2[[#This Row],[Close Price]]-Table2[[#This Row],[20D EMA]])/Table2[[#This Row],[20D EMA]]</f>
        <v>-6.2085289666667252E-4</v>
      </c>
      <c r="T449" s="1">
        <f>(Table2[[#This Row],[Close Price]]-Table2[[#This Row],[50D EMA]])/Table2[[#This Row],[50D EMA]]</f>
        <v>-4.818412843025683E-2</v>
      </c>
      <c r="U449" s="1">
        <f>(Table2[[#This Row],[Close Price]]-Table2[[#This Row],[200D EMA]])/Table2[[#This Row],[200D EMA]]</f>
        <v>-5.2638064279561768E-2</v>
      </c>
      <c r="V449">
        <v>0.95973527930878999</v>
      </c>
      <c r="W449">
        <v>252.7</v>
      </c>
      <c r="X449">
        <v>258.3</v>
      </c>
      <c r="Y449">
        <v>252.7</v>
      </c>
      <c r="Z449">
        <v>258.3</v>
      </c>
      <c r="AA449">
        <v>252.7</v>
      </c>
      <c r="AB449">
        <v>258.3</v>
      </c>
      <c r="AC449" s="1">
        <f>(Table2[[#This Row],[Close Price]]/Table2[[#This Row],[Day Low]])-1</f>
        <v>1.91927186387022E-2</v>
      </c>
      <c r="AD449" s="1">
        <f>(Table2[[#This Row],[Day High]]/Table2[[#This Row],[Close Price]])-1</f>
        <v>2.9120559114734768E-3</v>
      </c>
      <c r="AE449" s="1">
        <f>(Table2[[#This Row],[Close Price]]/Table2[[#This Row],[Current Week Low]])-1</f>
        <v>1.91927186387022E-2</v>
      </c>
      <c r="AF449" s="1">
        <f>(Table2[[#This Row],[Current Week High]]/Table2[[#This Row],[Close Price]])-1</f>
        <v>2.9120559114734768E-3</v>
      </c>
      <c r="AG449" s="1">
        <f>(Table2[[#This Row],[Close Price]]/Table2[[#This Row],[Current Month Low]])-1</f>
        <v>1.91927186387022E-2</v>
      </c>
      <c r="AH449" s="1">
        <f>(Table2[[#This Row],[Current Month High]]/Table2[[#This Row],[Close Price]])-1</f>
        <v>2.9120559114734768E-3</v>
      </c>
      <c r="AI449">
        <v>33.954571927780997</v>
      </c>
      <c r="AJ449">
        <v>34.1057016401978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0</v>
      </c>
      <c r="AM449" t="s">
        <v>3188</v>
      </c>
      <c r="AN449">
        <v>0.55000000000000004</v>
      </c>
      <c r="AO449" t="s">
        <v>3189</v>
      </c>
      <c r="AP449">
        <v>5.8438082768399999E-2</v>
      </c>
      <c r="AQ449">
        <f>(Table2[[#This Row],[Sharpe Ratio]]-AVERAGE(Table2[Sharpe Ratio]))/_xlfn.STDEV.P(Table2[Sharpe Ratio])</f>
        <v>-1.9344072357337691E-2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351</v>
      </c>
      <c r="AT449">
        <f>_xlfn.RANK.AVG(Table2[[#This Row],[6M Return vs Nifty Z-Score]],Table2[6M Return vs Nifty Z-Score])</f>
        <v>566</v>
      </c>
      <c r="AU449">
        <f>_xlfn.RANK.AVG(Table2[[#This Row],[Sharpe Ratio Z-Score]],Table2[Sharpe Ratio Z-Score])</f>
        <v>357</v>
      </c>
      <c r="AV449">
        <f>(Table2[[#This Row],[Rank 1Y]]+Table2[[#This Row],[Rank 6M]]+Table2[[#This Row],[Rank Sharpe]])/3</f>
        <v>424.66666666666669</v>
      </c>
    </row>
    <row r="450" spans="1:48" x14ac:dyDescent="0.3">
      <c r="A450" t="s">
        <v>718</v>
      </c>
      <c r="B450" t="s">
        <v>719</v>
      </c>
      <c r="C450" t="s">
        <v>3147</v>
      </c>
      <c r="D450" t="s">
        <v>51</v>
      </c>
      <c r="E450">
        <v>24306.913704899998</v>
      </c>
      <c r="F450">
        <v>5340.95</v>
      </c>
      <c r="G450">
        <v>11.3831206367162</v>
      </c>
      <c r="H450">
        <f>(Table2[[#This Row],[1Y Return vs Nifty]]-AVERAGE(Table2[1Y Return vs Nifty]))/_xlfn.STDEV.P(Table2[1Y Return vs Nifty])</f>
        <v>-7.6964680539914371E-2</v>
      </c>
      <c r="I450">
        <v>3.1093551488061899</v>
      </c>
      <c r="J450">
        <f>(Table2[[#This Row],[1M Return vs Nifty]]-AVERAGE(Table2[1M Return vs Nifty]))/_xlfn.STDEV.P(Table2[1M Return vs Nifty])</f>
        <v>0.4304055120140548</v>
      </c>
      <c r="K450">
        <v>4.1313736095613001</v>
      </c>
      <c r="L450">
        <f>(Table2[[#This Row],[6M Return vs Nifty]]-AVERAGE(Table2[6M Return vs Nifty]))/_xlfn.STDEV.P(Table2[6M Return vs Nifty])</f>
        <v>1.8550821699111243E-2</v>
      </c>
      <c r="M450">
        <v>-0.16235274673883099</v>
      </c>
      <c r="N450">
        <f>(Table2[[#This Row],[1W Return vs Nifty]]-AVERAGE(Table2[1W Return vs Nifty]))/_xlfn.STDEV.P(Table2[1W Return vs Nifty])</f>
        <v>-0.52693990662852352</v>
      </c>
      <c r="O450">
        <v>5289.33</v>
      </c>
      <c r="P450">
        <v>5392.5711463711496</v>
      </c>
      <c r="Q450">
        <v>5092.0692434561897</v>
      </c>
      <c r="R450">
        <v>60.123277833735997</v>
      </c>
      <c r="S450" s="1">
        <f>(Table2[[#This Row],[Close Price]]-Table2[[#This Row],[20D EMA]])/Table2[[#This Row],[20D EMA]]</f>
        <v>9.7592700776846768E-3</v>
      </c>
      <c r="T450" s="1">
        <f>(Table2[[#This Row],[Close Price]]-Table2[[#This Row],[50D EMA]])/Table2[[#This Row],[50D EMA]]</f>
        <v>-9.5726407626327593E-3</v>
      </c>
      <c r="U450" s="1">
        <f>(Table2[[#This Row],[Close Price]]-Table2[[#This Row],[200D EMA]])/Table2[[#This Row],[200D EMA]]</f>
        <v>4.8876153218781609E-2</v>
      </c>
      <c r="V450">
        <v>0.32419485451532998</v>
      </c>
      <c r="W450">
        <v>5282.1</v>
      </c>
      <c r="X450">
        <v>5350</v>
      </c>
      <c r="Y450">
        <v>5282.1</v>
      </c>
      <c r="Z450">
        <v>5350</v>
      </c>
      <c r="AA450">
        <v>5282.1</v>
      </c>
      <c r="AB450">
        <v>5350</v>
      </c>
      <c r="AC450" s="1">
        <f>(Table2[[#This Row],[Close Price]]/Table2[[#This Row],[Day Low]])-1</f>
        <v>1.114140209386405E-2</v>
      </c>
      <c r="AD450" s="1">
        <f>(Table2[[#This Row],[Day High]]/Table2[[#This Row],[Close Price]])-1</f>
        <v>1.6944551063013957E-3</v>
      </c>
      <c r="AE450" s="1">
        <f>(Table2[[#This Row],[Close Price]]/Table2[[#This Row],[Current Week Low]])-1</f>
        <v>1.114140209386405E-2</v>
      </c>
      <c r="AF450" s="1">
        <f>(Table2[[#This Row],[Current Week High]]/Table2[[#This Row],[Close Price]])-1</f>
        <v>1.6944551063013957E-3</v>
      </c>
      <c r="AG450" s="1">
        <f>(Table2[[#This Row],[Close Price]]/Table2[[#This Row],[Current Month Low]])-1</f>
        <v>1.114140209386405E-2</v>
      </c>
      <c r="AH450" s="1">
        <f>(Table2[[#This Row],[Current Month High]]/Table2[[#This Row],[Close Price]])-1</f>
        <v>1.6944551063013957E-3</v>
      </c>
      <c r="AI450">
        <v>20.7865641880189</v>
      </c>
      <c r="AJ450">
        <v>35.213924050632897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-0.1</v>
      </c>
      <c r="AM450" t="s">
        <v>3190</v>
      </c>
      <c r="AN450">
        <v>1.05</v>
      </c>
      <c r="AO450" t="s">
        <v>3189</v>
      </c>
      <c r="AP450">
        <v>-4.3504119717266997E-2</v>
      </c>
      <c r="AQ450">
        <f>(Table2[[#This Row],[Sharpe Ratio]]-AVERAGE(Table2[Sharpe Ratio]))/_xlfn.STDEV.P(Table2[Sharpe Ratio])</f>
        <v>-1.2015722195292529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332</v>
      </c>
      <c r="AT450">
        <f>_xlfn.RANK.AVG(Table2[[#This Row],[6M Return vs Nifty Z-Score]],Table2[6M Return vs Nifty Z-Score])</f>
        <v>286</v>
      </c>
      <c r="AU450">
        <f>_xlfn.RANK.AVG(Table2[[#This Row],[Sharpe Ratio Z-Score]],Table2[Sharpe Ratio Z-Score])</f>
        <v>656</v>
      </c>
      <c r="AV450">
        <f>(Table2[[#This Row],[Rank 1Y]]+Table2[[#This Row],[Rank 6M]]+Table2[[#This Row],[Rank Sharpe]])/3</f>
        <v>424.66666666666669</v>
      </c>
    </row>
    <row r="451" spans="1:48" x14ac:dyDescent="0.3">
      <c r="A451" t="s">
        <v>291</v>
      </c>
      <c r="B451" t="s">
        <v>292</v>
      </c>
      <c r="C451" t="s">
        <v>3143</v>
      </c>
      <c r="D451" t="s">
        <v>34</v>
      </c>
      <c r="E451">
        <v>92529.713503259904</v>
      </c>
      <c r="F451">
        <v>101.71</v>
      </c>
      <c r="G451">
        <v>-0.31221502807691998</v>
      </c>
      <c r="H451">
        <f>(Table2[[#This Row],[1Y Return vs Nifty]]-AVERAGE(Table2[1Y Return vs Nifty]))/_xlfn.STDEV.P(Table2[1Y Return vs Nifty])</f>
        <v>-0.31101454093669273</v>
      </c>
      <c r="I451">
        <v>-1.1992221232448601</v>
      </c>
      <c r="J451">
        <f>(Table2[[#This Row],[1M Return vs Nifty]]-AVERAGE(Table2[1M Return vs Nifty]))/_xlfn.STDEV.P(Table2[1M Return vs Nifty])</f>
        <v>-4.4434347465356877E-2</v>
      </c>
      <c r="K451">
        <v>-28.206580372108402</v>
      </c>
      <c r="L451">
        <f>(Table2[[#This Row],[6M Return vs Nifty]]-AVERAGE(Table2[6M Return vs Nifty]))/_xlfn.STDEV.P(Table2[6M Return vs Nifty])</f>
        <v>-1.0058992907677189</v>
      </c>
      <c r="M451">
        <v>1.91922760149918</v>
      </c>
      <c r="N451">
        <f>(Table2[[#This Row],[1W Return vs Nifty]]-AVERAGE(Table2[1W Return vs Nifty]))/_xlfn.STDEV.P(Table2[1W Return vs Nifty])</f>
        <v>-9.2114256617373033E-2</v>
      </c>
      <c r="O451">
        <v>101.06</v>
      </c>
      <c r="P451">
        <v>102.98903011997101</v>
      </c>
      <c r="Q451">
        <v>104.456221089773</v>
      </c>
      <c r="R451">
        <v>56.2443206143829</v>
      </c>
      <c r="S451" s="1">
        <f>(Table2[[#This Row],[Close Price]]-Table2[[#This Row],[20D EMA]])/Table2[[#This Row],[20D EMA]]</f>
        <v>6.4318226795961947E-3</v>
      </c>
      <c r="T451" s="1">
        <f>(Table2[[#This Row],[Close Price]]-Table2[[#This Row],[50D EMA]])/Table2[[#This Row],[50D EMA]]</f>
        <v>-1.2419090834053691E-2</v>
      </c>
      <c r="U451" s="1">
        <f>(Table2[[#This Row],[Close Price]]-Table2[[#This Row],[200D EMA]])/Table2[[#This Row],[200D EMA]]</f>
        <v>-2.6290641774344987E-2</v>
      </c>
      <c r="V451">
        <v>0.93618171469209399</v>
      </c>
      <c r="W451">
        <v>101.15</v>
      </c>
      <c r="X451">
        <v>102.19</v>
      </c>
      <c r="Y451">
        <v>101.15</v>
      </c>
      <c r="Z451">
        <v>102.19</v>
      </c>
      <c r="AA451">
        <v>101.15</v>
      </c>
      <c r="AB451">
        <v>102.19</v>
      </c>
      <c r="AC451" s="1">
        <f>(Table2[[#This Row],[Close Price]]/Table2[[#This Row],[Day Low]])-1</f>
        <v>5.5363321799306586E-3</v>
      </c>
      <c r="AD451" s="1">
        <f>(Table2[[#This Row],[Day High]]/Table2[[#This Row],[Close Price]])-1</f>
        <v>4.7192999705043537E-3</v>
      </c>
      <c r="AE451" s="1">
        <f>(Table2[[#This Row],[Close Price]]/Table2[[#This Row],[Current Week Low]])-1</f>
        <v>5.5363321799306586E-3</v>
      </c>
      <c r="AF451" s="1">
        <f>(Table2[[#This Row],[Current Week High]]/Table2[[#This Row],[Close Price]])-1</f>
        <v>4.7192999705043537E-3</v>
      </c>
      <c r="AG451" s="1">
        <f>(Table2[[#This Row],[Close Price]]/Table2[[#This Row],[Current Month Low]])-1</f>
        <v>5.5363321799306586E-3</v>
      </c>
      <c r="AH451" s="1">
        <f>(Table2[[#This Row],[Current Month High]]/Table2[[#This Row],[Close Price]])-1</f>
        <v>4.7192999705043537E-3</v>
      </c>
      <c r="AI451">
        <v>26.732867957919499</v>
      </c>
      <c r="AJ451">
        <v>23.001572136896801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-0.02</v>
      </c>
      <c r="AM451" t="s">
        <v>3190</v>
      </c>
      <c r="AN451">
        <v>0.21</v>
      </c>
      <c r="AO451" t="s">
        <v>3189</v>
      </c>
      <c r="AP451">
        <v>0.113385791832756</v>
      </c>
      <c r="AQ451">
        <f>(Table2[[#This Row],[Sharpe Ratio]]-AVERAGE(Table2[Sharpe Ratio]))/_xlfn.STDEV.P(Table2[Sharpe Ratio])</f>
        <v>0.61788689474510916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417</v>
      </c>
      <c r="AT451">
        <f>_xlfn.RANK.AVG(Table2[[#This Row],[6M Return vs Nifty Z-Score]],Table2[6M Return vs Nifty Z-Score])</f>
        <v>666</v>
      </c>
      <c r="AU451">
        <f>_xlfn.RANK.AVG(Table2[[#This Row],[Sharpe Ratio Z-Score]],Table2[Sharpe Ratio Z-Score])</f>
        <v>192</v>
      </c>
      <c r="AV451">
        <f>(Table2[[#This Row],[Rank 1Y]]+Table2[[#This Row],[Rank 6M]]+Table2[[#This Row],[Rank Sharpe]])/3</f>
        <v>425</v>
      </c>
    </row>
    <row r="452" spans="1:48" x14ac:dyDescent="0.3">
      <c r="A452" t="s">
        <v>172</v>
      </c>
      <c r="B452" t="s">
        <v>173</v>
      </c>
      <c r="C452" t="s">
        <v>3153</v>
      </c>
      <c r="D452" t="s">
        <v>174</v>
      </c>
      <c r="E452">
        <v>146724.87852545999</v>
      </c>
      <c r="F452">
        <v>662.6</v>
      </c>
      <c r="G452">
        <v>6.5987262629594801</v>
      </c>
      <c r="H452">
        <f>(Table2[[#This Row],[1Y Return vs Nifty]]-AVERAGE(Table2[1Y Return vs Nifty]))/_xlfn.STDEV.P(Table2[1Y Return vs Nifty])</f>
        <v>-0.17271112744454029</v>
      </c>
      <c r="I452">
        <v>-4.20666265811216</v>
      </c>
      <c r="J452">
        <f>(Table2[[#This Row],[1M Return vs Nifty]]-AVERAGE(Table2[1M Return vs Nifty]))/_xlfn.STDEV.P(Table2[1M Return vs Nifty])</f>
        <v>-0.37587847642007954</v>
      </c>
      <c r="K452">
        <v>-13.458158599633901</v>
      </c>
      <c r="L452">
        <f>(Table2[[#This Row],[6M Return vs Nifty]]-AVERAGE(Table2[6M Return vs Nifty]))/_xlfn.STDEV.P(Table2[6M Return vs Nifty])</f>
        <v>-0.53867670915095744</v>
      </c>
      <c r="M452">
        <v>-0.98726312377825798</v>
      </c>
      <c r="N452">
        <f>(Table2[[#This Row],[1W Return vs Nifty]]-AVERAGE(Table2[1W Return vs Nifty]))/_xlfn.STDEV.P(Table2[1W Return vs Nifty])</f>
        <v>-0.69925715164898739</v>
      </c>
      <c r="O452">
        <v>663.38</v>
      </c>
      <c r="P452">
        <v>679.16313784826696</v>
      </c>
      <c r="Q452">
        <v>645.80002961098796</v>
      </c>
      <c r="R452">
        <v>48.351879089945697</v>
      </c>
      <c r="S452" s="1">
        <f>(Table2[[#This Row],[Close Price]]-Table2[[#This Row],[20D EMA]])/Table2[[#This Row],[20D EMA]]</f>
        <v>-1.1757966776206289E-3</v>
      </c>
      <c r="T452" s="1">
        <f>(Table2[[#This Row],[Close Price]]-Table2[[#This Row],[50D EMA]])/Table2[[#This Row],[50D EMA]]</f>
        <v>-2.4387568943659798E-2</v>
      </c>
      <c r="U452" s="1">
        <f>(Table2[[#This Row],[Close Price]]-Table2[[#This Row],[200D EMA]])/Table2[[#This Row],[200D EMA]]</f>
        <v>2.6014198852130584E-2</v>
      </c>
      <c r="V452">
        <v>0.89295276167622994</v>
      </c>
      <c r="W452">
        <v>653.04999999999995</v>
      </c>
      <c r="X452">
        <v>663.4</v>
      </c>
      <c r="Y452">
        <v>653.04999999999995</v>
      </c>
      <c r="Z452">
        <v>663.4</v>
      </c>
      <c r="AA452">
        <v>653.04999999999995</v>
      </c>
      <c r="AB452">
        <v>663.4</v>
      </c>
      <c r="AC452" s="1">
        <f>(Table2[[#This Row],[Close Price]]/Table2[[#This Row],[Day Low]])-1</f>
        <v>1.4623688844652039E-2</v>
      </c>
      <c r="AD452" s="1">
        <f>(Table2[[#This Row],[Day High]]/Table2[[#This Row],[Close Price]])-1</f>
        <v>1.2073649260488928E-3</v>
      </c>
      <c r="AE452" s="1">
        <f>(Table2[[#This Row],[Close Price]]/Table2[[#This Row],[Current Week Low]])-1</f>
        <v>1.4623688844652039E-2</v>
      </c>
      <c r="AF452" s="1">
        <f>(Table2[[#This Row],[Current Week High]]/Table2[[#This Row],[Close Price]])-1</f>
        <v>1.2073649260488928E-3</v>
      </c>
      <c r="AG452" s="1">
        <f>(Table2[[#This Row],[Close Price]]/Table2[[#This Row],[Current Month Low]])-1</f>
        <v>1.4623688844652039E-2</v>
      </c>
      <c r="AH452" s="1">
        <f>(Table2[[#This Row],[Current Month High]]/Table2[[#This Row],[Close Price]])-1</f>
        <v>1.2073649260488928E-3</v>
      </c>
      <c r="AI452">
        <v>16.6088137639601</v>
      </c>
      <c r="AJ452">
        <v>33.4945099224337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0.01</v>
      </c>
      <c r="AM452" t="s">
        <v>3189</v>
      </c>
      <c r="AN452">
        <v>1.68</v>
      </c>
      <c r="AO452" t="s">
        <v>3189</v>
      </c>
      <c r="AP452">
        <v>4.0859809987537E-2</v>
      </c>
      <c r="AQ452">
        <f>(Table2[[#This Row],[Sharpe Ratio]]-AVERAGE(Table2[Sharpe Ratio]))/_xlfn.STDEV.P(Table2[Sharpe Ratio])</f>
        <v>-0.22320006480682433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357</v>
      </c>
      <c r="AT452">
        <f>_xlfn.RANK.AVG(Table2[[#This Row],[6M Return vs Nifty Z-Score]],Table2[6M Return vs Nifty Z-Score])</f>
        <v>510</v>
      </c>
      <c r="AU452">
        <f>_xlfn.RANK.AVG(Table2[[#This Row],[Sharpe Ratio Z-Score]],Table2[Sharpe Ratio Z-Score])</f>
        <v>409</v>
      </c>
      <c r="AV452">
        <f>(Table2[[#This Row],[Rank 1Y]]+Table2[[#This Row],[Rank 6M]]+Table2[[#This Row],[Rank Sharpe]])/3</f>
        <v>425.33333333333331</v>
      </c>
    </row>
    <row r="453" spans="1:48" x14ac:dyDescent="0.3">
      <c r="A453" t="s">
        <v>247</v>
      </c>
      <c r="B453" t="s">
        <v>248</v>
      </c>
      <c r="C453" t="s">
        <v>3143</v>
      </c>
      <c r="D453" t="s">
        <v>34</v>
      </c>
      <c r="E453">
        <v>101751.68517404801</v>
      </c>
      <c r="F453">
        <v>53.38</v>
      </c>
      <c r="G453">
        <v>11.1973835533851</v>
      </c>
      <c r="H453">
        <f>(Table2[[#This Row],[1Y Return vs Nifty]]-AVERAGE(Table2[1Y Return vs Nifty]))/_xlfn.STDEV.P(Table2[1Y Return vs Nifty])</f>
        <v>-8.0681695567966394E-2</v>
      </c>
      <c r="I453">
        <v>-0.94954045714576096</v>
      </c>
      <c r="J453">
        <f>(Table2[[#This Row],[1M Return vs Nifty]]-AVERAGE(Table2[1M Return vs Nifty]))/_xlfn.STDEV.P(Table2[1M Return vs Nifty])</f>
        <v>-1.6917420238787017E-2</v>
      </c>
      <c r="K453">
        <v>-34.208290019633402</v>
      </c>
      <c r="L453">
        <f>(Table2[[#This Row],[6M Return vs Nifty]]-AVERAGE(Table2[6M Return vs Nifty]))/_xlfn.STDEV.P(Table2[6M Return vs Nifty])</f>
        <v>-1.1960304328580753</v>
      </c>
      <c r="M453">
        <v>3.6151765480927098</v>
      </c>
      <c r="N453">
        <f>(Table2[[#This Row],[1W Return vs Nifty]]-AVERAGE(Table2[1W Return vs Nifty]))/_xlfn.STDEV.P(Table2[1W Return vs Nifty])</f>
        <v>0.26215604753518001</v>
      </c>
      <c r="O453">
        <v>52.65</v>
      </c>
      <c r="P453">
        <v>54.2625173122699</v>
      </c>
      <c r="Q453">
        <v>56.234503102371399</v>
      </c>
      <c r="R453">
        <v>60.641596759840702</v>
      </c>
      <c r="S453" s="1">
        <f>(Table2[[#This Row],[Close Price]]-Table2[[#This Row],[20D EMA]])/Table2[[#This Row],[20D EMA]]</f>
        <v>1.3865147198480608E-2</v>
      </c>
      <c r="T453" s="1">
        <f>(Table2[[#This Row],[Close Price]]-Table2[[#This Row],[50D EMA]])/Table2[[#This Row],[50D EMA]]</f>
        <v>-1.6263847605727303E-2</v>
      </c>
      <c r="U453" s="1">
        <f>(Table2[[#This Row],[Close Price]]-Table2[[#This Row],[200D EMA]])/Table2[[#This Row],[200D EMA]]</f>
        <v>-5.0760706414973586E-2</v>
      </c>
      <c r="V453">
        <v>1.0300842014837801</v>
      </c>
      <c r="W453">
        <v>52.9</v>
      </c>
      <c r="X453">
        <v>53.9</v>
      </c>
      <c r="Y453">
        <v>52.9</v>
      </c>
      <c r="Z453">
        <v>53.9</v>
      </c>
      <c r="AA453">
        <v>52.9</v>
      </c>
      <c r="AB453">
        <v>53.9</v>
      </c>
      <c r="AC453" s="1">
        <f>(Table2[[#This Row],[Close Price]]/Table2[[#This Row],[Day Low]])-1</f>
        <v>9.0737240075615677E-3</v>
      </c>
      <c r="AD453" s="1">
        <f>(Table2[[#This Row],[Day High]]/Table2[[#This Row],[Close Price]])-1</f>
        <v>9.7414762083176676E-3</v>
      </c>
      <c r="AE453" s="1">
        <f>(Table2[[#This Row],[Close Price]]/Table2[[#This Row],[Current Week Low]])-1</f>
        <v>9.0737240075615677E-3</v>
      </c>
      <c r="AF453" s="1">
        <f>(Table2[[#This Row],[Current Week High]]/Table2[[#This Row],[Close Price]])-1</f>
        <v>9.7414762083176676E-3</v>
      </c>
      <c r="AG453" s="1">
        <f>(Table2[[#This Row],[Close Price]]/Table2[[#This Row],[Current Month Low]])-1</f>
        <v>9.0737240075615677E-3</v>
      </c>
      <c r="AH453" s="1">
        <f>(Table2[[#This Row],[Current Month High]]/Table2[[#This Row],[Close Price]])-1</f>
        <v>9.7414762083176676E-3</v>
      </c>
      <c r="AI453">
        <v>56.893967778194003</v>
      </c>
      <c r="AJ453">
        <v>33.283395755305797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-0.09</v>
      </c>
      <c r="AM453" t="s">
        <v>3190</v>
      </c>
      <c r="AN453">
        <v>3.69</v>
      </c>
      <c r="AO453" t="s">
        <v>3189</v>
      </c>
      <c r="AP453">
        <v>9.4323103379419002E-2</v>
      </c>
      <c r="AQ453">
        <f>(Table2[[#This Row],[Sharpe Ratio]]-AVERAGE(Table2[Sharpe Ratio]))/_xlfn.STDEV.P(Table2[Sharpe Ratio])</f>
        <v>0.3968160693087775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333</v>
      </c>
      <c r="AT453">
        <f>_xlfn.RANK.AVG(Table2[[#This Row],[6M Return vs Nifty Z-Score]],Table2[6M Return vs Nifty Z-Score])</f>
        <v>699</v>
      </c>
      <c r="AU453">
        <f>_xlfn.RANK.AVG(Table2[[#This Row],[Sharpe Ratio Z-Score]],Table2[Sharpe Ratio Z-Score])</f>
        <v>247</v>
      </c>
      <c r="AV453">
        <f>(Table2[[#This Row],[Rank 1Y]]+Table2[[#This Row],[Rank 6M]]+Table2[[#This Row],[Rank Sharpe]])/3</f>
        <v>426.33333333333331</v>
      </c>
    </row>
    <row r="454" spans="1:48" x14ac:dyDescent="0.3">
      <c r="A454" t="s">
        <v>429</v>
      </c>
      <c r="B454" t="s">
        <v>430</v>
      </c>
      <c r="C454" t="s">
        <v>3148</v>
      </c>
      <c r="D454" t="s">
        <v>426</v>
      </c>
      <c r="E454">
        <v>53120.867423590003</v>
      </c>
      <c r="F454">
        <v>125359.35</v>
      </c>
      <c r="G454">
        <v>-7.4495472539220602</v>
      </c>
      <c r="H454">
        <f>(Table2[[#This Row],[1Y Return vs Nifty]]-AVERAGE(Table2[1Y Return vs Nifty]))/_xlfn.STDEV.P(Table2[1Y Return vs Nifty])</f>
        <v>-0.4538485440763565</v>
      </c>
      <c r="I454">
        <v>1.3705225186999199</v>
      </c>
      <c r="J454">
        <f>(Table2[[#This Row],[1M Return vs Nifty]]-AVERAGE(Table2[1M Return vs Nifty]))/_xlfn.STDEV.P(Table2[1M Return vs Nifty])</f>
        <v>0.23877217469553258</v>
      </c>
      <c r="K454">
        <v>-9.1004789964093593</v>
      </c>
      <c r="L454">
        <f>(Table2[[#This Row],[6M Return vs Nifty]]-AVERAGE(Table2[6M Return vs Nifty]))/_xlfn.STDEV.P(Table2[6M Return vs Nifty])</f>
        <v>-0.40062761172975775</v>
      </c>
      <c r="M454">
        <v>-0.81776436901485805</v>
      </c>
      <c r="N454">
        <f>(Table2[[#This Row],[1W Return vs Nifty]]-AVERAGE(Table2[1W Return vs Nifty]))/_xlfn.STDEV.P(Table2[1W Return vs Nifty])</f>
        <v>-0.66385020409663253</v>
      </c>
      <c r="O454">
        <v>123911.28</v>
      </c>
      <c r="P454">
        <v>126600.39142499601</v>
      </c>
      <c r="Q454">
        <v>128337.52007415899</v>
      </c>
      <c r="R454">
        <v>63.694654010284999</v>
      </c>
      <c r="S454" s="1">
        <f>(Table2[[#This Row],[Close Price]]-Table2[[#This Row],[20D EMA]])/Table2[[#This Row],[20D EMA]]</f>
        <v>1.1686345262513687E-2</v>
      </c>
      <c r="T454" s="1">
        <f>(Table2[[#This Row],[Close Price]]-Table2[[#This Row],[50D EMA]])/Table2[[#This Row],[50D EMA]]</f>
        <v>-9.8028245491741019E-3</v>
      </c>
      <c r="U454" s="1">
        <f>(Table2[[#This Row],[Close Price]]-Table2[[#This Row],[200D EMA]])/Table2[[#This Row],[200D EMA]]</f>
        <v>-2.3205762994625987E-2</v>
      </c>
      <c r="V454">
        <v>1.09807486757752</v>
      </c>
      <c r="W454">
        <v>124261</v>
      </c>
      <c r="X454">
        <v>125440.85</v>
      </c>
      <c r="Y454">
        <v>124261</v>
      </c>
      <c r="Z454">
        <v>125440.85</v>
      </c>
      <c r="AA454">
        <v>124261</v>
      </c>
      <c r="AB454">
        <v>125440.85</v>
      </c>
      <c r="AC454" s="1">
        <f>(Table2[[#This Row],[Close Price]]/Table2[[#This Row],[Day Low]])-1</f>
        <v>8.839056502040199E-3</v>
      </c>
      <c r="AD454" s="1">
        <f>(Table2[[#This Row],[Day High]]/Table2[[#This Row],[Close Price]])-1</f>
        <v>6.5013100339150753E-4</v>
      </c>
      <c r="AE454" s="1">
        <f>(Table2[[#This Row],[Close Price]]/Table2[[#This Row],[Current Week Low]])-1</f>
        <v>8.839056502040199E-3</v>
      </c>
      <c r="AF454" s="1">
        <f>(Table2[[#This Row],[Current Week High]]/Table2[[#This Row],[Close Price]])-1</f>
        <v>6.5013100339150753E-4</v>
      </c>
      <c r="AG454" s="1">
        <f>(Table2[[#This Row],[Close Price]]/Table2[[#This Row],[Current Month Low]])-1</f>
        <v>8.839056502040199E-3</v>
      </c>
      <c r="AH454" s="1">
        <f>(Table2[[#This Row],[Current Month High]]/Table2[[#This Row],[Close Price]])-1</f>
        <v>6.5013100339150753E-4</v>
      </c>
      <c r="AI454">
        <v>20.808699151678699</v>
      </c>
      <c r="AJ454">
        <v>13.0828496737214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-0.01</v>
      </c>
      <c r="AM454" t="s">
        <v>3190</v>
      </c>
      <c r="AN454">
        <v>3.67</v>
      </c>
      <c r="AO454" t="s">
        <v>3189</v>
      </c>
      <c r="AP454">
        <v>5.7247006465209999E-2</v>
      </c>
      <c r="AQ454">
        <f>(Table2[[#This Row],[Sharpe Ratio]]-AVERAGE(Table2[Sharpe Ratio]))/_xlfn.STDEV.P(Table2[Sharpe Ratio])</f>
        <v>-3.3157035945785458E-2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464</v>
      </c>
      <c r="AT454">
        <f>_xlfn.RANK.AVG(Table2[[#This Row],[6M Return vs Nifty Z-Score]],Table2[6M Return vs Nifty Z-Score])</f>
        <v>456</v>
      </c>
      <c r="AU454">
        <f>_xlfn.RANK.AVG(Table2[[#This Row],[Sharpe Ratio Z-Score]],Table2[Sharpe Ratio Z-Score])</f>
        <v>359</v>
      </c>
      <c r="AV454">
        <f>(Table2[[#This Row],[Rank 1Y]]+Table2[[#This Row],[Rank 6M]]+Table2[[#This Row],[Rank Sharpe]])/3</f>
        <v>426.33333333333331</v>
      </c>
    </row>
    <row r="455" spans="1:48" x14ac:dyDescent="0.3">
      <c r="A455" t="s">
        <v>167</v>
      </c>
      <c r="B455" t="s">
        <v>168</v>
      </c>
      <c r="C455" t="s">
        <v>3157</v>
      </c>
      <c r="D455" t="s">
        <v>169</v>
      </c>
      <c r="E455">
        <v>155951.07290309999</v>
      </c>
      <c r="F455">
        <v>3132.5</v>
      </c>
      <c r="G455">
        <v>0.30482270862566402</v>
      </c>
      <c r="H455">
        <f>(Table2[[#This Row],[1Y Return vs Nifty]]-AVERAGE(Table2[1Y Return vs Nifty]))/_xlfn.STDEV.P(Table2[1Y Return vs Nifty])</f>
        <v>-0.29866623386163121</v>
      </c>
      <c r="I455">
        <v>-2.8135164089813598</v>
      </c>
      <c r="J455">
        <f>(Table2[[#This Row],[1M Return vs Nifty]]-AVERAGE(Table2[1M Return vs Nifty]))/_xlfn.STDEV.P(Table2[1M Return vs Nifty])</f>
        <v>-0.2223425578553351</v>
      </c>
      <c r="K455">
        <v>-5.0125066742345199</v>
      </c>
      <c r="L455">
        <f>(Table2[[#This Row],[6M Return vs Nifty]]-AVERAGE(Table2[6M Return vs Nifty]))/_xlfn.STDEV.P(Table2[6M Return vs Nifty])</f>
        <v>-0.2711227052787446</v>
      </c>
      <c r="M455">
        <v>2.3077912528883502</v>
      </c>
      <c r="N455">
        <f>(Table2[[#This Row],[1W Return vs Nifty]]-AVERAGE(Table2[1W Return vs Nifty]))/_xlfn.STDEV.P(Table2[1W Return vs Nifty])</f>
        <v>-1.0946387008583308E-2</v>
      </c>
      <c r="O455">
        <v>3062.49</v>
      </c>
      <c r="P455">
        <v>3106.94502855873</v>
      </c>
      <c r="Q455">
        <v>3024.2995061674701</v>
      </c>
      <c r="R455">
        <v>57.481002512028297</v>
      </c>
      <c r="S455" s="1">
        <f>(Table2[[#This Row],[Close Price]]-Table2[[#This Row],[20D EMA]])/Table2[[#This Row],[20D EMA]]</f>
        <v>2.286048280973986E-2</v>
      </c>
      <c r="T455" s="1">
        <f>(Table2[[#This Row],[Close Price]]-Table2[[#This Row],[50D EMA]])/Table2[[#This Row],[50D EMA]]</f>
        <v>8.2251121942523188E-3</v>
      </c>
      <c r="U455" s="1">
        <f>(Table2[[#This Row],[Close Price]]-Table2[[#This Row],[200D EMA]])/Table2[[#This Row],[200D EMA]]</f>
        <v>3.5777043117547071E-2</v>
      </c>
      <c r="V455">
        <v>0.75011794810231303</v>
      </c>
      <c r="W455">
        <v>3056.1</v>
      </c>
      <c r="X455">
        <v>3144.75</v>
      </c>
      <c r="Y455">
        <v>3056.1</v>
      </c>
      <c r="Z455">
        <v>3144.75</v>
      </c>
      <c r="AA455">
        <v>3056.1</v>
      </c>
      <c r="AB455">
        <v>3144.75</v>
      </c>
      <c r="AC455" s="1">
        <f>(Table2[[#This Row],[Close Price]]/Table2[[#This Row],[Day Low]])-1</f>
        <v>2.499918196394102E-2</v>
      </c>
      <c r="AD455" s="1">
        <f>(Table2[[#This Row],[Day High]]/Table2[[#This Row],[Close Price]])-1</f>
        <v>3.9106145251397439E-3</v>
      </c>
      <c r="AE455" s="1">
        <f>(Table2[[#This Row],[Close Price]]/Table2[[#This Row],[Current Week Low]])-1</f>
        <v>2.499918196394102E-2</v>
      </c>
      <c r="AF455" s="1">
        <f>(Table2[[#This Row],[Current Week High]]/Table2[[#This Row],[Close Price]])-1</f>
        <v>3.9106145251397439E-3</v>
      </c>
      <c r="AG455" s="1">
        <f>(Table2[[#This Row],[Close Price]]/Table2[[#This Row],[Current Month Low]])-1</f>
        <v>2.499918196394102E-2</v>
      </c>
      <c r="AH455" s="1">
        <f>(Table2[[#This Row],[Current Month High]]/Table2[[#This Row],[Close Price]])-1</f>
        <v>3.9106145251397439E-3</v>
      </c>
      <c r="AI455">
        <v>9.0183559457302298</v>
      </c>
      <c r="AJ455">
        <v>25.8992805755395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0.02</v>
      </c>
      <c r="AM455" t="s">
        <v>3189</v>
      </c>
      <c r="AN455">
        <v>3.03</v>
      </c>
      <c r="AO455" t="s">
        <v>3189</v>
      </c>
      <c r="AP455">
        <v>1.4498637260238E-2</v>
      </c>
      <c r="AQ455">
        <f>(Table2[[#This Row],[Sharpe Ratio]]-AVERAGE(Table2[Sharpe Ratio]))/_xlfn.STDEV.P(Table2[Sharpe Ratio])</f>
        <v>-0.52891172916933682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410</v>
      </c>
      <c r="AT455">
        <f>_xlfn.RANK.AVG(Table2[[#This Row],[6M Return vs Nifty Z-Score]],Table2[6M Return vs Nifty Z-Score])</f>
        <v>396</v>
      </c>
      <c r="AU455">
        <f>_xlfn.RANK.AVG(Table2[[#This Row],[Sharpe Ratio Z-Score]],Table2[Sharpe Ratio Z-Score])</f>
        <v>476</v>
      </c>
      <c r="AV455">
        <f>(Table2[[#This Row],[Rank 1Y]]+Table2[[#This Row],[Rank 6M]]+Table2[[#This Row],[Rank Sharpe]])/3</f>
        <v>427.33333333333331</v>
      </c>
    </row>
    <row r="456" spans="1:48" x14ac:dyDescent="0.3">
      <c r="A456" t="s">
        <v>503</v>
      </c>
      <c r="B456" t="s">
        <v>504</v>
      </c>
      <c r="C456" t="s">
        <v>3155</v>
      </c>
      <c r="D456" t="s">
        <v>505</v>
      </c>
      <c r="E456">
        <v>42380.298583830001</v>
      </c>
      <c r="F456">
        <v>651.9</v>
      </c>
      <c r="G456">
        <v>-4.9748906609959098</v>
      </c>
      <c r="H456">
        <f>(Table2[[#This Row],[1Y Return vs Nifty]]-AVERAGE(Table2[1Y Return vs Nifty]))/_xlfn.STDEV.P(Table2[1Y Return vs Nifty])</f>
        <v>-0.40432512322680381</v>
      </c>
      <c r="I456">
        <v>11.7171672709067</v>
      </c>
      <c r="J456">
        <f>(Table2[[#This Row],[1M Return vs Nifty]]-AVERAGE(Table2[1M Return vs Nifty]))/_xlfn.STDEV.P(Table2[1M Return vs Nifty])</f>
        <v>1.3790556209484255</v>
      </c>
      <c r="K456">
        <v>21.733169341446001</v>
      </c>
      <c r="L456">
        <f>(Table2[[#This Row],[6M Return vs Nifty]]-AVERAGE(Table2[6M Return vs Nifty]))/_xlfn.STDEV.P(Table2[6M Return vs Nifty])</f>
        <v>0.5761668547780352</v>
      </c>
      <c r="M456">
        <v>-0.27008046688923798</v>
      </c>
      <c r="N456">
        <f>(Table2[[#This Row],[1W Return vs Nifty]]-AVERAGE(Table2[1W Return vs Nifty]))/_xlfn.STDEV.P(Table2[1W Return vs Nifty])</f>
        <v>-0.54944337423584932</v>
      </c>
      <c r="O456">
        <v>626.51</v>
      </c>
      <c r="P456">
        <v>622.08378855946796</v>
      </c>
      <c r="Q456">
        <v>580.42047896198801</v>
      </c>
      <c r="R456">
        <v>63.979997251342702</v>
      </c>
      <c r="S456" s="1">
        <f>(Table2[[#This Row],[Close Price]]-Table2[[#This Row],[20D EMA]])/Table2[[#This Row],[20D EMA]]</f>
        <v>4.0526088969050751E-2</v>
      </c>
      <c r="T456" s="1">
        <f>(Table2[[#This Row],[Close Price]]-Table2[[#This Row],[50D EMA]])/Table2[[#This Row],[50D EMA]]</f>
        <v>4.7929574743582538E-2</v>
      </c>
      <c r="U456" s="1">
        <f>(Table2[[#This Row],[Close Price]]-Table2[[#This Row],[200D EMA]])/Table2[[#This Row],[200D EMA]]</f>
        <v>0.12315127330766217</v>
      </c>
      <c r="V456">
        <v>0.65819371293449502</v>
      </c>
      <c r="W456">
        <v>638.9</v>
      </c>
      <c r="X456">
        <v>654.6</v>
      </c>
      <c r="Y456">
        <v>638.9</v>
      </c>
      <c r="Z456">
        <v>654.6</v>
      </c>
      <c r="AA456">
        <v>638.9</v>
      </c>
      <c r="AB456">
        <v>654.6</v>
      </c>
      <c r="AC456" s="1">
        <f>(Table2[[#This Row],[Close Price]]/Table2[[#This Row],[Day Low]])-1</f>
        <v>2.0347472217874474E-2</v>
      </c>
      <c r="AD456" s="1">
        <f>(Table2[[#This Row],[Day High]]/Table2[[#This Row],[Close Price]])-1</f>
        <v>4.1417395306029281E-3</v>
      </c>
      <c r="AE456" s="1">
        <f>(Table2[[#This Row],[Close Price]]/Table2[[#This Row],[Current Week Low]])-1</f>
        <v>2.0347472217874474E-2</v>
      </c>
      <c r="AF456" s="1">
        <f>(Table2[[#This Row],[Current Week High]]/Table2[[#This Row],[Close Price]])-1</f>
        <v>4.1417395306029281E-3</v>
      </c>
      <c r="AG456" s="1">
        <f>(Table2[[#This Row],[Close Price]]/Table2[[#This Row],[Current Month Low]])-1</f>
        <v>2.0347472217874474E-2</v>
      </c>
      <c r="AH456" s="1">
        <f>(Table2[[#This Row],[Current Month High]]/Table2[[#This Row],[Close Price]])-1</f>
        <v>4.1417395306029281E-3</v>
      </c>
      <c r="AI456">
        <v>9.7484276729559802</v>
      </c>
      <c r="AJ456">
        <v>54.8272176701104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0.1</v>
      </c>
      <c r="AM456" t="s">
        <v>3189</v>
      </c>
      <c r="AN456">
        <v>2.36</v>
      </c>
      <c r="AO456" t="s">
        <v>3189</v>
      </c>
      <c r="AP456">
        <v>-6.7988220323073001E-2</v>
      </c>
      <c r="AQ456">
        <f>(Table2[[#This Row],[Sharpe Ratio]]-AVERAGE(Table2[Sharpe Ratio]))/_xlfn.STDEV.P(Table2[Sharpe Ratio])</f>
        <v>-1.4855153970218378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-0.4840614187580301</v>
      </c>
      <c r="AS456">
        <f>_xlfn.RANK.AVG(Table2[[#This Row],[1Y Return vs Nifty Z-Score]],Table2[1Y Return vs Nifty Z-Score])</f>
        <v>450</v>
      </c>
      <c r="AT456">
        <f>_xlfn.RANK.AVG(Table2[[#This Row],[6M Return vs Nifty Z-Score]],Table2[6M Return vs Nifty Z-Score])</f>
        <v>152</v>
      </c>
      <c r="AU456">
        <f>_xlfn.RANK.AVG(Table2[[#This Row],[Sharpe Ratio Z-Score]],Table2[Sharpe Ratio Z-Score])</f>
        <v>685</v>
      </c>
      <c r="AV456">
        <f>(Table2[[#This Row],[Rank 1Y]]+Table2[[#This Row],[Rank 6M]]+Table2[[#This Row],[Rank Sharpe]])/3</f>
        <v>429</v>
      </c>
    </row>
    <row r="457" spans="1:48" x14ac:dyDescent="0.3">
      <c r="A457" t="s">
        <v>593</v>
      </c>
      <c r="B457" t="s">
        <v>594</v>
      </c>
      <c r="C457" t="s">
        <v>3150</v>
      </c>
      <c r="D457" t="s">
        <v>72</v>
      </c>
      <c r="E457">
        <v>33057.289484075001</v>
      </c>
      <c r="F457">
        <v>4495.6499999999996</v>
      </c>
      <c r="G457">
        <v>-3.3307850239497299</v>
      </c>
      <c r="H457">
        <f>(Table2[[#This Row],[1Y Return vs Nifty]]-AVERAGE(Table2[1Y Return vs Nifty]))/_xlfn.STDEV.P(Table2[1Y Return vs Nifty])</f>
        <v>-0.37142288716815014</v>
      </c>
      <c r="I457">
        <v>-0.74787619055314203</v>
      </c>
      <c r="J457">
        <f>(Table2[[#This Row],[1M Return vs Nifty]]-AVERAGE(Table2[1M Return vs Nifty]))/_xlfn.STDEV.P(Table2[1M Return vs Nifty])</f>
        <v>5.3076034673035909E-3</v>
      </c>
      <c r="K457">
        <v>-1.4796975352338899</v>
      </c>
      <c r="L457">
        <f>(Table2[[#This Row],[6M Return vs Nifty]]-AVERAGE(Table2[6M Return vs Nifty]))/_xlfn.STDEV.P(Table2[6M Return vs Nifty])</f>
        <v>-0.15920508916040499</v>
      </c>
      <c r="M457">
        <v>2.2212775344699498</v>
      </c>
      <c r="N457">
        <f>(Table2[[#This Row],[1W Return vs Nifty]]-AVERAGE(Table2[1W Return vs Nifty]))/_xlfn.STDEV.P(Table2[1W Return vs Nifty])</f>
        <v>-2.901841765491666E-2</v>
      </c>
      <c r="O457">
        <v>4187.51</v>
      </c>
      <c r="P457">
        <v>4260.3846388534703</v>
      </c>
      <c r="Q457">
        <v>4188.0815929600903</v>
      </c>
      <c r="R457">
        <v>65.992285533602995</v>
      </c>
      <c r="S457" s="1">
        <f>(Table2[[#This Row],[Close Price]]-Table2[[#This Row],[20D EMA]])/Table2[[#This Row],[20D EMA]]</f>
        <v>7.3585495915233487E-2</v>
      </c>
      <c r="T457" s="1">
        <f>(Table2[[#This Row],[Close Price]]-Table2[[#This Row],[50D EMA]])/Table2[[#This Row],[50D EMA]]</f>
        <v>5.5221624592525664E-2</v>
      </c>
      <c r="U457" s="1">
        <f>(Table2[[#This Row],[Close Price]]-Table2[[#This Row],[200D EMA]])/Table2[[#This Row],[200D EMA]]</f>
        <v>7.3438972047945056E-2</v>
      </c>
      <c r="V457">
        <v>1.1237025551221</v>
      </c>
      <c r="W457">
        <v>4260</v>
      </c>
      <c r="X457">
        <v>4510</v>
      </c>
      <c r="Y457">
        <v>4260</v>
      </c>
      <c r="Z457">
        <v>4510</v>
      </c>
      <c r="AA457">
        <v>4260</v>
      </c>
      <c r="AB457">
        <v>4510</v>
      </c>
      <c r="AC457" s="1">
        <f>(Table2[[#This Row],[Close Price]]/Table2[[#This Row],[Day Low]])-1</f>
        <v>5.5316901408450692E-2</v>
      </c>
      <c r="AD457" s="1">
        <f>(Table2[[#This Row],[Day High]]/Table2[[#This Row],[Close Price]])-1</f>
        <v>3.1919744642043835E-3</v>
      </c>
      <c r="AE457" s="1">
        <f>(Table2[[#This Row],[Close Price]]/Table2[[#This Row],[Current Week Low]])-1</f>
        <v>5.5316901408450692E-2</v>
      </c>
      <c r="AF457" s="1">
        <f>(Table2[[#This Row],[Current Week High]]/Table2[[#This Row],[Close Price]])-1</f>
        <v>3.1919744642043835E-3</v>
      </c>
      <c r="AG457" s="1">
        <f>(Table2[[#This Row],[Close Price]]/Table2[[#This Row],[Current Month Low]])-1</f>
        <v>5.5316901408450692E-2</v>
      </c>
      <c r="AH457" s="1">
        <f>(Table2[[#This Row],[Current Month High]]/Table2[[#This Row],[Close Price]])-1</f>
        <v>3.1919744642043835E-3</v>
      </c>
      <c r="AI457">
        <v>8.8941532370180099</v>
      </c>
      <c r="AJ457">
        <v>23.847107438016501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0.02</v>
      </c>
      <c r="AM457" t="s">
        <v>3189</v>
      </c>
      <c r="AN457">
        <v>10.66</v>
      </c>
      <c r="AO457" t="s">
        <v>3189</v>
      </c>
      <c r="AP457">
        <v>8.8571207898869991E-3</v>
      </c>
      <c r="AQ457">
        <f>(Table2[[#This Row],[Sharpe Ratio]]-AVERAGE(Table2[Sharpe Ratio]))/_xlfn.STDEV.P(Table2[Sharpe Ratio])</f>
        <v>-0.59433664055400737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441</v>
      </c>
      <c r="AT457">
        <f>_xlfn.RANK.AVG(Table2[[#This Row],[6M Return vs Nifty Z-Score]],Table2[6M Return vs Nifty Z-Score])</f>
        <v>345</v>
      </c>
      <c r="AU457">
        <f>_xlfn.RANK.AVG(Table2[[#This Row],[Sharpe Ratio Z-Score]],Table2[Sharpe Ratio Z-Score])</f>
        <v>501</v>
      </c>
      <c r="AV457">
        <f>(Table2[[#This Row],[Rank 1Y]]+Table2[[#This Row],[Rank 6M]]+Table2[[#This Row],[Rank Sharpe]])/3</f>
        <v>429</v>
      </c>
    </row>
    <row r="458" spans="1:48" x14ac:dyDescent="0.3">
      <c r="A458" t="s">
        <v>948</v>
      </c>
      <c r="B458" t="s">
        <v>949</v>
      </c>
      <c r="C458" t="s">
        <v>3146</v>
      </c>
      <c r="D458" t="s">
        <v>46</v>
      </c>
      <c r="E458">
        <v>15823.628074800001</v>
      </c>
      <c r="F458">
        <v>1625</v>
      </c>
      <c r="G458">
        <v>32.481011201167902</v>
      </c>
      <c r="H458">
        <f>(Table2[[#This Row],[1Y Return vs Nifty]]-AVERAGE(Table2[1Y Return vs Nifty]))/_xlfn.STDEV.P(Table2[1Y Return vs Nifty])</f>
        <v>0.34525136206084117</v>
      </c>
      <c r="I458">
        <v>2.3664400611413101</v>
      </c>
      <c r="J458">
        <f>(Table2[[#This Row],[1M Return vs Nifty]]-AVERAGE(Table2[1M Return vs Nifty]))/_xlfn.STDEV.P(Table2[1M Return vs Nifty])</f>
        <v>0.34853029577498384</v>
      </c>
      <c r="K458">
        <v>-7.7648754320776696</v>
      </c>
      <c r="L458">
        <f>(Table2[[#This Row],[6M Return vs Nifty]]-AVERAGE(Table2[6M Return vs Nifty]))/_xlfn.STDEV.P(Table2[6M Return vs Nifty])</f>
        <v>-0.35831636277237849</v>
      </c>
      <c r="M458">
        <v>3.7286595427788498</v>
      </c>
      <c r="N458">
        <f>(Table2[[#This Row],[1W Return vs Nifty]]-AVERAGE(Table2[1W Return vs Nifty]))/_xlfn.STDEV.P(Table2[1W Return vs Nifty])</f>
        <v>0.28586174641506329</v>
      </c>
      <c r="O458">
        <v>1597.73</v>
      </c>
      <c r="P458">
        <v>1603.36412026775</v>
      </c>
      <c r="Q458">
        <v>1529.54058823679</v>
      </c>
      <c r="R458">
        <v>68.270668544530196</v>
      </c>
      <c r="S458" s="1">
        <f>(Table2[[#This Row],[Close Price]]-Table2[[#This Row],[20D EMA]])/Table2[[#This Row],[20D EMA]]</f>
        <v>1.7067965175592861E-2</v>
      </c>
      <c r="T458" s="1">
        <f>(Table2[[#This Row],[Close Price]]-Table2[[#This Row],[50D EMA]])/Table2[[#This Row],[50D EMA]]</f>
        <v>1.3494052572809849E-2</v>
      </c>
      <c r="U458" s="1">
        <f>(Table2[[#This Row],[Close Price]]-Table2[[#This Row],[200D EMA]])/Table2[[#This Row],[200D EMA]]</f>
        <v>6.241051234426729E-2</v>
      </c>
      <c r="V458">
        <v>0.46377912637535301</v>
      </c>
      <c r="W458">
        <v>1616</v>
      </c>
      <c r="X458">
        <v>1664.65</v>
      </c>
      <c r="Y458">
        <v>1616</v>
      </c>
      <c r="Z458">
        <v>1664.65</v>
      </c>
      <c r="AA458">
        <v>1616</v>
      </c>
      <c r="AB458">
        <v>1664.65</v>
      </c>
      <c r="AC458" s="1">
        <f>(Table2[[#This Row],[Close Price]]/Table2[[#This Row],[Day Low]])-1</f>
        <v>5.5693069306930187E-3</v>
      </c>
      <c r="AD458" s="1">
        <f>(Table2[[#This Row],[Day High]]/Table2[[#This Row],[Close Price]])-1</f>
        <v>2.4399999999999977E-2</v>
      </c>
      <c r="AE458" s="1">
        <f>(Table2[[#This Row],[Close Price]]/Table2[[#This Row],[Current Week Low]])-1</f>
        <v>5.5693069306930187E-3</v>
      </c>
      <c r="AF458" s="1">
        <f>(Table2[[#This Row],[Current Week High]]/Table2[[#This Row],[Close Price]])-1</f>
        <v>2.4399999999999977E-2</v>
      </c>
      <c r="AG458" s="1">
        <f>(Table2[[#This Row],[Close Price]]/Table2[[#This Row],[Current Month Low]])-1</f>
        <v>5.5693069306930187E-3</v>
      </c>
      <c r="AH458" s="1">
        <f>(Table2[[#This Row],[Current Month High]]/Table2[[#This Row],[Close Price]])-1</f>
        <v>2.4399999999999977E-2</v>
      </c>
      <c r="AI458">
        <v>14.4615384615384</v>
      </c>
      <c r="AJ458">
        <v>55.361154930924002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0.04</v>
      </c>
      <c r="AM458" t="s">
        <v>3189</v>
      </c>
      <c r="AN458">
        <v>1.29</v>
      </c>
      <c r="AO458" t="s">
        <v>3189</v>
      </c>
      <c r="AP458">
        <v>-3.9292778517244997E-2</v>
      </c>
      <c r="AQ458">
        <f>(Table2[[#This Row],[Sharpe Ratio]]-AVERAGE(Table2[Sharpe Ratio]))/_xlfn.STDEV.P(Table2[Sharpe Ratio])</f>
        <v>-1.15273311283337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207</v>
      </c>
      <c r="AT458">
        <f>_xlfn.RANK.AVG(Table2[[#This Row],[6M Return vs Nifty Z-Score]],Table2[6M Return vs Nifty Z-Score])</f>
        <v>433</v>
      </c>
      <c r="AU458">
        <f>_xlfn.RANK.AVG(Table2[[#This Row],[Sharpe Ratio Z-Score]],Table2[Sharpe Ratio Z-Score])</f>
        <v>647</v>
      </c>
      <c r="AV458">
        <f>(Table2[[#This Row],[Rank 1Y]]+Table2[[#This Row],[Rank 6M]]+Table2[[#This Row],[Rank Sharpe]])/3</f>
        <v>429</v>
      </c>
    </row>
    <row r="459" spans="1:48" x14ac:dyDescent="0.3">
      <c r="A459" t="s">
        <v>145</v>
      </c>
      <c r="B459" t="s">
        <v>146</v>
      </c>
      <c r="C459" t="s">
        <v>3142</v>
      </c>
      <c r="D459" t="s">
        <v>21</v>
      </c>
      <c r="E459">
        <v>182780.46164768</v>
      </c>
      <c r="F459">
        <v>6213.35</v>
      </c>
      <c r="G459">
        <v>-9.1077992415876494</v>
      </c>
      <c r="H459">
        <f>(Table2[[#This Row],[1Y Return vs Nifty]]-AVERAGE(Table2[1Y Return vs Nifty]))/_xlfn.STDEV.P(Table2[1Y Return vs Nifty])</f>
        <v>-0.48703388029412437</v>
      </c>
      <c r="I459">
        <v>8.4773505006487007</v>
      </c>
      <c r="J459">
        <f>(Table2[[#This Row],[1M Return vs Nifty]]-AVERAGE(Table2[1M Return vs Nifty]))/_xlfn.STDEV.P(Table2[1M Return vs Nifty])</f>
        <v>1.0220017623794659</v>
      </c>
      <c r="K459">
        <v>25.010373484982299</v>
      </c>
      <c r="L459">
        <f>(Table2[[#This Row],[6M Return vs Nifty]]-AVERAGE(Table2[6M Return vs Nifty]))/_xlfn.STDEV.P(Table2[6M Return vs Nifty])</f>
        <v>0.67998703323847765</v>
      </c>
      <c r="M459">
        <v>0.14066962246790499</v>
      </c>
      <c r="N459">
        <f>(Table2[[#This Row],[1W Return vs Nifty]]-AVERAGE(Table2[1W Return vs Nifty]))/_xlfn.STDEV.P(Table2[1W Return vs Nifty])</f>
        <v>-0.4636409334374238</v>
      </c>
      <c r="O459">
        <v>6064.7</v>
      </c>
      <c r="P459">
        <v>6027.2285991704703</v>
      </c>
      <c r="Q459">
        <v>5675.1687631607501</v>
      </c>
      <c r="R459">
        <v>61.111202673844197</v>
      </c>
      <c r="S459" s="1">
        <f>(Table2[[#This Row],[Close Price]]-Table2[[#This Row],[20D EMA]])/Table2[[#This Row],[20D EMA]]</f>
        <v>2.4510693026860448E-2</v>
      </c>
      <c r="T459" s="1">
        <f>(Table2[[#This Row],[Close Price]]-Table2[[#This Row],[50D EMA]])/Table2[[#This Row],[50D EMA]]</f>
        <v>3.0880096509886164E-2</v>
      </c>
      <c r="U459" s="1">
        <f>(Table2[[#This Row],[Close Price]]-Table2[[#This Row],[200D EMA]])/Table2[[#This Row],[200D EMA]]</f>
        <v>9.4830878040622971E-2</v>
      </c>
      <c r="V459">
        <v>0.563377052724504</v>
      </c>
      <c r="W459">
        <v>6130.2</v>
      </c>
      <c r="X459">
        <v>6235.4</v>
      </c>
      <c r="Y459">
        <v>6130.2</v>
      </c>
      <c r="Z459">
        <v>6235.4</v>
      </c>
      <c r="AA459">
        <v>6130.2</v>
      </c>
      <c r="AB459">
        <v>6235.4</v>
      </c>
      <c r="AC459" s="1">
        <f>(Table2[[#This Row],[Close Price]]/Table2[[#This Row],[Day Low]])-1</f>
        <v>1.3563994649440581E-2</v>
      </c>
      <c r="AD459" s="1">
        <f>(Table2[[#This Row],[Day High]]/Table2[[#This Row],[Close Price]])-1</f>
        <v>3.5488102231484575E-3</v>
      </c>
      <c r="AE459" s="1">
        <f>(Table2[[#This Row],[Close Price]]/Table2[[#This Row],[Current Week Low]])-1</f>
        <v>1.3563994649440581E-2</v>
      </c>
      <c r="AF459" s="1">
        <f>(Table2[[#This Row],[Current Week High]]/Table2[[#This Row],[Close Price]])-1</f>
        <v>3.5488102231484575E-3</v>
      </c>
      <c r="AG459" s="1">
        <f>(Table2[[#This Row],[Close Price]]/Table2[[#This Row],[Current Month Low]])-1</f>
        <v>1.3563994649440581E-2</v>
      </c>
      <c r="AH459" s="1">
        <f>(Table2[[#This Row],[Current Month High]]/Table2[[#This Row],[Close Price]])-1</f>
        <v>3.5488102231484575E-3</v>
      </c>
      <c r="AI459">
        <v>5.8197268784150102</v>
      </c>
      <c r="AJ459">
        <v>37.659935084357102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-0.04</v>
      </c>
      <c r="AM459" t="s">
        <v>3190</v>
      </c>
      <c r="AN459">
        <v>3.47</v>
      </c>
      <c r="AO459" t="s">
        <v>3189</v>
      </c>
      <c r="AP459">
        <v>-5.4879917039179001E-2</v>
      </c>
      <c r="AQ459">
        <f>(Table2[[#This Row],[Sharpe Ratio]]-AVERAGE(Table2[Sharpe Ratio]))/_xlfn.STDEV.P(Table2[Sharpe Ratio])</f>
        <v>-1.3334978348540554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-0.58218385296765995</v>
      </c>
      <c r="AS459">
        <f>_xlfn.RANK.AVG(Table2[[#This Row],[1Y Return vs Nifty Z-Score]],Table2[1Y Return vs Nifty Z-Score])</f>
        <v>483</v>
      </c>
      <c r="AT459">
        <f>_xlfn.RANK.AVG(Table2[[#This Row],[6M Return vs Nifty Z-Score]],Table2[6M Return vs Nifty Z-Score])</f>
        <v>133</v>
      </c>
      <c r="AU459">
        <f>_xlfn.RANK.AVG(Table2[[#This Row],[Sharpe Ratio Z-Score]],Table2[Sharpe Ratio Z-Score])</f>
        <v>675</v>
      </c>
      <c r="AV459">
        <f>(Table2[[#This Row],[Rank 1Y]]+Table2[[#This Row],[Rank 6M]]+Table2[[#This Row],[Rank Sharpe]])/3</f>
        <v>430.33333333333331</v>
      </c>
    </row>
    <row r="460" spans="1:48" x14ac:dyDescent="0.3">
      <c r="A460" t="s">
        <v>666</v>
      </c>
      <c r="B460" t="s">
        <v>667</v>
      </c>
      <c r="C460" t="s">
        <v>3141</v>
      </c>
      <c r="D460" t="s">
        <v>18</v>
      </c>
      <c r="E460">
        <v>27088.166697312001</v>
      </c>
      <c r="F460">
        <v>155.55000000000001</v>
      </c>
      <c r="G460">
        <v>3.6746267768796201</v>
      </c>
      <c r="H460">
        <f>(Table2[[#This Row],[1Y Return vs Nifty]]-AVERAGE(Table2[1Y Return vs Nifty]))/_xlfn.STDEV.P(Table2[1Y Return vs Nifty])</f>
        <v>-0.23122890719185532</v>
      </c>
      <c r="I460">
        <v>1.8073407782937501</v>
      </c>
      <c r="J460">
        <f>(Table2[[#This Row],[1M Return vs Nifty]]-AVERAGE(Table2[1M Return vs Nifty]))/_xlfn.STDEV.P(Table2[1M Return vs Nifty])</f>
        <v>0.28691305923973298</v>
      </c>
      <c r="K460">
        <v>-35.046635459130798</v>
      </c>
      <c r="L460">
        <f>(Table2[[#This Row],[6M Return vs Nifty]]-AVERAGE(Table2[6M Return vs Nifty]))/_xlfn.STDEV.P(Table2[6M Return vs Nifty])</f>
        <v>-1.2225887945981528</v>
      </c>
      <c r="M460">
        <v>-3.1990759105806399</v>
      </c>
      <c r="N460">
        <f>(Table2[[#This Row],[1W Return vs Nifty]]-AVERAGE(Table2[1W Return vs Nifty]))/_xlfn.STDEV.P(Table2[1W Return vs Nifty])</f>
        <v>-1.161287326721697</v>
      </c>
      <c r="O460">
        <v>155.05000000000001</v>
      </c>
      <c r="P460">
        <v>164.47148826847999</v>
      </c>
      <c r="Q460">
        <v>179.923247323808</v>
      </c>
      <c r="R460">
        <v>51.657234375201597</v>
      </c>
      <c r="S460" s="1">
        <f>(Table2[[#This Row],[Close Price]]-Table2[[#This Row],[20D EMA]])/Table2[[#This Row],[20D EMA]]</f>
        <v>3.2247662044501773E-3</v>
      </c>
      <c r="T460" s="1">
        <f>(Table2[[#This Row],[Close Price]]-Table2[[#This Row],[50D EMA]])/Table2[[#This Row],[50D EMA]]</f>
        <v>-5.4243372893402142E-2</v>
      </c>
      <c r="U460" s="1">
        <f>(Table2[[#This Row],[Close Price]]-Table2[[#This Row],[200D EMA]])/Table2[[#This Row],[200D EMA]]</f>
        <v>-0.13546469223036775</v>
      </c>
      <c r="V460">
        <v>1.41134117198298</v>
      </c>
      <c r="W460">
        <v>152.1</v>
      </c>
      <c r="X460">
        <v>157.97999999999999</v>
      </c>
      <c r="Y460">
        <v>152.1</v>
      </c>
      <c r="Z460">
        <v>157.97999999999999</v>
      </c>
      <c r="AA460">
        <v>152.1</v>
      </c>
      <c r="AB460">
        <v>157.97999999999999</v>
      </c>
      <c r="AC460" s="1">
        <f>(Table2[[#This Row],[Close Price]]/Table2[[#This Row],[Day Low]])-1</f>
        <v>2.2682445759368841E-2</v>
      </c>
      <c r="AD460" s="1">
        <f>(Table2[[#This Row],[Day High]]/Table2[[#This Row],[Close Price]])-1</f>
        <v>1.5621986499517737E-2</v>
      </c>
      <c r="AE460" s="1">
        <f>(Table2[[#This Row],[Close Price]]/Table2[[#This Row],[Current Week Low]])-1</f>
        <v>2.2682445759368841E-2</v>
      </c>
      <c r="AF460" s="1">
        <f>(Table2[[#This Row],[Current Week High]]/Table2[[#This Row],[Close Price]])-1</f>
        <v>1.5621986499517737E-2</v>
      </c>
      <c r="AG460" s="1">
        <f>(Table2[[#This Row],[Close Price]]/Table2[[#This Row],[Current Month Low]])-1</f>
        <v>2.2682445759368841E-2</v>
      </c>
      <c r="AH460" s="1">
        <f>(Table2[[#This Row],[Current Month High]]/Table2[[#This Row],[Close Price]])-1</f>
        <v>1.5621986499517737E-2</v>
      </c>
      <c r="AI460">
        <v>85.953069752491103</v>
      </c>
      <c r="AJ460">
        <v>30.934343434343401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-0.08</v>
      </c>
      <c r="AM460" t="s">
        <v>3190</v>
      </c>
      <c r="AN460">
        <v>1.24</v>
      </c>
      <c r="AO460" t="s">
        <v>3189</v>
      </c>
      <c r="AP460">
        <v>0.109572613279511</v>
      </c>
      <c r="AQ460">
        <f>(Table2[[#This Row],[Sharpe Ratio]]-AVERAGE(Table2[Sharpe Ratio]))/_xlfn.STDEV.P(Table2[Sharpe Ratio])</f>
        <v>0.5736652975467128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385</v>
      </c>
      <c r="AT460">
        <f>_xlfn.RANK.AVG(Table2[[#This Row],[6M Return vs Nifty Z-Score]],Table2[6M Return vs Nifty Z-Score])</f>
        <v>703</v>
      </c>
      <c r="AU460">
        <f>_xlfn.RANK.AVG(Table2[[#This Row],[Sharpe Ratio Z-Score]],Table2[Sharpe Ratio Z-Score])</f>
        <v>203</v>
      </c>
      <c r="AV460">
        <f>(Table2[[#This Row],[Rank 1Y]]+Table2[[#This Row],[Rank 6M]]+Table2[[#This Row],[Rank Sharpe]])/3</f>
        <v>430.33333333333331</v>
      </c>
    </row>
    <row r="461" spans="1:48" x14ac:dyDescent="0.3">
      <c r="A461" t="s">
        <v>1477</v>
      </c>
      <c r="B461" t="s">
        <v>1478</v>
      </c>
      <c r="C461" t="s">
        <v>3146</v>
      </c>
      <c r="D461" t="s">
        <v>46</v>
      </c>
      <c r="E461">
        <v>7046.8305273449996</v>
      </c>
      <c r="F461">
        <v>490.6</v>
      </c>
      <c r="G461">
        <v>0.12712055024564201</v>
      </c>
      <c r="H461">
        <f>(Table2[[#This Row],[1Y Return vs Nifty]]-AVERAGE(Table2[1Y Return vs Nifty]))/_xlfn.STDEV.P(Table2[1Y Return vs Nifty])</f>
        <v>-0.30222245204579617</v>
      </c>
      <c r="I461">
        <v>-3.9635678998498198</v>
      </c>
      <c r="J461">
        <f>(Table2[[#This Row],[1M Return vs Nifty]]-AVERAGE(Table2[1M Return vs Nifty]))/_xlfn.STDEV.P(Table2[1M Return vs Nifty])</f>
        <v>-0.34908747940065704</v>
      </c>
      <c r="K461">
        <v>5.2811321602125698</v>
      </c>
      <c r="L461">
        <f>(Table2[[#This Row],[6M Return vs Nifty]]-AVERAGE(Table2[6M Return vs Nifty]))/_xlfn.STDEV.P(Table2[6M Return vs Nifty])</f>
        <v>5.4974594124294715E-2</v>
      </c>
      <c r="M461">
        <v>8.6793907995339303</v>
      </c>
      <c r="N461">
        <f>(Table2[[#This Row],[1W Return vs Nifty]]-AVERAGE(Table2[1W Return vs Nifty]))/_xlfn.STDEV.P(Table2[1W Return vs Nifty])</f>
        <v>1.3200302994431707</v>
      </c>
      <c r="O461">
        <v>470.8</v>
      </c>
      <c r="P461">
        <v>487.482684265979</v>
      </c>
      <c r="Q461">
        <v>472.43871071675602</v>
      </c>
      <c r="R461">
        <v>60.741915321317599</v>
      </c>
      <c r="S461" s="1">
        <f>(Table2[[#This Row],[Close Price]]-Table2[[#This Row],[20D EMA]])/Table2[[#This Row],[20D EMA]]</f>
        <v>4.2056074766355166E-2</v>
      </c>
      <c r="T461" s="1">
        <f>(Table2[[#This Row],[Close Price]]-Table2[[#This Row],[50D EMA]])/Table2[[#This Row],[50D EMA]]</f>
        <v>6.3947209503756614E-3</v>
      </c>
      <c r="U461" s="1">
        <f>(Table2[[#This Row],[Close Price]]-Table2[[#This Row],[200D EMA]])/Table2[[#This Row],[200D EMA]]</f>
        <v>3.8441577439094203E-2</v>
      </c>
      <c r="V461">
        <v>1.0051026623338299</v>
      </c>
      <c r="W461">
        <v>476.55</v>
      </c>
      <c r="X461">
        <v>493.9</v>
      </c>
      <c r="Y461">
        <v>476.55</v>
      </c>
      <c r="Z461">
        <v>493.9</v>
      </c>
      <c r="AA461">
        <v>476.55</v>
      </c>
      <c r="AB461">
        <v>493.9</v>
      </c>
      <c r="AC461" s="1">
        <f>(Table2[[#This Row],[Close Price]]/Table2[[#This Row],[Day Low]])-1</f>
        <v>2.9482740530899276E-2</v>
      </c>
      <c r="AD461" s="1">
        <f>(Table2[[#This Row],[Day High]]/Table2[[#This Row],[Close Price]])-1</f>
        <v>6.7264573991030474E-3</v>
      </c>
      <c r="AE461" s="1">
        <f>(Table2[[#This Row],[Close Price]]/Table2[[#This Row],[Current Week Low]])-1</f>
        <v>2.9482740530899276E-2</v>
      </c>
      <c r="AF461" s="1">
        <f>(Table2[[#This Row],[Current Week High]]/Table2[[#This Row],[Close Price]])-1</f>
        <v>6.7264573991030474E-3</v>
      </c>
      <c r="AG461" s="1">
        <f>(Table2[[#This Row],[Close Price]]/Table2[[#This Row],[Current Month Low]])-1</f>
        <v>2.9482740530899276E-2</v>
      </c>
      <c r="AH461" s="1">
        <f>(Table2[[#This Row],[Current Month High]]/Table2[[#This Row],[Close Price]])-1</f>
        <v>6.7264573991030474E-3</v>
      </c>
      <c r="AI461">
        <v>19.853240929474101</v>
      </c>
      <c r="AJ461">
        <v>43.807709218818701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-0.08</v>
      </c>
      <c r="AM461" t="s">
        <v>3190</v>
      </c>
      <c r="AN461">
        <v>-0.91</v>
      </c>
      <c r="AO461" t="s">
        <v>3190</v>
      </c>
      <c r="AP461">
        <v>-1.9005745680189E-2</v>
      </c>
      <c r="AQ461">
        <f>(Table2[[#This Row],[Sharpe Ratio]]-AVERAGE(Table2[Sharpe Ratio]))/_xlfn.STDEV.P(Table2[Sharpe Ratio])</f>
        <v>-0.91746351243464785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412</v>
      </c>
      <c r="AT461">
        <f>_xlfn.RANK.AVG(Table2[[#This Row],[6M Return vs Nifty Z-Score]],Table2[6M Return vs Nifty Z-Score])</f>
        <v>272</v>
      </c>
      <c r="AU461">
        <f>_xlfn.RANK.AVG(Table2[[#This Row],[Sharpe Ratio Z-Score]],Table2[Sharpe Ratio Z-Score])</f>
        <v>608</v>
      </c>
      <c r="AV461">
        <f>(Table2[[#This Row],[Rank 1Y]]+Table2[[#This Row],[Rank 6M]]+Table2[[#This Row],[Rank Sharpe]])/3</f>
        <v>430.66666666666669</v>
      </c>
    </row>
    <row r="462" spans="1:48" x14ac:dyDescent="0.3">
      <c r="A462" t="s">
        <v>1518</v>
      </c>
      <c r="B462" t="s">
        <v>1519</v>
      </c>
      <c r="C462" t="s">
        <v>3146</v>
      </c>
      <c r="D462" t="s">
        <v>46</v>
      </c>
      <c r="E462">
        <v>6706.7945072000002</v>
      </c>
      <c r="F462">
        <v>1014.35</v>
      </c>
      <c r="G462">
        <v>1.3248430380585901</v>
      </c>
      <c r="H462">
        <f>(Table2[[#This Row],[1Y Return vs Nifty]]-AVERAGE(Table2[1Y Return vs Nifty]))/_xlfn.STDEV.P(Table2[1Y Return vs Nifty])</f>
        <v>-0.27825334255622591</v>
      </c>
      <c r="I462">
        <v>-5.6618396301818397</v>
      </c>
      <c r="J462">
        <f>(Table2[[#This Row],[1M Return vs Nifty]]-AVERAGE(Table2[1M Return vs Nifty]))/_xlfn.STDEV.P(Table2[1M Return vs Nifty])</f>
        <v>-0.53625067942488047</v>
      </c>
      <c r="K462">
        <v>-25.657417456757599</v>
      </c>
      <c r="L462">
        <f>(Table2[[#This Row],[6M Return vs Nifty]]-AVERAGE(Table2[6M Return vs Nifty]))/_xlfn.STDEV.P(Table2[6M Return vs Nifty])</f>
        <v>-0.92514309212856916</v>
      </c>
      <c r="M462">
        <v>3.9541642631112199</v>
      </c>
      <c r="N462">
        <f>(Table2[[#This Row],[1W Return vs Nifty]]-AVERAGE(Table2[1W Return vs Nifty]))/_xlfn.STDEV.P(Table2[1W Return vs Nifty])</f>
        <v>0.33296789664467419</v>
      </c>
      <c r="O462">
        <v>1008.35</v>
      </c>
      <c r="P462">
        <v>1067.8967025792001</v>
      </c>
      <c r="Q462">
        <v>1097.0231607256601</v>
      </c>
      <c r="R462">
        <v>53.172983019636597</v>
      </c>
      <c r="S462" s="1">
        <f>(Table2[[#This Row],[Close Price]]-Table2[[#This Row],[20D EMA]])/Table2[[#This Row],[20D EMA]]</f>
        <v>5.9503148708285811E-3</v>
      </c>
      <c r="T462" s="1">
        <f>(Table2[[#This Row],[Close Price]]-Table2[[#This Row],[50D EMA]])/Table2[[#This Row],[50D EMA]]</f>
        <v>-5.0142211741897216E-2</v>
      </c>
      <c r="U462" s="1">
        <f>(Table2[[#This Row],[Close Price]]-Table2[[#This Row],[200D EMA]])/Table2[[#This Row],[200D EMA]]</f>
        <v>-7.5361363082775149E-2</v>
      </c>
      <c r="V462">
        <v>0.67985177336299696</v>
      </c>
      <c r="W462">
        <v>990</v>
      </c>
      <c r="X462">
        <v>1018.45</v>
      </c>
      <c r="Y462">
        <v>990</v>
      </c>
      <c r="Z462">
        <v>1018.45</v>
      </c>
      <c r="AA462">
        <v>990</v>
      </c>
      <c r="AB462">
        <v>1018.45</v>
      </c>
      <c r="AC462" s="1">
        <f>(Table2[[#This Row],[Close Price]]/Table2[[#This Row],[Day Low]])-1</f>
        <v>2.4595959595959727E-2</v>
      </c>
      <c r="AD462" s="1">
        <f>(Table2[[#This Row],[Day High]]/Table2[[#This Row],[Close Price]])-1</f>
        <v>4.0419973381968788E-3</v>
      </c>
      <c r="AE462" s="1">
        <f>(Table2[[#This Row],[Close Price]]/Table2[[#This Row],[Current Week Low]])-1</f>
        <v>2.4595959595959727E-2</v>
      </c>
      <c r="AF462" s="1">
        <f>(Table2[[#This Row],[Current Week High]]/Table2[[#This Row],[Close Price]])-1</f>
        <v>4.0419973381968788E-3</v>
      </c>
      <c r="AG462" s="1">
        <f>(Table2[[#This Row],[Close Price]]/Table2[[#This Row],[Current Month Low]])-1</f>
        <v>2.4595959595959727E-2</v>
      </c>
      <c r="AH462" s="1">
        <f>(Table2[[#This Row],[Current Month High]]/Table2[[#This Row],[Close Price]])-1</f>
        <v>4.0419973381968788E-3</v>
      </c>
      <c r="AI462">
        <v>52.0628974219943</v>
      </c>
      <c r="AJ462">
        <v>35.644557368280203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-0.17</v>
      </c>
      <c r="AM462" t="s">
        <v>3190</v>
      </c>
      <c r="AN462">
        <v>-0.73</v>
      </c>
      <c r="AO462" t="s">
        <v>3190</v>
      </c>
      <c r="AP462">
        <v>9.7188534143144004E-2</v>
      </c>
      <c r="AQ462">
        <f>(Table2[[#This Row],[Sharpe Ratio]]-AVERAGE(Table2[Sharpe Ratio]))/_xlfn.STDEV.P(Table2[Sharpe Ratio])</f>
        <v>0.43004659425377567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404</v>
      </c>
      <c r="AT462">
        <f>_xlfn.RANK.AVG(Table2[[#This Row],[6M Return vs Nifty Z-Score]],Table2[6M Return vs Nifty Z-Score])</f>
        <v>652</v>
      </c>
      <c r="AU462">
        <f>_xlfn.RANK.AVG(Table2[[#This Row],[Sharpe Ratio Z-Score]],Table2[Sharpe Ratio Z-Score])</f>
        <v>238</v>
      </c>
      <c r="AV462">
        <f>(Table2[[#This Row],[Rank 1Y]]+Table2[[#This Row],[Rank 6M]]+Table2[[#This Row],[Rank Sharpe]])/3</f>
        <v>431.33333333333331</v>
      </c>
    </row>
    <row r="463" spans="1:48" x14ac:dyDescent="0.3">
      <c r="A463" t="s">
        <v>2069</v>
      </c>
      <c r="B463" t="s">
        <v>2070</v>
      </c>
      <c r="C463" t="s">
        <v>3141</v>
      </c>
      <c r="D463" t="s">
        <v>266</v>
      </c>
      <c r="E463">
        <v>3158.2398081000001</v>
      </c>
      <c r="F463">
        <v>1835.15</v>
      </c>
      <c r="G463">
        <v>15.7445847182641</v>
      </c>
      <c r="H463">
        <f>(Table2[[#This Row],[1Y Return vs Nifty]]-AVERAGE(Table2[1Y Return vs Nifty]))/_xlfn.STDEV.P(Table2[1Y Return vs Nifty])</f>
        <v>1.0317983991450846E-2</v>
      </c>
      <c r="I463">
        <v>-5.0697844286546001</v>
      </c>
      <c r="J463">
        <f>(Table2[[#This Row],[1M Return vs Nifty]]-AVERAGE(Table2[1M Return vs Nifty]))/_xlfn.STDEV.P(Table2[1M Return vs Nifty])</f>
        <v>-0.47100143566153962</v>
      </c>
      <c r="K463">
        <v>-7.4925124319158902</v>
      </c>
      <c r="L463">
        <f>(Table2[[#This Row],[6M Return vs Nifty]]-AVERAGE(Table2[6M Return vs Nifty]))/_xlfn.STDEV.P(Table2[6M Return vs Nifty])</f>
        <v>-0.34968803995685044</v>
      </c>
      <c r="M463">
        <v>6.8057571906965801</v>
      </c>
      <c r="N463">
        <f>(Table2[[#This Row],[1W Return vs Nifty]]-AVERAGE(Table2[1W Return vs Nifty]))/_xlfn.STDEV.P(Table2[1W Return vs Nifty])</f>
        <v>0.92864307649256084</v>
      </c>
      <c r="O463">
        <v>1844.73</v>
      </c>
      <c r="P463">
        <v>1987.4326461816099</v>
      </c>
      <c r="Q463">
        <v>1959.8041156423801</v>
      </c>
      <c r="R463">
        <v>59.487752524424401</v>
      </c>
      <c r="S463" s="1">
        <f>(Table2[[#This Row],[Close Price]]-Table2[[#This Row],[20D EMA]])/Table2[[#This Row],[20D EMA]]</f>
        <v>-5.1931719004948843E-3</v>
      </c>
      <c r="T463" s="1">
        <f>(Table2[[#This Row],[Close Price]]-Table2[[#This Row],[50D EMA]])/Table2[[#This Row],[50D EMA]]</f>
        <v>-7.6622795984651632E-2</v>
      </c>
      <c r="U463" s="1">
        <f>(Table2[[#This Row],[Close Price]]-Table2[[#This Row],[200D EMA]])/Table2[[#This Row],[200D EMA]]</f>
        <v>-6.3605395379793442E-2</v>
      </c>
      <c r="V463">
        <v>1.04286171266045</v>
      </c>
      <c r="W463">
        <v>1850</v>
      </c>
      <c r="X463">
        <v>1899.5</v>
      </c>
      <c r="Y463">
        <v>1850</v>
      </c>
      <c r="Z463">
        <v>1899.5</v>
      </c>
      <c r="AA463">
        <v>1850</v>
      </c>
      <c r="AB463">
        <v>1899.5</v>
      </c>
      <c r="AC463" s="1">
        <f>(Table2[[#This Row],[Close Price]]/Table2[[#This Row],[Day Low]])-1</f>
        <v>-8.0270270270269561E-3</v>
      </c>
      <c r="AD463" s="1">
        <f>(Table2[[#This Row],[Day High]]/Table2[[#This Row],[Close Price]])-1</f>
        <v>3.5065253521510353E-2</v>
      </c>
      <c r="AE463" s="1">
        <f>(Table2[[#This Row],[Close Price]]/Table2[[#This Row],[Current Week Low]])-1</f>
        <v>-8.0270270270269561E-3</v>
      </c>
      <c r="AF463" s="1">
        <f>(Table2[[#This Row],[Current Week High]]/Table2[[#This Row],[Close Price]])-1</f>
        <v>3.5065253521510353E-2</v>
      </c>
      <c r="AG463" s="1">
        <f>(Table2[[#This Row],[Close Price]]/Table2[[#This Row],[Current Month Low]])-1</f>
        <v>-8.0270270270269561E-3</v>
      </c>
      <c r="AH463" s="1">
        <f>(Table2[[#This Row],[Current Month High]]/Table2[[#This Row],[Close Price]])-1</f>
        <v>3.5065253521510353E-2</v>
      </c>
      <c r="AI463">
        <v>52.576083698880097</v>
      </c>
      <c r="AJ463">
        <v>42.0504683025001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-0.17</v>
      </c>
      <c r="AM463" t="s">
        <v>3190</v>
      </c>
      <c r="AN463">
        <v>1.0900000000000001</v>
      </c>
      <c r="AO463" t="s">
        <v>3189</v>
      </c>
      <c r="AP463">
        <v>-1.616453665783E-3</v>
      </c>
      <c r="AQ463">
        <f>(Table2[[#This Row],[Sharpe Ratio]]-AVERAGE(Table2[Sharpe Ratio]))/_xlfn.STDEV.P(Table2[Sharpe Ratio])</f>
        <v>-0.71579913813674079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304</v>
      </c>
      <c r="AT463">
        <f>_xlfn.RANK.AVG(Table2[[#This Row],[6M Return vs Nifty Z-Score]],Table2[6M Return vs Nifty Z-Score])</f>
        <v>429</v>
      </c>
      <c r="AU463">
        <f>_xlfn.RANK.AVG(Table2[[#This Row],[Sharpe Ratio Z-Score]],Table2[Sharpe Ratio Z-Score])</f>
        <v>565</v>
      </c>
      <c r="AV463">
        <f>(Table2[[#This Row],[Rank 1Y]]+Table2[[#This Row],[Rank 6M]]+Table2[[#This Row],[Rank Sharpe]])/3</f>
        <v>432.66666666666669</v>
      </c>
    </row>
    <row r="464" spans="1:48" x14ac:dyDescent="0.3">
      <c r="A464" t="s">
        <v>126</v>
      </c>
      <c r="B464" t="s">
        <v>127</v>
      </c>
      <c r="C464" t="s">
        <v>3153</v>
      </c>
      <c r="D464" t="s">
        <v>128</v>
      </c>
      <c r="E464">
        <v>213209.59674000001</v>
      </c>
      <c r="F464">
        <v>502.85</v>
      </c>
      <c r="G464">
        <v>38.953307656895902</v>
      </c>
      <c r="H464">
        <f>(Table2[[#This Row],[1Y Return vs Nifty]]-AVERAGE(Table2[1Y Return vs Nifty]))/_xlfn.STDEV.P(Table2[1Y Return vs Nifty])</f>
        <v>0.47477650997684989</v>
      </c>
      <c r="I464">
        <v>-9.6152236240107296</v>
      </c>
      <c r="J464">
        <f>(Table2[[#This Row],[1M Return vs Nifty]]-AVERAGE(Table2[1M Return vs Nifty]))/_xlfn.STDEV.P(Table2[1M Return vs Nifty])</f>
        <v>-0.97194538363155103</v>
      </c>
      <c r="K464">
        <v>-35.288184119814503</v>
      </c>
      <c r="L464">
        <f>(Table2[[#This Row],[6M Return vs Nifty]]-AVERAGE(Table2[6M Return vs Nifty]))/_xlfn.STDEV.P(Table2[6M Return vs Nifty])</f>
        <v>-1.2302409346421364</v>
      </c>
      <c r="M464">
        <v>1.1628193159359199</v>
      </c>
      <c r="N464">
        <f>(Table2[[#This Row],[1W Return vs Nifty]]-AVERAGE(Table2[1W Return vs Nifty]))/_xlfn.STDEV.P(Table2[1W Return vs Nifty])</f>
        <v>-0.2501219572195969</v>
      </c>
      <c r="O464">
        <v>504.16</v>
      </c>
      <c r="P464">
        <v>515.35499397530896</v>
      </c>
      <c r="Q464">
        <v>498.34590584482402</v>
      </c>
      <c r="R464">
        <v>53.494697020365301</v>
      </c>
      <c r="S464" s="1">
        <f>(Table2[[#This Row],[Close Price]]-Table2[[#This Row],[20D EMA]])/Table2[[#This Row],[20D EMA]]</f>
        <v>-2.5983814662012103E-3</v>
      </c>
      <c r="T464" s="1">
        <f>(Table2[[#This Row],[Close Price]]-Table2[[#This Row],[50D EMA]])/Table2[[#This Row],[50D EMA]]</f>
        <v>-2.4264815751272331E-2</v>
      </c>
      <c r="U464" s="1">
        <f>(Table2[[#This Row],[Close Price]]-Table2[[#This Row],[200D EMA]])/Table2[[#This Row],[200D EMA]]</f>
        <v>9.038088007446177E-3</v>
      </c>
      <c r="V464">
        <v>0.53375499507463398</v>
      </c>
      <c r="W464">
        <v>499.1</v>
      </c>
      <c r="X464">
        <v>506.75</v>
      </c>
      <c r="Y464">
        <v>499.1</v>
      </c>
      <c r="Z464">
        <v>506.75</v>
      </c>
      <c r="AA464">
        <v>499.1</v>
      </c>
      <c r="AB464">
        <v>506.75</v>
      </c>
      <c r="AC464" s="1">
        <f>(Table2[[#This Row],[Close Price]]/Table2[[#This Row],[Day Low]])-1</f>
        <v>7.5135243438189114E-3</v>
      </c>
      <c r="AD464" s="1">
        <f>(Table2[[#This Row],[Day High]]/Table2[[#This Row],[Close Price]])-1</f>
        <v>7.7557919856816593E-3</v>
      </c>
      <c r="AE464" s="1">
        <f>(Table2[[#This Row],[Close Price]]/Table2[[#This Row],[Current Week Low]])-1</f>
        <v>7.5135243438189114E-3</v>
      </c>
      <c r="AF464" s="1">
        <f>(Table2[[#This Row],[Current Week High]]/Table2[[#This Row],[Close Price]])-1</f>
        <v>7.7557919856816593E-3</v>
      </c>
      <c r="AG464" s="1">
        <f>(Table2[[#This Row],[Close Price]]/Table2[[#This Row],[Current Month Low]])-1</f>
        <v>7.5135243438189114E-3</v>
      </c>
      <c r="AH464" s="1">
        <f>(Table2[[#This Row],[Current Month High]]/Table2[[#This Row],[Close Price]])-1</f>
        <v>7.7557919856816593E-3</v>
      </c>
      <c r="AI464">
        <v>60.624440688077897</v>
      </c>
      <c r="AJ464">
        <v>76.686577652846097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0.04</v>
      </c>
      <c r="AM464" t="s">
        <v>3189</v>
      </c>
      <c r="AN464">
        <v>0.43</v>
      </c>
      <c r="AO464" t="s">
        <v>3189</v>
      </c>
      <c r="AP464">
        <v>3.0127904016227999E-2</v>
      </c>
      <c r="AQ464">
        <f>(Table2[[#This Row],[Sharpe Ratio]]-AVERAGE(Table2[Sharpe Ratio]))/_xlfn.STDEV.P(Table2[Sharpe Ratio])</f>
        <v>-0.3476584441896684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164</v>
      </c>
      <c r="AT464">
        <f>_xlfn.RANK.AVG(Table2[[#This Row],[6M Return vs Nifty Z-Score]],Table2[6M Return vs Nifty Z-Score])</f>
        <v>705</v>
      </c>
      <c r="AU464">
        <f>_xlfn.RANK.AVG(Table2[[#This Row],[Sharpe Ratio Z-Score]],Table2[Sharpe Ratio Z-Score])</f>
        <v>433</v>
      </c>
      <c r="AV464">
        <f>(Table2[[#This Row],[Rank 1Y]]+Table2[[#This Row],[Rank 6M]]+Table2[[#This Row],[Rank Sharpe]])/3</f>
        <v>434</v>
      </c>
    </row>
    <row r="465" spans="1:48" x14ac:dyDescent="0.3">
      <c r="A465" t="s">
        <v>351</v>
      </c>
      <c r="B465" t="s">
        <v>352</v>
      </c>
      <c r="C465" t="s">
        <v>3148</v>
      </c>
      <c r="D465" t="s">
        <v>353</v>
      </c>
      <c r="E465">
        <v>69459.436420785001</v>
      </c>
      <c r="F465">
        <v>3541.85</v>
      </c>
      <c r="G465">
        <v>-12.563251679996</v>
      </c>
      <c r="H465">
        <f>(Table2[[#This Row],[1Y Return vs Nifty]]-AVERAGE(Table2[1Y Return vs Nifty]))/_xlfn.STDEV.P(Table2[1Y Return vs Nifty])</f>
        <v>-0.55618522267515447</v>
      </c>
      <c r="I465">
        <v>-19.179814195385301</v>
      </c>
      <c r="J465">
        <f>(Table2[[#This Row],[1M Return vs Nifty]]-AVERAGE(Table2[1M Return vs Nifty]))/_xlfn.STDEV.P(Table2[1M Return vs Nifty])</f>
        <v>-2.0260401708715174</v>
      </c>
      <c r="K465">
        <v>-14.128050003071699</v>
      </c>
      <c r="L465">
        <f>(Table2[[#This Row],[6M Return vs Nifty]]-AVERAGE(Table2[6M Return vs Nifty]))/_xlfn.STDEV.P(Table2[6M Return vs Nifty])</f>
        <v>-0.55989853178022508</v>
      </c>
      <c r="M465">
        <v>2.0698566039147899</v>
      </c>
      <c r="N465">
        <f>(Table2[[#This Row],[1W Return vs Nifty]]-AVERAGE(Table2[1W Return vs Nifty]))/_xlfn.STDEV.P(Table2[1W Return vs Nifty])</f>
        <v>-6.0649050894548036E-2</v>
      </c>
      <c r="O465">
        <v>3699.13</v>
      </c>
      <c r="P465">
        <v>3930.4884162706398</v>
      </c>
      <c r="Q465">
        <v>3892.0344839887098</v>
      </c>
      <c r="R465">
        <v>47.185110308660903</v>
      </c>
      <c r="S465" s="1">
        <f>(Table2[[#This Row],[Close Price]]-Table2[[#This Row],[20D EMA]])/Table2[[#This Row],[20D EMA]]</f>
        <v>-4.251810560861613E-2</v>
      </c>
      <c r="T465" s="1">
        <f>(Table2[[#This Row],[Close Price]]-Table2[[#This Row],[50D EMA]])/Table2[[#This Row],[50D EMA]]</f>
        <v>-9.8877893816410531E-2</v>
      </c>
      <c r="U465" s="1">
        <f>(Table2[[#This Row],[Close Price]]-Table2[[#This Row],[200D EMA]])/Table2[[#This Row],[200D EMA]]</f>
        <v>-8.9974661177674622E-2</v>
      </c>
      <c r="V465">
        <v>1.3552766851011899</v>
      </c>
      <c r="W465">
        <v>3500</v>
      </c>
      <c r="X465">
        <v>3629</v>
      </c>
      <c r="Y465">
        <v>3500</v>
      </c>
      <c r="Z465">
        <v>3629</v>
      </c>
      <c r="AA465">
        <v>3500</v>
      </c>
      <c r="AB465">
        <v>3629</v>
      </c>
      <c r="AC465" s="1">
        <f>(Table2[[#This Row],[Close Price]]/Table2[[#This Row],[Day Low]])-1</f>
        <v>1.1957142857142777E-2</v>
      </c>
      <c r="AD465" s="1">
        <f>(Table2[[#This Row],[Day High]]/Table2[[#This Row],[Close Price]])-1</f>
        <v>2.4605785112300049E-2</v>
      </c>
      <c r="AE465" s="1">
        <f>(Table2[[#This Row],[Close Price]]/Table2[[#This Row],[Current Week Low]])-1</f>
        <v>1.1957142857142777E-2</v>
      </c>
      <c r="AF465" s="1">
        <f>(Table2[[#This Row],[Current Week High]]/Table2[[#This Row],[Close Price]])-1</f>
        <v>2.4605785112300049E-2</v>
      </c>
      <c r="AG465" s="1">
        <f>(Table2[[#This Row],[Close Price]]/Table2[[#This Row],[Current Month Low]])-1</f>
        <v>1.1957142857142777E-2</v>
      </c>
      <c r="AH465" s="1">
        <f>(Table2[[#This Row],[Current Month High]]/Table2[[#This Row],[Close Price]])-1</f>
        <v>2.4605785112300049E-2</v>
      </c>
      <c r="AI465">
        <v>35.827321879808501</v>
      </c>
      <c r="AJ465">
        <v>8.6373744344758698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-0.03</v>
      </c>
      <c r="AM465" t="s">
        <v>3190</v>
      </c>
      <c r="AN465">
        <v>-0.56000000000000005</v>
      </c>
      <c r="AO465" t="s">
        <v>3190</v>
      </c>
      <c r="AP465">
        <v>8.6133443564197998E-2</v>
      </c>
      <c r="AQ465">
        <f>(Table2[[#This Row],[Sharpe Ratio]]-AVERAGE(Table2[Sharpe Ratio]))/_xlfn.STDEV.P(Table2[Sharpe Ratio])</f>
        <v>0.30184022894787982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509</v>
      </c>
      <c r="AT465">
        <f>_xlfn.RANK.AVG(Table2[[#This Row],[6M Return vs Nifty Z-Score]],Table2[6M Return vs Nifty Z-Score])</f>
        <v>522</v>
      </c>
      <c r="AU465">
        <f>_xlfn.RANK.AVG(Table2[[#This Row],[Sharpe Ratio Z-Score]],Table2[Sharpe Ratio Z-Score])</f>
        <v>274</v>
      </c>
      <c r="AV465">
        <f>(Table2[[#This Row],[Rank 1Y]]+Table2[[#This Row],[Rank 6M]]+Table2[[#This Row],[Rank Sharpe]])/3</f>
        <v>435</v>
      </c>
    </row>
    <row r="466" spans="1:48" x14ac:dyDescent="0.3">
      <c r="A466" t="s">
        <v>1134</v>
      </c>
      <c r="B466" t="s">
        <v>1135</v>
      </c>
      <c r="C466" t="s">
        <v>3143</v>
      </c>
      <c r="D466" t="s">
        <v>570</v>
      </c>
      <c r="E466">
        <v>10971.234129375</v>
      </c>
      <c r="F466">
        <v>814.55</v>
      </c>
      <c r="G466">
        <v>-19.921280560328299</v>
      </c>
      <c r="H466">
        <f>(Table2[[#This Row],[1Y Return vs Nifty]]-AVERAGE(Table2[1Y Return vs Nifty]))/_xlfn.STDEV.P(Table2[1Y Return vs Nifty])</f>
        <v>-0.70343586015976078</v>
      </c>
      <c r="I466">
        <v>-6.0395963853279202</v>
      </c>
      <c r="J466">
        <f>(Table2[[#This Row],[1M Return vs Nifty]]-AVERAGE(Table2[1M Return vs Nifty]))/_xlfn.STDEV.P(Table2[1M Return vs Nifty])</f>
        <v>-0.5778825112814262</v>
      </c>
      <c r="K466">
        <v>1.7994268386696699</v>
      </c>
      <c r="L466">
        <f>(Table2[[#This Row],[6M Return vs Nifty]]-AVERAGE(Table2[6M Return vs Nifty]))/_xlfn.STDEV.P(Table2[6M Return vs Nifty])</f>
        <v>-5.5324078768022235E-2</v>
      </c>
      <c r="M466">
        <v>-3.8551369671769198</v>
      </c>
      <c r="N466">
        <f>(Table2[[#This Row],[1W Return vs Nifty]]-AVERAGE(Table2[1W Return vs Nifty]))/_xlfn.STDEV.P(Table2[1W Return vs Nifty])</f>
        <v>-1.2983332858762178</v>
      </c>
      <c r="O466">
        <v>835.37</v>
      </c>
      <c r="P466">
        <v>847.18112812981303</v>
      </c>
      <c r="Q466">
        <v>823.493304260287</v>
      </c>
      <c r="R466">
        <v>42.067760084588897</v>
      </c>
      <c r="S466" s="1">
        <f>(Table2[[#This Row],[Close Price]]-Table2[[#This Row],[20D EMA]])/Table2[[#This Row],[20D EMA]]</f>
        <v>-2.4923087972994064E-2</v>
      </c>
      <c r="T466" s="1">
        <f>(Table2[[#This Row],[Close Price]]-Table2[[#This Row],[50D EMA]])/Table2[[#This Row],[50D EMA]]</f>
        <v>-3.8517298186100564E-2</v>
      </c>
      <c r="U466" s="1">
        <f>(Table2[[#This Row],[Close Price]]-Table2[[#This Row],[200D EMA]])/Table2[[#This Row],[200D EMA]]</f>
        <v>-1.0860202765486337E-2</v>
      </c>
      <c r="V466">
        <v>1.17487797490329</v>
      </c>
      <c r="W466">
        <v>813.5</v>
      </c>
      <c r="X466">
        <v>834.2</v>
      </c>
      <c r="Y466">
        <v>813.5</v>
      </c>
      <c r="Z466">
        <v>834.2</v>
      </c>
      <c r="AA466">
        <v>813.5</v>
      </c>
      <c r="AB466">
        <v>834.2</v>
      </c>
      <c r="AC466" s="1">
        <f>(Table2[[#This Row],[Close Price]]/Table2[[#This Row],[Day Low]])-1</f>
        <v>1.2907191149353903E-3</v>
      </c>
      <c r="AD466" s="1">
        <f>(Table2[[#This Row],[Day High]]/Table2[[#This Row],[Close Price]])-1</f>
        <v>2.4123749309434839E-2</v>
      </c>
      <c r="AE466" s="1">
        <f>(Table2[[#This Row],[Close Price]]/Table2[[#This Row],[Current Week Low]])-1</f>
        <v>1.2907191149353903E-3</v>
      </c>
      <c r="AF466" s="1">
        <f>(Table2[[#This Row],[Current Week High]]/Table2[[#This Row],[Close Price]])-1</f>
        <v>2.4123749309434839E-2</v>
      </c>
      <c r="AG466" s="1">
        <f>(Table2[[#This Row],[Close Price]]/Table2[[#This Row],[Current Month Low]])-1</f>
        <v>1.2907191149353903E-3</v>
      </c>
      <c r="AH466" s="1">
        <f>(Table2[[#This Row],[Current Month High]]/Table2[[#This Row],[Close Price]])-1</f>
        <v>2.4123749309434839E-2</v>
      </c>
      <c r="AI466">
        <v>16.843656006383799</v>
      </c>
      <c r="AJ466">
        <v>19.786764705882302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-0.08</v>
      </c>
      <c r="AM466" t="s">
        <v>3190</v>
      </c>
      <c r="AN466">
        <v>-1.73</v>
      </c>
      <c r="AO466" t="s">
        <v>3190</v>
      </c>
      <c r="AP466">
        <v>2.8071801500991998E-2</v>
      </c>
      <c r="AQ466">
        <f>(Table2[[#This Row],[Sharpe Ratio]]-AVERAGE(Table2[Sharpe Ratio]))/_xlfn.STDEV.P(Table2[Sharpe Ratio])</f>
        <v>-0.37150315430690112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562</v>
      </c>
      <c r="AT466">
        <f>_xlfn.RANK.AVG(Table2[[#This Row],[6M Return vs Nifty Z-Score]],Table2[6M Return vs Nifty Z-Score])</f>
        <v>305</v>
      </c>
      <c r="AU466">
        <f>_xlfn.RANK.AVG(Table2[[#This Row],[Sharpe Ratio Z-Score]],Table2[Sharpe Ratio Z-Score])</f>
        <v>439</v>
      </c>
      <c r="AV466">
        <f>(Table2[[#This Row],[Rank 1Y]]+Table2[[#This Row],[Rank 6M]]+Table2[[#This Row],[Rank Sharpe]])/3</f>
        <v>435.33333333333331</v>
      </c>
    </row>
    <row r="467" spans="1:48" x14ac:dyDescent="0.3">
      <c r="A467" t="s">
        <v>1497</v>
      </c>
      <c r="B467" t="s">
        <v>1498</v>
      </c>
      <c r="C467" t="s">
        <v>3143</v>
      </c>
      <c r="D467" t="s">
        <v>570</v>
      </c>
      <c r="E467">
        <v>6893.2457359199998</v>
      </c>
      <c r="F467">
        <v>658.95</v>
      </c>
      <c r="G467">
        <v>-2.1331133338945101</v>
      </c>
      <c r="H467">
        <f>(Table2[[#This Row],[1Y Return vs Nifty]]-AVERAGE(Table2[1Y Return vs Nifty]))/_xlfn.STDEV.P(Table2[1Y Return vs Nifty])</f>
        <v>-0.34745479425548237</v>
      </c>
      <c r="I467">
        <v>-8.6729699452639206</v>
      </c>
      <c r="J467">
        <f>(Table2[[#This Row],[1M Return vs Nifty]]-AVERAGE(Table2[1M Return vs Nifty]))/_xlfn.STDEV.P(Table2[1M Return vs Nifty])</f>
        <v>-0.86810145182779241</v>
      </c>
      <c r="K467">
        <v>-0.79502674000551199</v>
      </c>
      <c r="L467">
        <f>(Table2[[#This Row],[6M Return vs Nifty]]-AVERAGE(Table2[6M Return vs Nifty]))/_xlfn.STDEV.P(Table2[6M Return vs Nifty])</f>
        <v>-0.13751506283492843</v>
      </c>
      <c r="M467">
        <v>-2.1594368169620899</v>
      </c>
      <c r="N467">
        <f>(Table2[[#This Row],[1W Return vs Nifty]]-AVERAGE(Table2[1W Return vs Nifty]))/_xlfn.STDEV.P(Table2[1W Return vs Nifty])</f>
        <v>-0.9441149533168729</v>
      </c>
      <c r="O467">
        <v>661.88</v>
      </c>
      <c r="P467">
        <v>685.99560308835805</v>
      </c>
      <c r="Q467">
        <v>658.26611505983999</v>
      </c>
      <c r="R467">
        <v>36.608950534998399</v>
      </c>
      <c r="S467" s="1">
        <f>(Table2[[#This Row],[Close Price]]-Table2[[#This Row],[20D EMA]])/Table2[[#This Row],[20D EMA]]</f>
        <v>-4.4267843113554575E-3</v>
      </c>
      <c r="T467" s="1">
        <f>(Table2[[#This Row],[Close Price]]-Table2[[#This Row],[50D EMA]])/Table2[[#This Row],[50D EMA]]</f>
        <v>-3.942533008462222E-2</v>
      </c>
      <c r="U467" s="1">
        <f>(Table2[[#This Row],[Close Price]]-Table2[[#This Row],[200D EMA]])/Table2[[#This Row],[200D EMA]]</f>
        <v>1.0389186447761884E-3</v>
      </c>
      <c r="V467">
        <v>0.73356242432652996</v>
      </c>
      <c r="W467">
        <v>635.65</v>
      </c>
      <c r="X467">
        <v>660.9</v>
      </c>
      <c r="Y467">
        <v>635.65</v>
      </c>
      <c r="Z467">
        <v>660.9</v>
      </c>
      <c r="AA467">
        <v>635.65</v>
      </c>
      <c r="AB467">
        <v>660.9</v>
      </c>
      <c r="AC467" s="1">
        <f>(Table2[[#This Row],[Close Price]]/Table2[[#This Row],[Day Low]])-1</f>
        <v>3.6655392118304153E-2</v>
      </c>
      <c r="AD467" s="1">
        <f>(Table2[[#This Row],[Day High]]/Table2[[#This Row],[Close Price]])-1</f>
        <v>2.9592533576143776E-3</v>
      </c>
      <c r="AE467" s="1">
        <f>(Table2[[#This Row],[Close Price]]/Table2[[#This Row],[Current Week Low]])-1</f>
        <v>3.6655392118304153E-2</v>
      </c>
      <c r="AF467" s="1">
        <f>(Table2[[#This Row],[Current Week High]]/Table2[[#This Row],[Close Price]])-1</f>
        <v>2.9592533576143776E-3</v>
      </c>
      <c r="AG467" s="1">
        <f>(Table2[[#This Row],[Close Price]]/Table2[[#This Row],[Current Month Low]])-1</f>
        <v>3.6655392118304153E-2</v>
      </c>
      <c r="AH467" s="1">
        <f>(Table2[[#This Row],[Current Month High]]/Table2[[#This Row],[Close Price]])-1</f>
        <v>2.9592533576143776E-3</v>
      </c>
      <c r="AI467">
        <v>21.253509370968899</v>
      </c>
      <c r="AJ467">
        <v>26.9286333429644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-0.15</v>
      </c>
      <c r="AM467" t="s">
        <v>3190</v>
      </c>
      <c r="AN467">
        <v>-0.4</v>
      </c>
      <c r="AO467" t="s">
        <v>3190</v>
      </c>
      <c r="AQ467">
        <f>(Table2[[#This Row],[Sharpe Ratio]]-AVERAGE(Table2[Sharpe Ratio]))/_xlfn.STDEV.P(Table2[Sharpe Ratio])</f>
        <v>-0.69705305481019519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435</v>
      </c>
      <c r="AT467">
        <f>_xlfn.RANK.AVG(Table2[[#This Row],[6M Return vs Nifty Z-Score]],Table2[6M Return vs Nifty Z-Score])</f>
        <v>335</v>
      </c>
      <c r="AU467">
        <f>_xlfn.RANK.AVG(Table2[[#This Row],[Sharpe Ratio Z-Score]],Table2[Sharpe Ratio Z-Score])</f>
        <v>537</v>
      </c>
      <c r="AV467">
        <f>(Table2[[#This Row],[Rank 1Y]]+Table2[[#This Row],[Rank 6M]]+Table2[[#This Row],[Rank Sharpe]])/3</f>
        <v>435.66666666666669</v>
      </c>
    </row>
    <row r="468" spans="1:48" x14ac:dyDescent="0.3">
      <c r="A468" t="s">
        <v>681</v>
      </c>
      <c r="B468" t="s">
        <v>682</v>
      </c>
      <c r="C468" t="s">
        <v>3152</v>
      </c>
      <c r="D468" t="s">
        <v>276</v>
      </c>
      <c r="E468">
        <v>26372.51502372</v>
      </c>
      <c r="F468">
        <v>416.85</v>
      </c>
      <c r="G468">
        <v>19.199724205796599</v>
      </c>
      <c r="H468">
        <f>(Table2[[#This Row],[1Y Return vs Nifty]]-AVERAGE(Table2[1Y Return vs Nifty]))/_xlfn.STDEV.P(Table2[1Y Return vs Nifty])</f>
        <v>7.9463063524547115E-2</v>
      </c>
      <c r="I468">
        <v>5.0600876021249199</v>
      </c>
      <c r="J468">
        <f>(Table2[[#This Row],[1M Return vs Nifty]]-AVERAGE(Table2[1M Return vs Nifty]))/_xlfn.STDEV.P(Table2[1M Return vs Nifty])</f>
        <v>0.64539191367950433</v>
      </c>
      <c r="K468">
        <v>-4.19542297301511</v>
      </c>
      <c r="L468">
        <f>(Table2[[#This Row],[6M Return vs Nifty]]-AVERAGE(Table2[6M Return vs Nifty]))/_xlfn.STDEV.P(Table2[6M Return vs Nifty])</f>
        <v>-0.24523790471023879</v>
      </c>
      <c r="M468">
        <v>2.9884334148809901</v>
      </c>
      <c r="N468">
        <f>(Table2[[#This Row],[1W Return vs Nifty]]-AVERAGE(Table2[1W Return vs Nifty]))/_xlfn.STDEV.P(Table2[1W Return vs Nifty])</f>
        <v>0.13123437039718552</v>
      </c>
      <c r="O468">
        <v>400.57</v>
      </c>
      <c r="P468">
        <v>408.34665455491398</v>
      </c>
      <c r="Q468">
        <v>389.97891482346301</v>
      </c>
      <c r="R468">
        <v>63.918422270283898</v>
      </c>
      <c r="S468" s="1">
        <f>(Table2[[#This Row],[Close Price]]-Table2[[#This Row],[20D EMA]])/Table2[[#This Row],[20D EMA]]</f>
        <v>4.0642085028833985E-2</v>
      </c>
      <c r="T468" s="1">
        <f>(Table2[[#This Row],[Close Price]]-Table2[[#This Row],[50D EMA]])/Table2[[#This Row],[50D EMA]]</f>
        <v>2.0823840112892417E-2</v>
      </c>
      <c r="U468" s="1">
        <f>(Table2[[#This Row],[Close Price]]-Table2[[#This Row],[200D EMA]])/Table2[[#This Row],[200D EMA]]</f>
        <v>6.8903943662444164E-2</v>
      </c>
      <c r="V468">
        <v>0.999252227755557</v>
      </c>
      <c r="W468">
        <v>409.65</v>
      </c>
      <c r="X468">
        <v>419.45</v>
      </c>
      <c r="Y468">
        <v>409.65</v>
      </c>
      <c r="Z468">
        <v>419.45</v>
      </c>
      <c r="AA468">
        <v>409.65</v>
      </c>
      <c r="AB468">
        <v>419.45</v>
      </c>
      <c r="AC468" s="1">
        <f>(Table2[[#This Row],[Close Price]]/Table2[[#This Row],[Day Low]])-1</f>
        <v>1.7575979494690808E-2</v>
      </c>
      <c r="AD468" s="1">
        <f>(Table2[[#This Row],[Day High]]/Table2[[#This Row],[Close Price]])-1</f>
        <v>6.2372556075325214E-3</v>
      </c>
      <c r="AE468" s="1">
        <f>(Table2[[#This Row],[Close Price]]/Table2[[#This Row],[Current Week Low]])-1</f>
        <v>1.7575979494690808E-2</v>
      </c>
      <c r="AF468" s="1">
        <f>(Table2[[#This Row],[Current Week High]]/Table2[[#This Row],[Close Price]])-1</f>
        <v>6.2372556075325214E-3</v>
      </c>
      <c r="AG468" s="1">
        <f>(Table2[[#This Row],[Close Price]]/Table2[[#This Row],[Current Month Low]])-1</f>
        <v>1.7575979494690808E-2</v>
      </c>
      <c r="AH468" s="1">
        <f>(Table2[[#This Row],[Current Month High]]/Table2[[#This Row],[Close Price]])-1</f>
        <v>6.2372556075325214E-3</v>
      </c>
      <c r="AI468">
        <v>16.1089120786853</v>
      </c>
      <c r="AJ468">
        <v>59.559808612440101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-0.03</v>
      </c>
      <c r="AM468" t="s">
        <v>3190</v>
      </c>
      <c r="AN468">
        <v>6.78</v>
      </c>
      <c r="AO468" t="s">
        <v>3189</v>
      </c>
      <c r="AP468">
        <v>-4.0312930168716003E-2</v>
      </c>
      <c r="AQ468">
        <f>(Table2[[#This Row],[Sharpe Ratio]]-AVERAGE(Table2[Sharpe Ratio]))/_xlfn.STDEV.P(Table2[Sharpe Ratio])</f>
        <v>-1.1645638558166063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283</v>
      </c>
      <c r="AT468">
        <f>_xlfn.RANK.AVG(Table2[[#This Row],[6M Return vs Nifty Z-Score]],Table2[6M Return vs Nifty Z-Score])</f>
        <v>378</v>
      </c>
      <c r="AU468">
        <f>_xlfn.RANK.AVG(Table2[[#This Row],[Sharpe Ratio Z-Score]],Table2[Sharpe Ratio Z-Score])</f>
        <v>651</v>
      </c>
      <c r="AV468">
        <f>(Table2[[#This Row],[Rank 1Y]]+Table2[[#This Row],[Rank 6M]]+Table2[[#This Row],[Rank Sharpe]])/3</f>
        <v>437.33333333333331</v>
      </c>
    </row>
    <row r="469" spans="1:48" x14ac:dyDescent="0.3">
      <c r="A469" t="s">
        <v>319</v>
      </c>
      <c r="B469" t="s">
        <v>320</v>
      </c>
      <c r="C469" t="s">
        <v>3145</v>
      </c>
      <c r="D469" t="s">
        <v>195</v>
      </c>
      <c r="E469">
        <v>83442.238294969997</v>
      </c>
      <c r="F469">
        <v>646.54999999999995</v>
      </c>
      <c r="G469">
        <v>0.55064008096622097</v>
      </c>
      <c r="H469">
        <f>(Table2[[#This Row],[1Y Return vs Nifty]]-AVERAGE(Table2[1Y Return vs Nifty]))/_xlfn.STDEV.P(Table2[1Y Return vs Nifty])</f>
        <v>-0.29374687769021274</v>
      </c>
      <c r="I469">
        <v>0.27950886064435398</v>
      </c>
      <c r="J469">
        <f>(Table2[[#This Row],[1M Return vs Nifty]]-AVERAGE(Table2[1M Return vs Nifty]))/_xlfn.STDEV.P(Table2[1M Return vs Nifty])</f>
        <v>0.11853369703336718</v>
      </c>
      <c r="K469">
        <v>0.812623737962894</v>
      </c>
      <c r="L469">
        <f>(Table2[[#This Row],[6M Return vs Nifty]]-AVERAGE(Table2[6M Return vs Nifty]))/_xlfn.STDEV.P(Table2[6M Return vs Nifty])</f>
        <v>-8.6585504524107626E-2</v>
      </c>
      <c r="M469">
        <v>6.5562433046948003</v>
      </c>
      <c r="N469">
        <f>(Table2[[#This Row],[1W Return vs Nifty]]-AVERAGE(Table2[1W Return vs Nifty]))/_xlfn.STDEV.P(Table2[1W Return vs Nifty])</f>
        <v>0.87652160169127846</v>
      </c>
      <c r="O469">
        <v>628.69000000000005</v>
      </c>
      <c r="P469">
        <v>641.80881554658299</v>
      </c>
      <c r="Q469">
        <v>619.46178051488403</v>
      </c>
      <c r="R469">
        <v>68.103239750001606</v>
      </c>
      <c r="S469" s="1">
        <f>(Table2[[#This Row],[Close Price]]-Table2[[#This Row],[20D EMA]])/Table2[[#This Row],[20D EMA]]</f>
        <v>2.840827752946587E-2</v>
      </c>
      <c r="T469" s="1">
        <f>(Table2[[#This Row],[Close Price]]-Table2[[#This Row],[50D EMA]])/Table2[[#This Row],[50D EMA]]</f>
        <v>7.3872223917323928E-3</v>
      </c>
      <c r="U469" s="1">
        <f>(Table2[[#This Row],[Close Price]]-Table2[[#This Row],[200D EMA]])/Table2[[#This Row],[200D EMA]]</f>
        <v>4.372863724151109E-2</v>
      </c>
      <c r="V469">
        <v>1.1913563149153501</v>
      </c>
      <c r="W469">
        <v>637</v>
      </c>
      <c r="X469">
        <v>649.15</v>
      </c>
      <c r="Y469">
        <v>637</v>
      </c>
      <c r="Z469">
        <v>649.15</v>
      </c>
      <c r="AA469">
        <v>637</v>
      </c>
      <c r="AB469">
        <v>649.15</v>
      </c>
      <c r="AC469" s="1">
        <f>(Table2[[#This Row],[Close Price]]/Table2[[#This Row],[Day Low]])-1</f>
        <v>1.4992150706436336E-2</v>
      </c>
      <c r="AD469" s="1">
        <f>(Table2[[#This Row],[Day High]]/Table2[[#This Row],[Close Price]])-1</f>
        <v>4.021344056917453E-3</v>
      </c>
      <c r="AE469" s="1">
        <f>(Table2[[#This Row],[Close Price]]/Table2[[#This Row],[Current Week Low]])-1</f>
        <v>1.4992150706436336E-2</v>
      </c>
      <c r="AF469" s="1">
        <f>(Table2[[#This Row],[Current Week High]]/Table2[[#This Row],[Close Price]])-1</f>
        <v>4.021344056917453E-3</v>
      </c>
      <c r="AG469" s="1">
        <f>(Table2[[#This Row],[Close Price]]/Table2[[#This Row],[Current Month Low]])-1</f>
        <v>1.4992150706436336E-2</v>
      </c>
      <c r="AH469" s="1">
        <f>(Table2[[#This Row],[Current Month High]]/Table2[[#This Row],[Close Price]])-1</f>
        <v>4.021344056917453E-3</v>
      </c>
      <c r="AI469">
        <v>11.337096898924999</v>
      </c>
      <c r="AJ469">
        <v>32.952909726506199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0.06</v>
      </c>
      <c r="AM469" t="s">
        <v>3189</v>
      </c>
      <c r="AN469">
        <v>8.56</v>
      </c>
      <c r="AO469" t="s">
        <v>3189</v>
      </c>
      <c r="AP469">
        <v>-1.4512515118196E-2</v>
      </c>
      <c r="AQ469">
        <f>(Table2[[#This Row],[Sharpe Ratio]]-AVERAGE(Table2[Sharpe Ratio]))/_xlfn.STDEV.P(Table2[Sharpe Ratio])</f>
        <v>-0.86535532257218062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408</v>
      </c>
      <c r="AT469">
        <f>_xlfn.RANK.AVG(Table2[[#This Row],[6M Return vs Nifty Z-Score]],Table2[6M Return vs Nifty Z-Score])</f>
        <v>313</v>
      </c>
      <c r="AU469">
        <f>_xlfn.RANK.AVG(Table2[[#This Row],[Sharpe Ratio Z-Score]],Table2[Sharpe Ratio Z-Score])</f>
        <v>593</v>
      </c>
      <c r="AV469">
        <f>(Table2[[#This Row],[Rank 1Y]]+Table2[[#This Row],[Rank 6M]]+Table2[[#This Row],[Rank Sharpe]])/3</f>
        <v>438</v>
      </c>
    </row>
    <row r="470" spans="1:48" x14ac:dyDescent="0.3">
      <c r="A470" t="s">
        <v>1570</v>
      </c>
      <c r="B470" t="s">
        <v>1571</v>
      </c>
      <c r="C470" t="s">
        <v>3143</v>
      </c>
      <c r="D470" t="s">
        <v>24</v>
      </c>
      <c r="E470">
        <v>6349.7216733089999</v>
      </c>
      <c r="F470">
        <v>23.86</v>
      </c>
      <c r="G470">
        <v>-15.961759648023801</v>
      </c>
      <c r="H470">
        <f>(Table2[[#This Row],[1Y Return vs Nifty]]-AVERAGE(Table2[1Y Return vs Nifty]))/_xlfn.STDEV.P(Table2[1Y Return vs Nifty])</f>
        <v>-0.62419697866679547</v>
      </c>
      <c r="I470">
        <v>-1.6642155438769</v>
      </c>
      <c r="J470">
        <f>(Table2[[#This Row],[1M Return vs Nifty]]-AVERAGE(Table2[1M Return vs Nifty]))/_xlfn.STDEV.P(Table2[1M Return vs Nifty])</f>
        <v>-9.5680361304783884E-2</v>
      </c>
      <c r="K470">
        <v>-20.2870819262941</v>
      </c>
      <c r="L470">
        <f>(Table2[[#This Row],[6M Return vs Nifty]]-AVERAGE(Table2[6M Return vs Nifty]))/_xlfn.STDEV.P(Table2[6M Return vs Nifty])</f>
        <v>-0.75501356441365952</v>
      </c>
      <c r="M470">
        <v>5.2523220323427102</v>
      </c>
      <c r="N470">
        <f>(Table2[[#This Row],[1W Return vs Nifty]]-AVERAGE(Table2[1W Return vs Nifty]))/_xlfn.STDEV.P(Table2[1W Return vs Nifty])</f>
        <v>0.60414277408859074</v>
      </c>
      <c r="O470">
        <v>23.54</v>
      </c>
      <c r="P470">
        <v>24.018240775487399</v>
      </c>
      <c r="Q470">
        <v>25.1747956364988</v>
      </c>
      <c r="R470">
        <v>68.541383794800097</v>
      </c>
      <c r="S470" s="1">
        <f>(Table2[[#This Row],[Close Price]]-Table2[[#This Row],[20D EMA]])/Table2[[#This Row],[20D EMA]]</f>
        <v>1.359388275276127E-2</v>
      </c>
      <c r="T470" s="1">
        <f>(Table2[[#This Row],[Close Price]]-Table2[[#This Row],[50D EMA]])/Table2[[#This Row],[50D EMA]]</f>
        <v>-6.5883582801325559E-3</v>
      </c>
      <c r="U470" s="1">
        <f>(Table2[[#This Row],[Close Price]]-Table2[[#This Row],[200D EMA]])/Table2[[#This Row],[200D EMA]]</f>
        <v>-5.2226665728820849E-2</v>
      </c>
      <c r="V470">
        <v>0.89459894955266805</v>
      </c>
      <c r="W470">
        <v>23.83</v>
      </c>
      <c r="X470">
        <v>24.14</v>
      </c>
      <c r="Y470">
        <v>23.83</v>
      </c>
      <c r="Z470">
        <v>24.14</v>
      </c>
      <c r="AA470">
        <v>23.83</v>
      </c>
      <c r="AB470">
        <v>24.14</v>
      </c>
      <c r="AC470" s="1">
        <f>(Table2[[#This Row],[Close Price]]/Table2[[#This Row],[Day Low]])-1</f>
        <v>1.2589173310952884E-3</v>
      </c>
      <c r="AD470" s="1">
        <f>(Table2[[#This Row],[Day High]]/Table2[[#This Row],[Close Price]])-1</f>
        <v>1.1735121542330251E-2</v>
      </c>
      <c r="AE470" s="1">
        <f>(Table2[[#This Row],[Close Price]]/Table2[[#This Row],[Current Week Low]])-1</f>
        <v>1.2589173310952884E-3</v>
      </c>
      <c r="AF470" s="1">
        <f>(Table2[[#This Row],[Current Week High]]/Table2[[#This Row],[Close Price]])-1</f>
        <v>1.1735121542330251E-2</v>
      </c>
      <c r="AG470" s="1">
        <f>(Table2[[#This Row],[Close Price]]/Table2[[#This Row],[Current Month Low]])-1</f>
        <v>1.2589173310952884E-3</v>
      </c>
      <c r="AH470" s="1">
        <f>(Table2[[#This Row],[Current Month High]]/Table2[[#This Row],[Close Price]])-1</f>
        <v>1.1735121542330251E-2</v>
      </c>
      <c r="AI470">
        <v>54.575545127348903</v>
      </c>
      <c r="AJ470">
        <v>7.1396497530309802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-0.06</v>
      </c>
      <c r="AM470" t="s">
        <v>3190</v>
      </c>
      <c r="AN470">
        <v>2.36</v>
      </c>
      <c r="AO470" t="s">
        <v>3189</v>
      </c>
      <c r="AP470">
        <v>0.113883375630809</v>
      </c>
      <c r="AQ470">
        <f>(Table2[[#This Row],[Sharpe Ratio]]-AVERAGE(Table2[Sharpe Ratio]))/_xlfn.STDEV.P(Table2[Sharpe Ratio])</f>
        <v>0.62365739564945899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538</v>
      </c>
      <c r="AT470">
        <f>_xlfn.RANK.AVG(Table2[[#This Row],[6M Return vs Nifty Z-Score]],Table2[6M Return vs Nifty Z-Score])</f>
        <v>592</v>
      </c>
      <c r="AU470">
        <f>_xlfn.RANK.AVG(Table2[[#This Row],[Sharpe Ratio Z-Score]],Table2[Sharpe Ratio Z-Score])</f>
        <v>188</v>
      </c>
      <c r="AV470">
        <f>(Table2[[#This Row],[Rank 1Y]]+Table2[[#This Row],[Rank 6M]]+Table2[[#This Row],[Rank Sharpe]])/3</f>
        <v>439.33333333333331</v>
      </c>
    </row>
    <row r="471" spans="1:48" x14ac:dyDescent="0.3">
      <c r="A471" t="s">
        <v>551</v>
      </c>
      <c r="B471" t="s">
        <v>552</v>
      </c>
      <c r="C471" t="s">
        <v>3142</v>
      </c>
      <c r="D471" t="s">
        <v>21</v>
      </c>
      <c r="E471">
        <v>37161.859043119999</v>
      </c>
      <c r="F471">
        <v>1341.25</v>
      </c>
      <c r="G471">
        <v>-28.3549140693043</v>
      </c>
      <c r="H471">
        <f>(Table2[[#This Row],[1Y Return vs Nifty]]-AVERAGE(Table2[1Y Return vs Nifty]))/_xlfn.STDEV.P(Table2[1Y Return vs Nifty])</f>
        <v>-0.87221175526771366</v>
      </c>
      <c r="I471">
        <v>-3.7700887455152898</v>
      </c>
      <c r="J471">
        <f>(Table2[[#This Row],[1M Return vs Nifty]]-AVERAGE(Table2[1M Return vs Nifty]))/_xlfn.STDEV.P(Table2[1M Return vs Nifty])</f>
        <v>-0.32776452087967195</v>
      </c>
      <c r="K471">
        <v>-12.967424919890201</v>
      </c>
      <c r="L471">
        <f>(Table2[[#This Row],[6M Return vs Nifty]]-AVERAGE(Table2[6M Return vs Nifty]))/_xlfn.STDEV.P(Table2[6M Return vs Nifty])</f>
        <v>-0.52313051307158709</v>
      </c>
      <c r="M471">
        <v>3.7569950035886199</v>
      </c>
      <c r="N471">
        <f>(Table2[[#This Row],[1W Return vs Nifty]]-AVERAGE(Table2[1W Return vs Nifty]))/_xlfn.STDEV.P(Table2[1W Return vs Nifty])</f>
        <v>0.29178079978016785</v>
      </c>
      <c r="O471">
        <v>1397.98</v>
      </c>
      <c r="P471">
        <v>1502.2870116154099</v>
      </c>
      <c r="Q471">
        <v>1547.74452928921</v>
      </c>
      <c r="R471">
        <v>45.775985792245002</v>
      </c>
      <c r="S471" s="1">
        <f>(Table2[[#This Row],[Close Price]]-Table2[[#This Row],[20D EMA]])/Table2[[#This Row],[20D EMA]]</f>
        <v>-4.0579979684974045E-2</v>
      </c>
      <c r="T471" s="1">
        <f>(Table2[[#This Row],[Close Price]]-Table2[[#This Row],[50D EMA]])/Table2[[#This Row],[50D EMA]]</f>
        <v>-0.10719457092439796</v>
      </c>
      <c r="U471" s="1">
        <f>(Table2[[#This Row],[Close Price]]-Table2[[#This Row],[200D EMA]])/Table2[[#This Row],[200D EMA]]</f>
        <v>-0.13341641684499514</v>
      </c>
      <c r="V471">
        <v>1.0306130123314501</v>
      </c>
      <c r="W471">
        <v>1340</v>
      </c>
      <c r="X471">
        <v>1369.85</v>
      </c>
      <c r="Y471">
        <v>1340</v>
      </c>
      <c r="Z471">
        <v>1369.85</v>
      </c>
      <c r="AA471">
        <v>1340</v>
      </c>
      <c r="AB471">
        <v>1369.85</v>
      </c>
      <c r="AC471" s="1">
        <f>(Table2[[#This Row],[Close Price]]/Table2[[#This Row],[Day Low]])-1</f>
        <v>9.3283582089553896E-4</v>
      </c>
      <c r="AD471" s="1">
        <f>(Table2[[#This Row],[Day High]]/Table2[[#This Row],[Close Price]])-1</f>
        <v>2.1323392357875059E-2</v>
      </c>
      <c r="AE471" s="1">
        <f>(Table2[[#This Row],[Close Price]]/Table2[[#This Row],[Current Week Low]])-1</f>
        <v>9.3283582089553896E-4</v>
      </c>
      <c r="AF471" s="1">
        <f>(Table2[[#This Row],[Current Week High]]/Table2[[#This Row],[Close Price]])-1</f>
        <v>2.1323392357875059E-2</v>
      </c>
      <c r="AG471" s="1">
        <f>(Table2[[#This Row],[Close Price]]/Table2[[#This Row],[Current Month Low]])-1</f>
        <v>9.3283582089553896E-4</v>
      </c>
      <c r="AH471" s="1">
        <f>(Table2[[#This Row],[Current Month High]]/Table2[[#This Row],[Close Price]])-1</f>
        <v>2.1323392357875059E-2</v>
      </c>
      <c r="AI471">
        <v>43.7986952469711</v>
      </c>
      <c r="AJ471">
        <v>4.5197740112994298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-0.27</v>
      </c>
      <c r="AM471" t="s">
        <v>3190</v>
      </c>
      <c r="AN471">
        <v>-3.53</v>
      </c>
      <c r="AO471" t="s">
        <v>3190</v>
      </c>
      <c r="AP471">
        <v>0.112877297047716</v>
      </c>
      <c r="AQ471">
        <f>(Table2[[#This Row],[Sharpe Ratio]]-AVERAGE(Table2[Sharpe Ratio]))/_xlfn.STDEV.P(Table2[Sharpe Ratio])</f>
        <v>0.61198985865106414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624</v>
      </c>
      <c r="AT471">
        <f>_xlfn.RANK.AVG(Table2[[#This Row],[6M Return vs Nifty Z-Score]],Table2[6M Return vs Nifty Z-Score])</f>
        <v>502</v>
      </c>
      <c r="AU471">
        <f>_xlfn.RANK.AVG(Table2[[#This Row],[Sharpe Ratio Z-Score]],Table2[Sharpe Ratio Z-Score])</f>
        <v>193</v>
      </c>
      <c r="AV471">
        <f>(Table2[[#This Row],[Rank 1Y]]+Table2[[#This Row],[Rank 6M]]+Table2[[#This Row],[Rank Sharpe]])/3</f>
        <v>439.66666666666669</v>
      </c>
    </row>
    <row r="472" spans="1:48" x14ac:dyDescent="0.3">
      <c r="A472" t="s">
        <v>1580</v>
      </c>
      <c r="B472" t="s">
        <v>1581</v>
      </c>
      <c r="C472" t="s">
        <v>3151</v>
      </c>
      <c r="D472" t="s">
        <v>117</v>
      </c>
      <c r="E472">
        <v>6211.4613642000004</v>
      </c>
      <c r="F472">
        <v>570.85</v>
      </c>
      <c r="G472">
        <v>-8.2527770343548301</v>
      </c>
      <c r="H472">
        <f>(Table2[[#This Row],[1Y Return vs Nifty]]-AVERAGE(Table2[1Y Return vs Nifty]))/_xlfn.STDEV.P(Table2[1Y Return vs Nifty])</f>
        <v>-0.46992297095601887</v>
      </c>
      <c r="I472">
        <v>-14.838917081715801</v>
      </c>
      <c r="J472">
        <f>(Table2[[#This Row],[1M Return vs Nifty]]-AVERAGE(Table2[1M Return vs Nifty]))/_xlfn.STDEV.P(Table2[1M Return vs Nifty])</f>
        <v>-1.5476384049706862</v>
      </c>
      <c r="K472">
        <v>-12.520347934116501</v>
      </c>
      <c r="L472">
        <f>(Table2[[#This Row],[6M Return vs Nifty]]-AVERAGE(Table2[6M Return vs Nifty]))/_xlfn.STDEV.P(Table2[6M Return vs Nifty])</f>
        <v>-0.50896733909289882</v>
      </c>
      <c r="M472">
        <v>-0.31097060722109798</v>
      </c>
      <c r="N472">
        <f>(Table2[[#This Row],[1W Return vs Nifty]]-AVERAGE(Table2[1W Return vs Nifty]))/_xlfn.STDEV.P(Table2[1W Return vs Nifty])</f>
        <v>-0.55798500072838342</v>
      </c>
      <c r="O472">
        <v>601.55999999999995</v>
      </c>
      <c r="P472">
        <v>632.57079374900798</v>
      </c>
      <c r="Q472">
        <v>618.664306108657</v>
      </c>
      <c r="R472">
        <v>38.833046802632701</v>
      </c>
      <c r="S472" s="1">
        <f>(Table2[[#This Row],[Close Price]]-Table2[[#This Row],[20D EMA]])/Table2[[#This Row],[20D EMA]]</f>
        <v>-5.1050601768734501E-2</v>
      </c>
      <c r="T472" s="1">
        <f>(Table2[[#This Row],[Close Price]]-Table2[[#This Row],[50D EMA]])/Table2[[#This Row],[50D EMA]]</f>
        <v>-9.7571361749429084E-2</v>
      </c>
      <c r="U472" s="1">
        <f>(Table2[[#This Row],[Close Price]]-Table2[[#This Row],[200D EMA]])/Table2[[#This Row],[200D EMA]]</f>
        <v>-7.7286350023011152E-2</v>
      </c>
      <c r="V472">
        <v>0.98529387976392002</v>
      </c>
      <c r="W472">
        <v>568.45000000000005</v>
      </c>
      <c r="X472">
        <v>578.95000000000005</v>
      </c>
      <c r="Y472">
        <v>568.45000000000005</v>
      </c>
      <c r="Z472">
        <v>578.95000000000005</v>
      </c>
      <c r="AA472">
        <v>568.45000000000005</v>
      </c>
      <c r="AB472">
        <v>578.95000000000005</v>
      </c>
      <c r="AC472" s="1">
        <f>(Table2[[#This Row],[Close Price]]/Table2[[#This Row],[Day Low]])-1</f>
        <v>4.2220072125955799E-3</v>
      </c>
      <c r="AD472" s="1">
        <f>(Table2[[#This Row],[Day High]]/Table2[[#This Row],[Close Price]])-1</f>
        <v>1.4189366733817987E-2</v>
      </c>
      <c r="AE472" s="1">
        <f>(Table2[[#This Row],[Close Price]]/Table2[[#This Row],[Current Week Low]])-1</f>
        <v>4.2220072125955799E-3</v>
      </c>
      <c r="AF472" s="1">
        <f>(Table2[[#This Row],[Current Week High]]/Table2[[#This Row],[Close Price]])-1</f>
        <v>1.4189366733817987E-2</v>
      </c>
      <c r="AG472" s="1">
        <f>(Table2[[#This Row],[Close Price]]/Table2[[#This Row],[Current Month Low]])-1</f>
        <v>4.2220072125955799E-3</v>
      </c>
      <c r="AH472" s="1">
        <f>(Table2[[#This Row],[Current Month High]]/Table2[[#This Row],[Close Price]])-1</f>
        <v>1.4189366733817987E-2</v>
      </c>
      <c r="AI472">
        <v>47.438031006393899</v>
      </c>
      <c r="AJ472">
        <v>22.093893701208401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0</v>
      </c>
      <c r="AM472">
        <v>0</v>
      </c>
      <c r="AN472">
        <v>-15.1</v>
      </c>
      <c r="AO472" t="s">
        <v>3190</v>
      </c>
      <c r="AP472">
        <v>6.0145776030207002E-2</v>
      </c>
      <c r="AQ472">
        <f>(Table2[[#This Row],[Sharpe Ratio]]-AVERAGE(Table2[Sharpe Ratio]))/_xlfn.STDEV.P(Table2[Sharpe Ratio])</f>
        <v>4.6012052468200629E-4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473</v>
      </c>
      <c r="AT472">
        <f>_xlfn.RANK.AVG(Table2[[#This Row],[6M Return vs Nifty Z-Score]],Table2[6M Return vs Nifty Z-Score])</f>
        <v>496</v>
      </c>
      <c r="AU472">
        <f>_xlfn.RANK.AVG(Table2[[#This Row],[Sharpe Ratio Z-Score]],Table2[Sharpe Ratio Z-Score])</f>
        <v>354</v>
      </c>
      <c r="AV472">
        <f>(Table2[[#This Row],[Rank 1Y]]+Table2[[#This Row],[Rank 6M]]+Table2[[#This Row],[Rank Sharpe]])/3</f>
        <v>441</v>
      </c>
    </row>
    <row r="473" spans="1:48" x14ac:dyDescent="0.3">
      <c r="A473" t="s">
        <v>642</v>
      </c>
      <c r="B473" t="s">
        <v>643</v>
      </c>
      <c r="C473" t="s">
        <v>3157</v>
      </c>
      <c r="D473" t="s">
        <v>169</v>
      </c>
      <c r="E473">
        <v>28322.529206650001</v>
      </c>
      <c r="F473">
        <v>1129.8</v>
      </c>
      <c r="G473">
        <v>-5.5217031320576</v>
      </c>
      <c r="H473">
        <f>(Table2[[#This Row],[1Y Return vs Nifty]]-AVERAGE(Table2[1Y Return vs Nifty]))/_xlfn.STDEV.P(Table2[1Y Return vs Nifty])</f>
        <v>-0.41526806545465905</v>
      </c>
      <c r="I473">
        <v>-3.4528200654958598</v>
      </c>
      <c r="J473">
        <f>(Table2[[#This Row],[1M Return vs Nifty]]-AVERAGE(Table2[1M Return vs Nifty]))/_xlfn.STDEV.P(Table2[1M Return vs Nifty])</f>
        <v>-0.29279896127026322</v>
      </c>
      <c r="K473">
        <v>-2.94850207765165</v>
      </c>
      <c r="L473">
        <f>(Table2[[#This Row],[6M Return vs Nifty]]-AVERAGE(Table2[6M Return vs Nifty]))/_xlfn.STDEV.P(Table2[6M Return vs Nifty])</f>
        <v>-0.20573607808829425</v>
      </c>
      <c r="M473">
        <v>1.77185482422818</v>
      </c>
      <c r="N473">
        <f>(Table2[[#This Row],[1W Return vs Nifty]]-AVERAGE(Table2[1W Return vs Nifty]))/_xlfn.STDEV.P(Table2[1W Return vs Nifty])</f>
        <v>-0.12289926269463253</v>
      </c>
      <c r="O473">
        <v>1096.4000000000001</v>
      </c>
      <c r="P473">
        <v>1093.86893576426</v>
      </c>
      <c r="Q473">
        <v>1074.6359854248999</v>
      </c>
      <c r="R473">
        <v>61.003183464608803</v>
      </c>
      <c r="S473" s="1">
        <f>(Table2[[#This Row],[Close Price]]-Table2[[#This Row],[20D EMA]])/Table2[[#This Row],[20D EMA]]</f>
        <v>3.0463334549434385E-2</v>
      </c>
      <c r="T473" s="1">
        <f>(Table2[[#This Row],[Close Price]]-Table2[[#This Row],[50D EMA]])/Table2[[#This Row],[50D EMA]]</f>
        <v>3.2847686830630968E-2</v>
      </c>
      <c r="U473" s="1">
        <f>(Table2[[#This Row],[Close Price]]-Table2[[#This Row],[200D EMA]])/Table2[[#This Row],[200D EMA]]</f>
        <v>5.1332744597500868E-2</v>
      </c>
      <c r="V473">
        <v>0.315812859888221</v>
      </c>
      <c r="W473">
        <v>1095.45</v>
      </c>
      <c r="X473">
        <v>1134</v>
      </c>
      <c r="Y473">
        <v>1095.45</v>
      </c>
      <c r="Z473">
        <v>1134</v>
      </c>
      <c r="AA473">
        <v>1095.45</v>
      </c>
      <c r="AB473">
        <v>1134</v>
      </c>
      <c r="AC473" s="1">
        <f>(Table2[[#This Row],[Close Price]]/Table2[[#This Row],[Day Low]])-1</f>
        <v>3.1356976584965057E-2</v>
      </c>
      <c r="AD473" s="1">
        <f>(Table2[[#This Row],[Day High]]/Table2[[#This Row],[Close Price]])-1</f>
        <v>3.7174721189592308E-3</v>
      </c>
      <c r="AE473" s="1">
        <f>(Table2[[#This Row],[Close Price]]/Table2[[#This Row],[Current Week Low]])-1</f>
        <v>3.1356976584965057E-2</v>
      </c>
      <c r="AF473" s="1">
        <f>(Table2[[#This Row],[Current Week High]]/Table2[[#This Row],[Close Price]])-1</f>
        <v>3.7174721189592308E-3</v>
      </c>
      <c r="AG473" s="1">
        <f>(Table2[[#This Row],[Close Price]]/Table2[[#This Row],[Current Month Low]])-1</f>
        <v>3.1356976584965057E-2</v>
      </c>
      <c r="AH473" s="1">
        <f>(Table2[[#This Row],[Current Month High]]/Table2[[#This Row],[Close Price]])-1</f>
        <v>3.7174721189592308E-3</v>
      </c>
      <c r="AI473">
        <v>19.401664011329402</v>
      </c>
      <c r="AJ473">
        <v>21.093247588424401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0.17</v>
      </c>
      <c r="AM473" t="s">
        <v>3189</v>
      </c>
      <c r="AN473">
        <v>5.36</v>
      </c>
      <c r="AO473" t="s">
        <v>3189</v>
      </c>
      <c r="AP473">
        <v>6.7140212500649997E-3</v>
      </c>
      <c r="AQ473">
        <f>(Table2[[#This Row],[Sharpe Ratio]]-AVERAGE(Table2[Sharpe Ratio]))/_xlfn.STDEV.P(Table2[Sharpe Ratio])</f>
        <v>-0.61919025894159296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-1.655892626449442</v>
      </c>
      <c r="AS473">
        <f>_xlfn.RANK.AVG(Table2[[#This Row],[1Y Return vs Nifty Z-Score]],Table2[1Y Return vs Nifty Z-Score])</f>
        <v>453</v>
      </c>
      <c r="AT473">
        <f>_xlfn.RANK.AVG(Table2[[#This Row],[6M Return vs Nifty Z-Score]],Table2[6M Return vs Nifty Z-Score])</f>
        <v>365</v>
      </c>
      <c r="AU473">
        <f>_xlfn.RANK.AVG(Table2[[#This Row],[Sharpe Ratio Z-Score]],Table2[Sharpe Ratio Z-Score])</f>
        <v>506</v>
      </c>
      <c r="AV473">
        <f>(Table2[[#This Row],[Rank 1Y]]+Table2[[#This Row],[Rank 6M]]+Table2[[#This Row],[Rank Sharpe]])/3</f>
        <v>441.33333333333331</v>
      </c>
    </row>
    <row r="474" spans="1:48" x14ac:dyDescent="0.3">
      <c r="A474" t="s">
        <v>394</v>
      </c>
      <c r="B474" t="s">
        <v>395</v>
      </c>
      <c r="C474" t="s">
        <v>3157</v>
      </c>
      <c r="D474" t="s">
        <v>266</v>
      </c>
      <c r="E474">
        <v>59023.078632725003</v>
      </c>
      <c r="F474">
        <v>6970.9</v>
      </c>
      <c r="G474">
        <v>-4.5692271286182198</v>
      </c>
      <c r="H474">
        <f>(Table2[[#This Row],[1Y Return vs Nifty]]-AVERAGE(Table2[1Y Return vs Nifty]))/_xlfn.STDEV.P(Table2[1Y Return vs Nifty])</f>
        <v>-0.39620688738968451</v>
      </c>
      <c r="I474">
        <v>-11.709345553495</v>
      </c>
      <c r="J474">
        <f>(Table2[[#This Row],[1M Return vs Nifty]]-AVERAGE(Table2[1M Return vs Nifty]))/_xlfn.STDEV.P(Table2[1M Return vs Nifty])</f>
        <v>-1.202734458526268</v>
      </c>
      <c r="K474">
        <v>-30.1331197561605</v>
      </c>
      <c r="L474">
        <f>(Table2[[#This Row],[6M Return vs Nifty]]-AVERAGE(Table2[6M Return vs Nifty]))/_xlfn.STDEV.P(Table2[6M Return vs Nifty])</f>
        <v>-1.0669310891858463</v>
      </c>
      <c r="M474">
        <v>4.05721616596293</v>
      </c>
      <c r="N474">
        <f>(Table2[[#This Row],[1W Return vs Nifty]]-AVERAGE(Table2[1W Return vs Nifty]))/_xlfn.STDEV.P(Table2[1W Return vs Nifty])</f>
        <v>0.35449462304767398</v>
      </c>
      <c r="O474">
        <v>7066.5</v>
      </c>
      <c r="P474">
        <v>7450.1479236293999</v>
      </c>
      <c r="Q474">
        <v>7392.2419057062798</v>
      </c>
      <c r="R474">
        <v>48.569078615355799</v>
      </c>
      <c r="S474" s="1">
        <f>(Table2[[#This Row],[Close Price]]-Table2[[#This Row],[20D EMA]])/Table2[[#This Row],[20D EMA]]</f>
        <v>-1.3528620958041514E-2</v>
      </c>
      <c r="T474" s="1">
        <f>(Table2[[#This Row],[Close Price]]-Table2[[#This Row],[50D EMA]])/Table2[[#This Row],[50D EMA]]</f>
        <v>-6.4327303100839742E-2</v>
      </c>
      <c r="U474" s="1">
        <f>(Table2[[#This Row],[Close Price]]-Table2[[#This Row],[200D EMA]])/Table2[[#This Row],[200D EMA]]</f>
        <v>-5.6997851407031806E-2</v>
      </c>
      <c r="V474">
        <v>0.66066196472800698</v>
      </c>
      <c r="W474">
        <v>6854.1</v>
      </c>
      <c r="X474">
        <v>6990</v>
      </c>
      <c r="Y474">
        <v>6854.1</v>
      </c>
      <c r="Z474">
        <v>6990</v>
      </c>
      <c r="AA474">
        <v>6854.1</v>
      </c>
      <c r="AB474">
        <v>6990</v>
      </c>
      <c r="AC474" s="1">
        <f>(Table2[[#This Row],[Close Price]]/Table2[[#This Row],[Day Low]])-1</f>
        <v>1.7040895230591824E-2</v>
      </c>
      <c r="AD474" s="1">
        <f>(Table2[[#This Row],[Day High]]/Table2[[#This Row],[Close Price]])-1</f>
        <v>2.739961841369265E-3</v>
      </c>
      <c r="AE474" s="1">
        <f>(Table2[[#This Row],[Close Price]]/Table2[[#This Row],[Current Week Low]])-1</f>
        <v>1.7040895230591824E-2</v>
      </c>
      <c r="AF474" s="1">
        <f>(Table2[[#This Row],[Current Week High]]/Table2[[#This Row],[Close Price]])-1</f>
        <v>2.739961841369265E-3</v>
      </c>
      <c r="AG474" s="1">
        <f>(Table2[[#This Row],[Close Price]]/Table2[[#This Row],[Current Month Low]])-1</f>
        <v>1.7040895230591824E-2</v>
      </c>
      <c r="AH474" s="1">
        <f>(Table2[[#This Row],[Current Month High]]/Table2[[#This Row],[Close Price]])-1</f>
        <v>2.739961841369265E-3</v>
      </c>
      <c r="AI474">
        <v>42.521769068556402</v>
      </c>
      <c r="AJ474">
        <v>30.908920187793399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0</v>
      </c>
      <c r="AM474" t="s">
        <v>3188</v>
      </c>
      <c r="AN474">
        <v>-0.24</v>
      </c>
      <c r="AO474" t="s">
        <v>3190</v>
      </c>
      <c r="AP474">
        <v>0.11264307652854499</v>
      </c>
      <c r="AQ474">
        <f>(Table2[[#This Row],[Sharpe Ratio]]-AVERAGE(Table2[Sharpe Ratio]))/_xlfn.STDEV.P(Table2[Sharpe Ratio])</f>
        <v>0.60927359312356466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448</v>
      </c>
      <c r="AT474">
        <f>_xlfn.RANK.AVG(Table2[[#This Row],[6M Return vs Nifty Z-Score]],Table2[6M Return vs Nifty Z-Score])</f>
        <v>683</v>
      </c>
      <c r="AU474">
        <f>_xlfn.RANK.AVG(Table2[[#This Row],[Sharpe Ratio Z-Score]],Table2[Sharpe Ratio Z-Score])</f>
        <v>194</v>
      </c>
      <c r="AV474">
        <f>(Table2[[#This Row],[Rank 1Y]]+Table2[[#This Row],[Rank 6M]]+Table2[[#This Row],[Rank Sharpe]])/3</f>
        <v>441.66666666666669</v>
      </c>
    </row>
    <row r="475" spans="1:48" x14ac:dyDescent="0.3">
      <c r="A475" t="s">
        <v>411</v>
      </c>
      <c r="B475" t="s">
        <v>412</v>
      </c>
      <c r="C475" t="s">
        <v>3148</v>
      </c>
      <c r="D475" t="s">
        <v>213</v>
      </c>
      <c r="E475">
        <v>56022.361401399998</v>
      </c>
      <c r="F475">
        <v>3649.45</v>
      </c>
      <c r="G475">
        <v>2.1129098500240202</v>
      </c>
      <c r="H475">
        <f>(Table2[[#This Row],[1Y Return vs Nifty]]-AVERAGE(Table2[1Y Return vs Nifty]))/_xlfn.STDEV.P(Table2[1Y Return vs Nifty])</f>
        <v>-0.26248236063570779</v>
      </c>
      <c r="I475">
        <v>3.1802906499009498</v>
      </c>
      <c r="J475">
        <f>(Table2[[#This Row],[1M Return vs Nifty]]-AVERAGE(Table2[1M Return vs Nifty]))/_xlfn.STDEV.P(Table2[1M Return vs Nifty])</f>
        <v>0.43822317460779148</v>
      </c>
      <c r="K475">
        <v>-28.263683355860501</v>
      </c>
      <c r="L475">
        <f>(Table2[[#This Row],[6M Return vs Nifty]]-AVERAGE(Table2[6M Return vs Nifty]))/_xlfn.STDEV.P(Table2[6M Return vs Nifty])</f>
        <v>-1.0077082845636836</v>
      </c>
      <c r="M475">
        <v>3.96830244530776</v>
      </c>
      <c r="N475">
        <f>(Table2[[#This Row],[1W Return vs Nifty]]-AVERAGE(Table2[1W Return vs Nifty]))/_xlfn.STDEV.P(Table2[1W Return vs Nifty])</f>
        <v>0.3359212509405054</v>
      </c>
      <c r="O475">
        <v>3522.27</v>
      </c>
      <c r="P475">
        <v>3646.37086141596</v>
      </c>
      <c r="Q475">
        <v>3694.2008136999498</v>
      </c>
      <c r="R475">
        <v>69.064568027002196</v>
      </c>
      <c r="S475" s="1">
        <f>(Table2[[#This Row],[Close Price]]-Table2[[#This Row],[20D EMA]])/Table2[[#This Row],[20D EMA]]</f>
        <v>3.6107396650455481E-2</v>
      </c>
      <c r="T475" s="1">
        <f>(Table2[[#This Row],[Close Price]]-Table2[[#This Row],[50D EMA]])/Table2[[#This Row],[50D EMA]]</f>
        <v>8.4443922493504086E-4</v>
      </c>
      <c r="U475" s="1">
        <f>(Table2[[#This Row],[Close Price]]-Table2[[#This Row],[200D EMA]])/Table2[[#This Row],[200D EMA]]</f>
        <v>-1.2113801051093782E-2</v>
      </c>
      <c r="V475">
        <v>1.1039404464367899</v>
      </c>
      <c r="W475">
        <v>3540</v>
      </c>
      <c r="X475">
        <v>3659.3</v>
      </c>
      <c r="Y475">
        <v>3540</v>
      </c>
      <c r="Z475">
        <v>3659.3</v>
      </c>
      <c r="AA475">
        <v>3540</v>
      </c>
      <c r="AB475">
        <v>3659.3</v>
      </c>
      <c r="AC475" s="1">
        <f>(Table2[[#This Row],[Close Price]]/Table2[[#This Row],[Day Low]])-1</f>
        <v>3.0918079096045048E-2</v>
      </c>
      <c r="AD475" s="1">
        <f>(Table2[[#This Row],[Day High]]/Table2[[#This Row],[Close Price]])-1</f>
        <v>2.6990368411679011E-3</v>
      </c>
      <c r="AE475" s="1">
        <f>(Table2[[#This Row],[Close Price]]/Table2[[#This Row],[Current Week Low]])-1</f>
        <v>3.0918079096045048E-2</v>
      </c>
      <c r="AF475" s="1">
        <f>(Table2[[#This Row],[Current Week High]]/Table2[[#This Row],[Close Price]])-1</f>
        <v>2.6990368411679011E-3</v>
      </c>
      <c r="AG475" s="1">
        <f>(Table2[[#This Row],[Close Price]]/Table2[[#This Row],[Current Month Low]])-1</f>
        <v>3.0918079096045048E-2</v>
      </c>
      <c r="AH475" s="1">
        <f>(Table2[[#This Row],[Current Month High]]/Table2[[#This Row],[Close Price]])-1</f>
        <v>2.6990368411679011E-3</v>
      </c>
      <c r="AI475">
        <v>35.664278178903601</v>
      </c>
      <c r="AJ475">
        <v>33.021687625296103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0.03</v>
      </c>
      <c r="AM475" t="s">
        <v>3189</v>
      </c>
      <c r="AN475">
        <v>2.61</v>
      </c>
      <c r="AO475" t="s">
        <v>3189</v>
      </c>
      <c r="AP475">
        <v>8.8832488093837994E-2</v>
      </c>
      <c r="AQ475">
        <f>(Table2[[#This Row],[Sharpe Ratio]]-AVERAGE(Table2[Sharpe Ratio]))/_xlfn.STDEV.P(Table2[Sharpe Ratio])</f>
        <v>0.33314116551396411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397</v>
      </c>
      <c r="AT475">
        <f>_xlfn.RANK.AVG(Table2[[#This Row],[6M Return vs Nifty Z-Score]],Table2[6M Return vs Nifty Z-Score])</f>
        <v>668</v>
      </c>
      <c r="AU475">
        <f>_xlfn.RANK.AVG(Table2[[#This Row],[Sharpe Ratio Z-Score]],Table2[Sharpe Ratio Z-Score])</f>
        <v>260</v>
      </c>
      <c r="AV475">
        <f>(Table2[[#This Row],[Rank 1Y]]+Table2[[#This Row],[Rank 6M]]+Table2[[#This Row],[Rank Sharpe]])/3</f>
        <v>441.66666666666669</v>
      </c>
    </row>
    <row r="476" spans="1:48" x14ac:dyDescent="0.3">
      <c r="A476" t="s">
        <v>657</v>
      </c>
      <c r="B476" t="s">
        <v>658</v>
      </c>
      <c r="C476" t="s">
        <v>3144</v>
      </c>
      <c r="D476" t="s">
        <v>659</v>
      </c>
      <c r="E476">
        <v>27541.902303893999</v>
      </c>
      <c r="F476">
        <v>286.55</v>
      </c>
      <c r="G476">
        <v>-15.413937291591999</v>
      </c>
      <c r="H476">
        <f>(Table2[[#This Row],[1Y Return vs Nifty]]-AVERAGE(Table2[1Y Return vs Nifty]))/_xlfn.STDEV.P(Table2[1Y Return vs Nifty])</f>
        <v>-0.61323382637086987</v>
      </c>
      <c r="I476">
        <v>26.831736259196099</v>
      </c>
      <c r="J476">
        <f>(Table2[[#This Row],[1M Return vs Nifty]]-AVERAGE(Table2[1M Return vs Nifty]))/_xlfn.STDEV.P(Table2[1M Return vs Nifty])</f>
        <v>3.0448026556011616</v>
      </c>
      <c r="K476">
        <v>-13.907942597081201</v>
      </c>
      <c r="L476">
        <f>(Table2[[#This Row],[6M Return vs Nifty]]-AVERAGE(Table2[6M Return vs Nifty]))/_xlfn.STDEV.P(Table2[6M Return vs Nifty])</f>
        <v>-0.55292563989753019</v>
      </c>
      <c r="M476">
        <v>2.32375692420064</v>
      </c>
      <c r="N476">
        <f>(Table2[[#This Row],[1W Return vs Nifty]]-AVERAGE(Table2[1W Return vs Nifty]))/_xlfn.STDEV.P(Table2[1W Return vs Nifty])</f>
        <v>-7.6112847089736925E-3</v>
      </c>
      <c r="O476">
        <v>275.81</v>
      </c>
      <c r="P476">
        <v>269.21285463583399</v>
      </c>
      <c r="Q476">
        <v>271.95610499577498</v>
      </c>
      <c r="R476">
        <v>56.386383108872899</v>
      </c>
      <c r="S476" s="1">
        <f>(Table2[[#This Row],[Close Price]]-Table2[[#This Row],[20D EMA]])/Table2[[#This Row],[20D EMA]]</f>
        <v>3.893984989666803E-2</v>
      </c>
      <c r="T476" s="1">
        <f>(Table2[[#This Row],[Close Price]]-Table2[[#This Row],[50D EMA]])/Table2[[#This Row],[50D EMA]]</f>
        <v>6.4399396483567212E-2</v>
      </c>
      <c r="U476" s="1">
        <f>(Table2[[#This Row],[Close Price]]-Table2[[#This Row],[200D EMA]])/Table2[[#This Row],[200D EMA]]</f>
        <v>5.3662685764865471E-2</v>
      </c>
      <c r="V476">
        <v>1.0454993235560599</v>
      </c>
      <c r="W476">
        <v>279.60000000000002</v>
      </c>
      <c r="X476">
        <v>292.60000000000002</v>
      </c>
      <c r="Y476">
        <v>279.60000000000002</v>
      </c>
      <c r="Z476">
        <v>292.60000000000002</v>
      </c>
      <c r="AA476">
        <v>279.60000000000002</v>
      </c>
      <c r="AB476">
        <v>292.60000000000002</v>
      </c>
      <c r="AC476" s="1">
        <f>(Table2[[#This Row],[Close Price]]/Table2[[#This Row],[Day Low]])-1</f>
        <v>2.4856938483547975E-2</v>
      </c>
      <c r="AD476" s="1">
        <f>(Table2[[#This Row],[Day High]]/Table2[[#This Row],[Close Price]])-1</f>
        <v>2.1113243761996303E-2</v>
      </c>
      <c r="AE476" s="1">
        <f>(Table2[[#This Row],[Close Price]]/Table2[[#This Row],[Current Week Low]])-1</f>
        <v>2.4856938483547975E-2</v>
      </c>
      <c r="AF476" s="1">
        <f>(Table2[[#This Row],[Current Week High]]/Table2[[#This Row],[Close Price]])-1</f>
        <v>2.1113243761996303E-2</v>
      </c>
      <c r="AG476" s="1">
        <f>(Table2[[#This Row],[Close Price]]/Table2[[#This Row],[Current Month Low]])-1</f>
        <v>2.4856938483547975E-2</v>
      </c>
      <c r="AH476" s="1">
        <f>(Table2[[#This Row],[Current Month High]]/Table2[[#This Row],[Close Price]])-1</f>
        <v>2.1113243761996303E-2</v>
      </c>
      <c r="AI476">
        <v>34.112720293142502</v>
      </c>
      <c r="AJ476">
        <v>36.452380952380899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-0.03</v>
      </c>
      <c r="AM476" t="s">
        <v>3190</v>
      </c>
      <c r="AN476">
        <v>-2.87</v>
      </c>
      <c r="AO476" t="s">
        <v>3190</v>
      </c>
      <c r="AP476">
        <v>8.5862885119613999E-2</v>
      </c>
      <c r="AQ476">
        <f>(Table2[[#This Row],[Sharpe Ratio]]-AVERAGE(Table2[Sharpe Ratio]))/_xlfn.STDEV.P(Table2[Sharpe Ratio])</f>
        <v>0.29870255092206682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532</v>
      </c>
      <c r="AT476">
        <f>_xlfn.RANK.AVG(Table2[[#This Row],[6M Return vs Nifty Z-Score]],Table2[6M Return vs Nifty Z-Score])</f>
        <v>519</v>
      </c>
      <c r="AU476">
        <f>_xlfn.RANK.AVG(Table2[[#This Row],[Sharpe Ratio Z-Score]],Table2[Sharpe Ratio Z-Score])</f>
        <v>275</v>
      </c>
      <c r="AV476">
        <f>(Table2[[#This Row],[Rank 1Y]]+Table2[[#This Row],[Rank 6M]]+Table2[[#This Row],[Rank Sharpe]])/3</f>
        <v>442</v>
      </c>
    </row>
    <row r="477" spans="1:48" x14ac:dyDescent="0.3">
      <c r="A477" t="s">
        <v>781</v>
      </c>
      <c r="B477" t="s">
        <v>782</v>
      </c>
      <c r="C477" t="s">
        <v>3142</v>
      </c>
      <c r="D477" t="s">
        <v>251</v>
      </c>
      <c r="E477">
        <v>20402.522194590001</v>
      </c>
      <c r="F477">
        <v>1870</v>
      </c>
      <c r="G477">
        <v>-35.110571411192701</v>
      </c>
      <c r="H477">
        <f>(Table2[[#This Row],[1Y Return vs Nifty]]-AVERAGE(Table2[1Y Return vs Nifty]))/_xlfn.STDEV.P(Table2[1Y Return vs Nifty])</f>
        <v>-1.0074075891519241</v>
      </c>
      <c r="I477">
        <v>0.202840147541409</v>
      </c>
      <c r="J477">
        <f>(Table2[[#This Row],[1M Return vs Nifty]]-AVERAGE(Table2[1M Return vs Nifty]))/_xlfn.STDEV.P(Table2[1M Return vs Nifty])</f>
        <v>0.11008418837712823</v>
      </c>
      <c r="K477">
        <v>-0.65403546329453199</v>
      </c>
      <c r="L477">
        <f>(Table2[[#This Row],[6M Return vs Nifty]]-AVERAGE(Table2[6M Return vs Nifty]))/_xlfn.STDEV.P(Table2[6M Return vs Nifty])</f>
        <v>-0.13304853012338835</v>
      </c>
      <c r="M477">
        <v>0.23715907279562401</v>
      </c>
      <c r="N477">
        <f>(Table2[[#This Row],[1W Return vs Nifty]]-AVERAGE(Table2[1W Return vs Nifty]))/_xlfn.STDEV.P(Table2[1W Return vs Nifty])</f>
        <v>-0.44348505139641425</v>
      </c>
      <c r="O477">
        <v>1843.56</v>
      </c>
      <c r="P477">
        <v>1857.4330882757699</v>
      </c>
      <c r="Q477">
        <v>1858.24223240326</v>
      </c>
      <c r="R477">
        <v>53.7086635275517</v>
      </c>
      <c r="S477" s="1">
        <f>(Table2[[#This Row],[Close Price]]-Table2[[#This Row],[20D EMA]])/Table2[[#This Row],[20D EMA]]</f>
        <v>1.4341816919438508E-2</v>
      </c>
      <c r="T477" s="1">
        <f>(Table2[[#This Row],[Close Price]]-Table2[[#This Row],[50D EMA]])/Table2[[#This Row],[50D EMA]]</f>
        <v>6.7657412821776324E-3</v>
      </c>
      <c r="U477" s="1">
        <f>(Table2[[#This Row],[Close Price]]-Table2[[#This Row],[200D EMA]])/Table2[[#This Row],[200D EMA]]</f>
        <v>6.3273600135186382E-3</v>
      </c>
      <c r="V477">
        <v>0.81698744495978304</v>
      </c>
      <c r="W477">
        <v>1848.7</v>
      </c>
      <c r="X477">
        <v>1900</v>
      </c>
      <c r="Y477">
        <v>1848.7</v>
      </c>
      <c r="Z477">
        <v>1900</v>
      </c>
      <c r="AA477">
        <v>1848.7</v>
      </c>
      <c r="AB477">
        <v>1900</v>
      </c>
      <c r="AC477" s="1">
        <f>(Table2[[#This Row],[Close Price]]/Table2[[#This Row],[Day Low]])-1</f>
        <v>1.1521609779845177E-2</v>
      </c>
      <c r="AD477" s="1">
        <f>(Table2[[#This Row],[Day High]]/Table2[[#This Row],[Close Price]])-1</f>
        <v>1.6042780748663166E-2</v>
      </c>
      <c r="AE477" s="1">
        <f>(Table2[[#This Row],[Close Price]]/Table2[[#This Row],[Current Week Low]])-1</f>
        <v>1.1521609779845177E-2</v>
      </c>
      <c r="AF477" s="1">
        <f>(Table2[[#This Row],[Current Week High]]/Table2[[#This Row],[Close Price]])-1</f>
        <v>1.6042780748663166E-2</v>
      </c>
      <c r="AG477" s="1">
        <f>(Table2[[#This Row],[Close Price]]/Table2[[#This Row],[Current Month Low]])-1</f>
        <v>1.1521609779845177E-2</v>
      </c>
      <c r="AH477" s="1">
        <f>(Table2[[#This Row],[Current Month High]]/Table2[[#This Row],[Close Price]])-1</f>
        <v>1.6042780748663166E-2</v>
      </c>
      <c r="AI477">
        <v>31.494652406417099</v>
      </c>
      <c r="AJ477">
        <v>13.230396609143201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-0.12</v>
      </c>
      <c r="AM477" t="s">
        <v>3190</v>
      </c>
      <c r="AN477">
        <v>2.7</v>
      </c>
      <c r="AO477" t="s">
        <v>3189</v>
      </c>
      <c r="AP477">
        <v>6.5708921795531006E-2</v>
      </c>
      <c r="AQ477">
        <f>(Table2[[#This Row],[Sharpe Ratio]]-AVERAGE(Table2[Sharpe Ratio]))/_xlfn.STDEV.P(Table2[Sharpe Ratio])</f>
        <v>6.4976163441363061E-2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660</v>
      </c>
      <c r="AT477">
        <f>_xlfn.RANK.AVG(Table2[[#This Row],[6M Return vs Nifty Z-Score]],Table2[6M Return vs Nifty Z-Score])</f>
        <v>333</v>
      </c>
      <c r="AU477">
        <f>_xlfn.RANK.AVG(Table2[[#This Row],[Sharpe Ratio Z-Score]],Table2[Sharpe Ratio Z-Score])</f>
        <v>334</v>
      </c>
      <c r="AV477">
        <f>(Table2[[#This Row],[Rank 1Y]]+Table2[[#This Row],[Rank 6M]]+Table2[[#This Row],[Rank Sharpe]])/3</f>
        <v>442.33333333333331</v>
      </c>
    </row>
    <row r="478" spans="1:48" x14ac:dyDescent="0.3">
      <c r="A478" t="s">
        <v>1022</v>
      </c>
      <c r="B478" t="s">
        <v>1023</v>
      </c>
      <c r="C478" t="s">
        <v>573</v>
      </c>
      <c r="D478" t="s">
        <v>573</v>
      </c>
      <c r="E478">
        <v>13767.612228</v>
      </c>
      <c r="F478">
        <v>472.95</v>
      </c>
      <c r="G478">
        <v>-3.2426505344549001</v>
      </c>
      <c r="H478">
        <f>(Table2[[#This Row],[1Y Return vs Nifty]]-AVERAGE(Table2[1Y Return vs Nifty]))/_xlfn.STDEV.P(Table2[1Y Return vs Nifty])</f>
        <v>-0.36965911864079587</v>
      </c>
      <c r="I478">
        <v>2.7905828258598899</v>
      </c>
      <c r="J478">
        <f>(Table2[[#This Row],[1M Return vs Nifty]]-AVERAGE(Table2[1M Return vs Nifty]))/_xlfn.STDEV.P(Table2[1M Return vs Nifty])</f>
        <v>0.39527423886372071</v>
      </c>
      <c r="K478">
        <v>-5.02065085577971</v>
      </c>
      <c r="L478">
        <f>(Table2[[#This Row],[6M Return vs Nifty]]-AVERAGE(Table2[6M Return vs Nifty]))/_xlfn.STDEV.P(Table2[6M Return vs Nifty])</f>
        <v>-0.27138070885264565</v>
      </c>
      <c r="M478">
        <v>6.7531861662379997</v>
      </c>
      <c r="N478">
        <f>(Table2[[#This Row],[1W Return vs Nifty]]-AVERAGE(Table2[1W Return vs Nifty]))/_xlfn.STDEV.P(Table2[1W Return vs Nifty])</f>
        <v>0.9176614058108099</v>
      </c>
      <c r="O478">
        <v>466.97</v>
      </c>
      <c r="P478">
        <v>467.73469893195698</v>
      </c>
      <c r="Q478">
        <v>460.78273070532202</v>
      </c>
      <c r="R478">
        <v>64.515629790563807</v>
      </c>
      <c r="S478" s="1">
        <f>(Table2[[#This Row],[Close Price]]-Table2[[#This Row],[20D EMA]])/Table2[[#This Row],[20D EMA]]</f>
        <v>1.2805961839090222E-2</v>
      </c>
      <c r="T478" s="1">
        <f>(Table2[[#This Row],[Close Price]]-Table2[[#This Row],[50D EMA]])/Table2[[#This Row],[50D EMA]]</f>
        <v>1.1150126513922998E-2</v>
      </c>
      <c r="U478" s="1">
        <f>(Table2[[#This Row],[Close Price]]-Table2[[#This Row],[200D EMA]])/Table2[[#This Row],[200D EMA]]</f>
        <v>2.6405653866527237E-2</v>
      </c>
      <c r="V478">
        <v>0.75072090091569099</v>
      </c>
      <c r="W478">
        <v>474</v>
      </c>
      <c r="X478">
        <v>501.15</v>
      </c>
      <c r="Y478">
        <v>474</v>
      </c>
      <c r="Z478">
        <v>501.15</v>
      </c>
      <c r="AA478">
        <v>474</v>
      </c>
      <c r="AB478">
        <v>501.15</v>
      </c>
      <c r="AC478" s="1">
        <f>(Table2[[#This Row],[Close Price]]/Table2[[#This Row],[Day Low]])-1</f>
        <v>-2.2151898734177333E-3</v>
      </c>
      <c r="AD478" s="1">
        <f>(Table2[[#This Row],[Day High]]/Table2[[#This Row],[Close Price]])-1</f>
        <v>5.962575325087216E-2</v>
      </c>
      <c r="AE478" s="1">
        <f>(Table2[[#This Row],[Close Price]]/Table2[[#This Row],[Current Week Low]])-1</f>
        <v>-2.2151898734177333E-3</v>
      </c>
      <c r="AF478" s="1">
        <f>(Table2[[#This Row],[Current Week High]]/Table2[[#This Row],[Close Price]])-1</f>
        <v>5.962575325087216E-2</v>
      </c>
      <c r="AG478" s="1">
        <f>(Table2[[#This Row],[Close Price]]/Table2[[#This Row],[Current Month Low]])-1</f>
        <v>-2.2151898734177333E-3</v>
      </c>
      <c r="AH478" s="1">
        <f>(Table2[[#This Row],[Current Month High]]/Table2[[#This Row],[Close Price]])-1</f>
        <v>5.962575325087216E-2</v>
      </c>
      <c r="AI478">
        <v>25.171794058568501</v>
      </c>
      <c r="AJ478">
        <v>26.153640970925501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0.06</v>
      </c>
      <c r="AM478" t="s">
        <v>3189</v>
      </c>
      <c r="AN478">
        <v>2.64</v>
      </c>
      <c r="AO478" t="s">
        <v>3189</v>
      </c>
      <c r="AP478">
        <v>1.1623525320492999E-2</v>
      </c>
      <c r="AQ478">
        <f>(Table2[[#This Row],[Sharpe Ratio]]-AVERAGE(Table2[Sharpe Ratio]))/_xlfn.STDEV.P(Table2[Sharpe Ratio])</f>
        <v>-0.56225452713286406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440</v>
      </c>
      <c r="AT478">
        <f>_xlfn.RANK.AVG(Table2[[#This Row],[6M Return vs Nifty Z-Score]],Table2[6M Return vs Nifty Z-Score])</f>
        <v>397</v>
      </c>
      <c r="AU478">
        <f>_xlfn.RANK.AVG(Table2[[#This Row],[Sharpe Ratio Z-Score]],Table2[Sharpe Ratio Z-Score])</f>
        <v>490</v>
      </c>
      <c r="AV478">
        <f>(Table2[[#This Row],[Rank 1Y]]+Table2[[#This Row],[Rank 6M]]+Table2[[#This Row],[Rank Sharpe]])/3</f>
        <v>442.33333333333331</v>
      </c>
    </row>
    <row r="479" spans="1:48" x14ac:dyDescent="0.3">
      <c r="A479" t="s">
        <v>1997</v>
      </c>
      <c r="B479" t="s">
        <v>1998</v>
      </c>
      <c r="C479" t="s">
        <v>3142</v>
      </c>
      <c r="D479" t="s">
        <v>21</v>
      </c>
      <c r="E479">
        <v>3430.2844910399999</v>
      </c>
      <c r="F479">
        <v>600.5</v>
      </c>
      <c r="G479">
        <v>-44.516516356762097</v>
      </c>
      <c r="H479">
        <f>(Table2[[#This Row],[1Y Return vs Nifty]]-AVERAGE(Table2[1Y Return vs Nifty]))/_xlfn.STDEV.P(Table2[1Y Return vs Nifty])</f>
        <v>-1.1956416137671757</v>
      </c>
      <c r="I479">
        <v>0.90657638136358698</v>
      </c>
      <c r="J479">
        <f>(Table2[[#This Row],[1M Return vs Nifty]]-AVERAGE(Table2[1M Return vs Nifty]))/_xlfn.STDEV.P(Table2[1M Return vs Nifty])</f>
        <v>0.18764157989621297</v>
      </c>
      <c r="K479">
        <v>2.1777010384887601</v>
      </c>
      <c r="L479">
        <f>(Table2[[#This Row],[6M Return vs Nifty]]-AVERAGE(Table2[6M Return vs Nifty]))/_xlfn.STDEV.P(Table2[6M Return vs Nifty])</f>
        <v>-4.3340542432741748E-2</v>
      </c>
      <c r="M479">
        <v>9.2962079958533295</v>
      </c>
      <c r="N479">
        <f>(Table2[[#This Row],[1W Return vs Nifty]]-AVERAGE(Table2[1W Return vs Nifty]))/_xlfn.STDEV.P(Table2[1W Return vs Nifty])</f>
        <v>1.4488785269711963</v>
      </c>
      <c r="O479">
        <v>562.33000000000004</v>
      </c>
      <c r="P479">
        <v>577.38992483881304</v>
      </c>
      <c r="Q479">
        <v>593.389687762368</v>
      </c>
      <c r="R479">
        <v>67.705202438916103</v>
      </c>
      <c r="S479" s="1">
        <f>(Table2[[#This Row],[Close Price]]-Table2[[#This Row],[20D EMA]])/Table2[[#This Row],[20D EMA]]</f>
        <v>6.7878292106058641E-2</v>
      </c>
      <c r="T479" s="1">
        <f>(Table2[[#This Row],[Close Price]]-Table2[[#This Row],[50D EMA]])/Table2[[#This Row],[50D EMA]]</f>
        <v>4.0025075199638223E-2</v>
      </c>
      <c r="U479" s="1">
        <f>(Table2[[#This Row],[Close Price]]-Table2[[#This Row],[200D EMA]])/Table2[[#This Row],[200D EMA]]</f>
        <v>1.1982534217007552E-2</v>
      </c>
      <c r="V479">
        <v>0.72570721367471702</v>
      </c>
      <c r="W479">
        <v>570.1</v>
      </c>
      <c r="X479">
        <v>616</v>
      </c>
      <c r="Y479">
        <v>570.1</v>
      </c>
      <c r="Z479">
        <v>616</v>
      </c>
      <c r="AA479">
        <v>570.1</v>
      </c>
      <c r="AB479">
        <v>616</v>
      </c>
      <c r="AC479" s="1">
        <f>(Table2[[#This Row],[Close Price]]/Table2[[#This Row],[Day Low]])-1</f>
        <v>5.3323978249429915E-2</v>
      </c>
      <c r="AD479" s="1">
        <f>(Table2[[#This Row],[Day High]]/Table2[[#This Row],[Close Price]])-1</f>
        <v>2.5811823480432983E-2</v>
      </c>
      <c r="AE479" s="1">
        <f>(Table2[[#This Row],[Close Price]]/Table2[[#This Row],[Current Week Low]])-1</f>
        <v>5.3323978249429915E-2</v>
      </c>
      <c r="AF479" s="1">
        <f>(Table2[[#This Row],[Current Week High]]/Table2[[#This Row],[Close Price]])-1</f>
        <v>2.5811823480432983E-2</v>
      </c>
      <c r="AG479" s="1">
        <f>(Table2[[#This Row],[Close Price]]/Table2[[#This Row],[Current Month Low]])-1</f>
        <v>5.3323978249429915E-2</v>
      </c>
      <c r="AH479" s="1">
        <f>(Table2[[#This Row],[Current Month High]]/Table2[[#This Row],[Close Price]])-1</f>
        <v>2.5811823480432983E-2</v>
      </c>
      <c r="AI479">
        <v>31.806827643630299</v>
      </c>
      <c r="AJ479">
        <v>33.4444444444444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-7.0000000000000007E-2</v>
      </c>
      <c r="AM479" t="s">
        <v>3190</v>
      </c>
      <c r="AN479">
        <v>8.3000000000000007</v>
      </c>
      <c r="AO479" t="s">
        <v>3189</v>
      </c>
      <c r="AP479">
        <v>6.8364659175768006E-2</v>
      </c>
      <c r="AQ479">
        <f>(Table2[[#This Row],[Sharpe Ratio]]-AVERAGE(Table2[Sharpe Ratio]))/_xlfn.STDEV.P(Table2[Sharpe Ratio])</f>
        <v>9.57748651160127E-2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703</v>
      </c>
      <c r="AT479">
        <f>_xlfn.RANK.AVG(Table2[[#This Row],[6M Return vs Nifty Z-Score]],Table2[6M Return vs Nifty Z-Score])</f>
        <v>303</v>
      </c>
      <c r="AU479">
        <f>_xlfn.RANK.AVG(Table2[[#This Row],[Sharpe Ratio Z-Score]],Table2[Sharpe Ratio Z-Score])</f>
        <v>322</v>
      </c>
      <c r="AV479">
        <f>(Table2[[#This Row],[Rank 1Y]]+Table2[[#This Row],[Rank 6M]]+Table2[[#This Row],[Rank Sharpe]])/3</f>
        <v>442.66666666666669</v>
      </c>
    </row>
    <row r="480" spans="1:48" x14ac:dyDescent="0.3">
      <c r="A480" t="s">
        <v>1350</v>
      </c>
      <c r="B480" t="s">
        <v>1351</v>
      </c>
      <c r="C480" t="s">
        <v>3151</v>
      </c>
      <c r="D480" t="s">
        <v>232</v>
      </c>
      <c r="E480">
        <v>8532.5014889499998</v>
      </c>
      <c r="F480">
        <v>438.7</v>
      </c>
      <c r="G480">
        <v>3.3445529791617901</v>
      </c>
      <c r="H480">
        <f>(Table2[[#This Row],[1Y Return vs Nifty]]-AVERAGE(Table2[1Y Return vs Nifty]))/_xlfn.STDEV.P(Table2[1Y Return vs Nifty])</f>
        <v>-0.23783442314203471</v>
      </c>
      <c r="I480">
        <v>-0.96857112454101602</v>
      </c>
      <c r="J480">
        <f>(Table2[[#This Row],[1M Return vs Nifty]]-AVERAGE(Table2[1M Return vs Nifty]))/_xlfn.STDEV.P(Table2[1M Return vs Nifty])</f>
        <v>-1.901475280617082E-2</v>
      </c>
      <c r="K480">
        <v>-10.7391476298572</v>
      </c>
      <c r="L480">
        <f>(Table2[[#This Row],[6M Return vs Nifty]]-AVERAGE(Table2[6M Return vs Nifty]))/_xlfn.STDEV.P(Table2[6M Return vs Nifty])</f>
        <v>-0.45253980960050344</v>
      </c>
      <c r="M480">
        <v>5.6299253414555501</v>
      </c>
      <c r="N480">
        <f>(Table2[[#This Row],[1W Return vs Nifty]]-AVERAGE(Table2[1W Return vs Nifty]))/_xlfn.STDEV.P(Table2[1W Return vs Nifty])</f>
        <v>0.68302111499449658</v>
      </c>
      <c r="O480">
        <v>428.08</v>
      </c>
      <c r="P480">
        <v>435.32124952574202</v>
      </c>
      <c r="Q480">
        <v>418.99114860965398</v>
      </c>
      <c r="R480">
        <v>66.549728699066307</v>
      </c>
      <c r="S480" s="1">
        <f>(Table2[[#This Row],[Close Price]]-Table2[[#This Row],[20D EMA]])/Table2[[#This Row],[20D EMA]]</f>
        <v>2.4808447019248749E-2</v>
      </c>
      <c r="T480" s="1">
        <f>(Table2[[#This Row],[Close Price]]-Table2[[#This Row],[50D EMA]])/Table2[[#This Row],[50D EMA]]</f>
        <v>7.7615105578671571E-3</v>
      </c>
      <c r="U480" s="1">
        <f>(Table2[[#This Row],[Close Price]]-Table2[[#This Row],[200D EMA]])/Table2[[#This Row],[200D EMA]]</f>
        <v>4.7038825177444094E-2</v>
      </c>
      <c r="V480">
        <v>0.16153889902715499</v>
      </c>
      <c r="W480">
        <v>436.35</v>
      </c>
      <c r="X480">
        <v>444</v>
      </c>
      <c r="Y480">
        <v>436.35</v>
      </c>
      <c r="Z480">
        <v>444</v>
      </c>
      <c r="AA480">
        <v>436.35</v>
      </c>
      <c r="AB480">
        <v>444</v>
      </c>
      <c r="AC480" s="1">
        <f>(Table2[[#This Row],[Close Price]]/Table2[[#This Row],[Day Low]])-1</f>
        <v>5.3855849661967881E-3</v>
      </c>
      <c r="AD480" s="1">
        <f>(Table2[[#This Row],[Day High]]/Table2[[#This Row],[Close Price]])-1</f>
        <v>1.2081148848871681E-2</v>
      </c>
      <c r="AE480" s="1">
        <f>(Table2[[#This Row],[Close Price]]/Table2[[#This Row],[Current Week Low]])-1</f>
        <v>5.3855849661967881E-3</v>
      </c>
      <c r="AF480" s="1">
        <f>(Table2[[#This Row],[Current Week High]]/Table2[[#This Row],[Close Price]])-1</f>
        <v>1.2081148848871681E-2</v>
      </c>
      <c r="AG480" s="1">
        <f>(Table2[[#This Row],[Close Price]]/Table2[[#This Row],[Current Month Low]])-1</f>
        <v>5.3855849661967881E-3</v>
      </c>
      <c r="AH480" s="1">
        <f>(Table2[[#This Row],[Current Month High]]/Table2[[#This Row],[Close Price]])-1</f>
        <v>1.2081148848871681E-2</v>
      </c>
      <c r="AI480">
        <v>25.0512878960565</v>
      </c>
      <c r="AJ480">
        <v>36.6666666666666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0.14000000000000001</v>
      </c>
      <c r="AM480" t="s">
        <v>3189</v>
      </c>
      <c r="AN480">
        <v>5.38</v>
      </c>
      <c r="AO480" t="s">
        <v>3189</v>
      </c>
      <c r="AP480">
        <v>1.6363558676828999E-2</v>
      </c>
      <c r="AQ480">
        <f>(Table2[[#This Row],[Sharpe Ratio]]-AVERAGE(Table2[Sharpe Ratio]))/_xlfn.STDEV.P(Table2[Sharpe Ratio])</f>
        <v>-0.50728415455157649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387</v>
      </c>
      <c r="AT480">
        <f>_xlfn.RANK.AVG(Table2[[#This Row],[6M Return vs Nifty Z-Score]],Table2[6M Return vs Nifty Z-Score])</f>
        <v>474</v>
      </c>
      <c r="AU480">
        <f>_xlfn.RANK.AVG(Table2[[#This Row],[Sharpe Ratio Z-Score]],Table2[Sharpe Ratio Z-Score])</f>
        <v>468</v>
      </c>
      <c r="AV480">
        <f>(Table2[[#This Row],[Rank 1Y]]+Table2[[#This Row],[Rank 6M]]+Table2[[#This Row],[Rank Sharpe]])/3</f>
        <v>443</v>
      </c>
    </row>
    <row r="481" spans="1:48" x14ac:dyDescent="0.3">
      <c r="A481" t="s">
        <v>1132</v>
      </c>
      <c r="B481" t="s">
        <v>1133</v>
      </c>
      <c r="C481" t="s">
        <v>3147</v>
      </c>
      <c r="D481" t="s">
        <v>261</v>
      </c>
      <c r="E481">
        <v>10979.412677759999</v>
      </c>
      <c r="F481">
        <v>2134.5500000000002</v>
      </c>
      <c r="G481">
        <v>7.3560225251018299</v>
      </c>
      <c r="H481">
        <f>(Table2[[#This Row],[1Y Return vs Nifty]]-AVERAGE(Table2[1Y Return vs Nifty]))/_xlfn.STDEV.P(Table2[1Y Return vs Nifty])</f>
        <v>-0.1575559331419957</v>
      </c>
      <c r="I481">
        <v>0.599713180833509</v>
      </c>
      <c r="J481">
        <f>(Table2[[#This Row],[1M Return vs Nifty]]-AVERAGE(Table2[1M Return vs Nifty]))/_xlfn.STDEV.P(Table2[1M Return vs Nifty])</f>
        <v>0.15382278779416472</v>
      </c>
      <c r="K481">
        <v>3.6906529112595599</v>
      </c>
      <c r="L481">
        <f>(Table2[[#This Row],[6M Return vs Nifty]]-AVERAGE(Table2[6M Return vs Nifty]))/_xlfn.STDEV.P(Table2[6M Return vs Nifty])</f>
        <v>4.5890117095985531E-3</v>
      </c>
      <c r="M481">
        <v>3.5185399771396799</v>
      </c>
      <c r="N481">
        <f>(Table2[[#This Row],[1W Return vs Nifty]]-AVERAGE(Table2[1W Return vs Nifty]))/_xlfn.STDEV.P(Table2[1W Return vs Nifty])</f>
        <v>0.24196943316064076</v>
      </c>
      <c r="O481">
        <v>2119.96</v>
      </c>
      <c r="P481">
        <v>2130.4122714749301</v>
      </c>
      <c r="Q481">
        <v>1983.57290397359</v>
      </c>
      <c r="R481">
        <v>57.523103182514802</v>
      </c>
      <c r="S481" s="1">
        <f>(Table2[[#This Row],[Close Price]]-Table2[[#This Row],[20D EMA]])/Table2[[#This Row],[20D EMA]]</f>
        <v>6.8822053246288348E-3</v>
      </c>
      <c r="T481" s="1">
        <f>(Table2[[#This Row],[Close Price]]-Table2[[#This Row],[50D EMA]])/Table2[[#This Row],[50D EMA]]</f>
        <v>1.9422196259719486E-3</v>
      </c>
      <c r="U481" s="1">
        <f>(Table2[[#This Row],[Close Price]]-Table2[[#This Row],[200D EMA]])/Table2[[#This Row],[200D EMA]]</f>
        <v>7.6113711638208778E-2</v>
      </c>
      <c r="V481">
        <v>0.76886074911428903</v>
      </c>
      <c r="W481">
        <v>2128.1</v>
      </c>
      <c r="X481">
        <v>2187.65</v>
      </c>
      <c r="Y481">
        <v>2128.1</v>
      </c>
      <c r="Z481">
        <v>2187.65</v>
      </c>
      <c r="AA481">
        <v>2128.1</v>
      </c>
      <c r="AB481">
        <v>2187.65</v>
      </c>
      <c r="AC481" s="1">
        <f>(Table2[[#This Row],[Close Price]]/Table2[[#This Row],[Day Low]])-1</f>
        <v>3.0308726093699612E-3</v>
      </c>
      <c r="AD481" s="1">
        <f>(Table2[[#This Row],[Day High]]/Table2[[#This Row],[Close Price]])-1</f>
        <v>2.487643765664882E-2</v>
      </c>
      <c r="AE481" s="1">
        <f>(Table2[[#This Row],[Close Price]]/Table2[[#This Row],[Current Week Low]])-1</f>
        <v>3.0308726093699612E-3</v>
      </c>
      <c r="AF481" s="1">
        <f>(Table2[[#This Row],[Current Week High]]/Table2[[#This Row],[Close Price]])-1</f>
        <v>2.487643765664882E-2</v>
      </c>
      <c r="AG481" s="1">
        <f>(Table2[[#This Row],[Close Price]]/Table2[[#This Row],[Current Month Low]])-1</f>
        <v>3.0308726093699612E-3</v>
      </c>
      <c r="AH481" s="1">
        <f>(Table2[[#This Row],[Current Month High]]/Table2[[#This Row],[Close Price]])-1</f>
        <v>2.487643765664882E-2</v>
      </c>
      <c r="AI481">
        <v>8.6083717879646695</v>
      </c>
      <c r="AJ481">
        <v>47.210344827586198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0.02</v>
      </c>
      <c r="AM481" t="s">
        <v>3189</v>
      </c>
      <c r="AN481">
        <v>-1.83</v>
      </c>
      <c r="AO481" t="s">
        <v>3190</v>
      </c>
      <c r="AP481">
        <v>-7.5304280742525001E-2</v>
      </c>
      <c r="AQ481">
        <f>(Table2[[#This Row],[Sharpe Ratio]]-AVERAGE(Table2[Sharpe Ratio]))/_xlfn.STDEV.P(Table2[Sharpe Ratio])</f>
        <v>-1.5703600672701838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350</v>
      </c>
      <c r="AT481">
        <f>_xlfn.RANK.AVG(Table2[[#This Row],[6M Return vs Nifty Z-Score]],Table2[6M Return vs Nifty Z-Score])</f>
        <v>290</v>
      </c>
      <c r="AU481">
        <f>_xlfn.RANK.AVG(Table2[[#This Row],[Sharpe Ratio Z-Score]],Table2[Sharpe Ratio Z-Score])</f>
        <v>693</v>
      </c>
      <c r="AV481">
        <f>(Table2[[#This Row],[Rank 1Y]]+Table2[[#This Row],[Rank 6M]]+Table2[[#This Row],[Rank Sharpe]])/3</f>
        <v>444.33333333333331</v>
      </c>
    </row>
    <row r="482" spans="1:48" x14ac:dyDescent="0.3">
      <c r="A482" t="s">
        <v>1423</v>
      </c>
      <c r="B482" t="s">
        <v>1424</v>
      </c>
      <c r="C482" t="s">
        <v>3156</v>
      </c>
      <c r="D482" t="s">
        <v>139</v>
      </c>
      <c r="E482">
        <v>7546.3851622599996</v>
      </c>
      <c r="F482">
        <v>526.15</v>
      </c>
      <c r="G482">
        <v>-15.2935484303863</v>
      </c>
      <c r="H482">
        <f>(Table2[[#This Row],[1Y Return vs Nifty]]-AVERAGE(Table2[1Y Return vs Nifty]))/_xlfn.STDEV.P(Table2[1Y Return vs Nifty])</f>
        <v>-0.61082457562628945</v>
      </c>
      <c r="I482">
        <v>-7.9089125544630399</v>
      </c>
      <c r="J482">
        <f>(Table2[[#This Row],[1M Return vs Nifty]]-AVERAGE(Table2[1M Return vs Nifty]))/_xlfn.STDEV.P(Table2[1M Return vs Nifty])</f>
        <v>-0.78389618378361803</v>
      </c>
      <c r="K482">
        <v>1.2914520527054401</v>
      </c>
      <c r="L482">
        <f>(Table2[[#This Row],[6M Return vs Nifty]]-AVERAGE(Table2[6M Return vs Nifty]))/_xlfn.STDEV.P(Table2[6M Return vs Nifty])</f>
        <v>-7.1416464418219749E-2</v>
      </c>
      <c r="M482">
        <v>-3.39995121593669</v>
      </c>
      <c r="N482">
        <f>(Table2[[#This Row],[1W Return vs Nifty]]-AVERAGE(Table2[1W Return vs Nifty]))/_xlfn.STDEV.P(Table2[1W Return vs Nifty])</f>
        <v>-1.2032485872113861</v>
      </c>
      <c r="O482">
        <v>525.02</v>
      </c>
      <c r="P482">
        <v>542.63267959987502</v>
      </c>
      <c r="Q482">
        <v>523.04377406430899</v>
      </c>
      <c r="R482">
        <v>45.740592933454302</v>
      </c>
      <c r="S482" s="1">
        <f>(Table2[[#This Row],[Close Price]]-Table2[[#This Row],[20D EMA]])/Table2[[#This Row],[20D EMA]]</f>
        <v>2.152298960039609E-3</v>
      </c>
      <c r="T482" s="1">
        <f>(Table2[[#This Row],[Close Price]]-Table2[[#This Row],[50D EMA]])/Table2[[#This Row],[50D EMA]]</f>
        <v>-3.037539060866919E-2</v>
      </c>
      <c r="U482" s="1">
        <f>(Table2[[#This Row],[Close Price]]-Table2[[#This Row],[200D EMA]])/Table2[[#This Row],[200D EMA]]</f>
        <v>5.9387494693877597E-3</v>
      </c>
      <c r="V482">
        <v>0.54615545813340205</v>
      </c>
      <c r="W482">
        <v>510.1</v>
      </c>
      <c r="X482">
        <v>529.9</v>
      </c>
      <c r="Y482">
        <v>510.1</v>
      </c>
      <c r="Z482">
        <v>529.9</v>
      </c>
      <c r="AA482">
        <v>510.1</v>
      </c>
      <c r="AB482">
        <v>529.9</v>
      </c>
      <c r="AC482" s="1">
        <f>(Table2[[#This Row],[Close Price]]/Table2[[#This Row],[Day Low]])-1</f>
        <v>3.146441874142325E-2</v>
      </c>
      <c r="AD482" s="1">
        <f>(Table2[[#This Row],[Day High]]/Table2[[#This Row],[Close Price]])-1</f>
        <v>7.1272450822008615E-3</v>
      </c>
      <c r="AE482" s="1">
        <f>(Table2[[#This Row],[Close Price]]/Table2[[#This Row],[Current Week Low]])-1</f>
        <v>3.146441874142325E-2</v>
      </c>
      <c r="AF482" s="1">
        <f>(Table2[[#This Row],[Current Week High]]/Table2[[#This Row],[Close Price]])-1</f>
        <v>7.1272450822008615E-3</v>
      </c>
      <c r="AG482" s="1">
        <f>(Table2[[#This Row],[Close Price]]/Table2[[#This Row],[Current Month Low]])-1</f>
        <v>3.146441874142325E-2</v>
      </c>
      <c r="AH482" s="1">
        <f>(Table2[[#This Row],[Current Month High]]/Table2[[#This Row],[Close Price]])-1</f>
        <v>7.1272450822008615E-3</v>
      </c>
      <c r="AI482">
        <v>32.851848332224598</v>
      </c>
      <c r="AJ482">
        <v>38.442310222339103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-0.09</v>
      </c>
      <c r="AM482" t="s">
        <v>3190</v>
      </c>
      <c r="AN482">
        <v>2.41</v>
      </c>
      <c r="AO482" t="s">
        <v>3189</v>
      </c>
      <c r="AP482">
        <v>9.6299392515009994E-3</v>
      </c>
      <c r="AQ482">
        <f>(Table2[[#This Row],[Sharpe Ratio]]-AVERAGE(Table2[Sharpe Ratio]))/_xlfn.STDEV.P(Table2[Sharpe Ratio])</f>
        <v>-0.58537423130939026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528</v>
      </c>
      <c r="AT482">
        <f>_xlfn.RANK.AVG(Table2[[#This Row],[6M Return vs Nifty Z-Score]],Table2[6M Return vs Nifty Z-Score])</f>
        <v>310</v>
      </c>
      <c r="AU482">
        <f>_xlfn.RANK.AVG(Table2[[#This Row],[Sharpe Ratio Z-Score]],Table2[Sharpe Ratio Z-Score])</f>
        <v>496</v>
      </c>
      <c r="AV482">
        <f>(Table2[[#This Row],[Rank 1Y]]+Table2[[#This Row],[Rank 6M]]+Table2[[#This Row],[Rank Sharpe]])/3</f>
        <v>444.66666666666669</v>
      </c>
    </row>
    <row r="483" spans="1:48" x14ac:dyDescent="0.3">
      <c r="A483" t="s">
        <v>135</v>
      </c>
      <c r="B483" t="s">
        <v>136</v>
      </c>
      <c r="C483" t="s">
        <v>3143</v>
      </c>
      <c r="D483" t="s">
        <v>54</v>
      </c>
      <c r="E483">
        <v>208610.08631298001</v>
      </c>
      <c r="F483">
        <v>329.7</v>
      </c>
      <c r="G483">
        <v>22.922974140784401</v>
      </c>
      <c r="H483">
        <f>(Table2[[#This Row],[1Y Return vs Nifty]]-AVERAGE(Table2[1Y Return vs Nifty]))/_xlfn.STDEV.P(Table2[1Y Return vs Nifty])</f>
        <v>0.15397363359133825</v>
      </c>
      <c r="I483">
        <v>1.8200175739181399</v>
      </c>
      <c r="J483">
        <f>(Table2[[#This Row],[1M Return vs Nifty]]-AVERAGE(Table2[1M Return vs Nifty]))/_xlfn.STDEV.P(Table2[1M Return vs Nifty])</f>
        <v>0.28831014404821059</v>
      </c>
      <c r="K483">
        <v>-15.5392962298985</v>
      </c>
      <c r="L483">
        <f>(Table2[[#This Row],[6M Return vs Nifty]]-AVERAGE(Table2[6M Return vs Nifty]))/_xlfn.STDEV.P(Table2[6M Return vs Nifty])</f>
        <v>-0.60460610222857847</v>
      </c>
      <c r="M483">
        <v>2.7397533630701401</v>
      </c>
      <c r="N483">
        <f>(Table2[[#This Row],[1W Return vs Nifty]]-AVERAGE(Table2[1W Return vs Nifty]))/_xlfn.STDEV.P(Table2[1W Return vs Nifty])</f>
        <v>7.9287076954974639E-2</v>
      </c>
      <c r="O483">
        <v>322.63</v>
      </c>
      <c r="P483">
        <v>326.88284191583801</v>
      </c>
      <c r="Q483">
        <v>317.01072216806</v>
      </c>
      <c r="R483">
        <v>61.6771944827181</v>
      </c>
      <c r="S483" s="1">
        <f>(Table2[[#This Row],[Close Price]]-Table2[[#This Row],[20D EMA]])/Table2[[#This Row],[20D EMA]]</f>
        <v>2.1913647211976545E-2</v>
      </c>
      <c r="T483" s="1">
        <f>(Table2[[#This Row],[Close Price]]-Table2[[#This Row],[50D EMA]])/Table2[[#This Row],[50D EMA]]</f>
        <v>8.6182500973462032E-3</v>
      </c>
      <c r="U483" s="1">
        <f>(Table2[[#This Row],[Close Price]]-Table2[[#This Row],[200D EMA]])/Table2[[#This Row],[200D EMA]]</f>
        <v>4.0027913709533451E-2</v>
      </c>
      <c r="V483">
        <v>0.73548611784426499</v>
      </c>
      <c r="W483">
        <v>325.10000000000002</v>
      </c>
      <c r="X483">
        <v>330.5</v>
      </c>
      <c r="Y483">
        <v>325.10000000000002</v>
      </c>
      <c r="Z483">
        <v>330.5</v>
      </c>
      <c r="AA483">
        <v>325.10000000000002</v>
      </c>
      <c r="AB483">
        <v>330.5</v>
      </c>
      <c r="AC483" s="1">
        <f>(Table2[[#This Row],[Close Price]]/Table2[[#This Row],[Day Low]])-1</f>
        <v>1.4149492463857216E-2</v>
      </c>
      <c r="AD483" s="1">
        <f>(Table2[[#This Row],[Day High]]/Table2[[#This Row],[Close Price]])-1</f>
        <v>2.4264482863209924E-3</v>
      </c>
      <c r="AE483" s="1">
        <f>(Table2[[#This Row],[Close Price]]/Table2[[#This Row],[Current Week Low]])-1</f>
        <v>1.4149492463857216E-2</v>
      </c>
      <c r="AF483" s="1">
        <f>(Table2[[#This Row],[Current Week High]]/Table2[[#This Row],[Close Price]])-1</f>
        <v>2.4264482863209924E-3</v>
      </c>
      <c r="AG483" s="1">
        <f>(Table2[[#This Row],[Close Price]]/Table2[[#This Row],[Current Month Low]])-1</f>
        <v>1.4149492463857216E-2</v>
      </c>
      <c r="AH483" s="1">
        <f>(Table2[[#This Row],[Current Month High]]/Table2[[#This Row],[Close Price]])-1</f>
        <v>2.4264482863209924E-3</v>
      </c>
      <c r="AI483">
        <v>19.714892326357301</v>
      </c>
      <c r="AJ483">
        <v>44.668714348398403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-0.06</v>
      </c>
      <c r="AM483" t="s">
        <v>3190</v>
      </c>
      <c r="AN483">
        <v>6.27</v>
      </c>
      <c r="AO483" t="s">
        <v>3189</v>
      </c>
      <c r="AQ483">
        <f>(Table2[[#This Row],[Sharpe Ratio]]-AVERAGE(Table2[Sharpe Ratio]))/_xlfn.STDEV.P(Table2[Sharpe Ratio])</f>
        <v>-0.69705305481019519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259</v>
      </c>
      <c r="AT483">
        <f>_xlfn.RANK.AVG(Table2[[#This Row],[6M Return vs Nifty Z-Score]],Table2[6M Return vs Nifty Z-Score])</f>
        <v>541</v>
      </c>
      <c r="AU483">
        <f>_xlfn.RANK.AVG(Table2[[#This Row],[Sharpe Ratio Z-Score]],Table2[Sharpe Ratio Z-Score])</f>
        <v>537</v>
      </c>
      <c r="AV483">
        <f>(Table2[[#This Row],[Rank 1Y]]+Table2[[#This Row],[Rank 6M]]+Table2[[#This Row],[Rank Sharpe]])/3</f>
        <v>445.66666666666669</v>
      </c>
    </row>
    <row r="484" spans="1:48" x14ac:dyDescent="0.3">
      <c r="A484" t="s">
        <v>2244</v>
      </c>
      <c r="B484" t="s">
        <v>2245</v>
      </c>
      <c r="C484" t="s">
        <v>3141</v>
      </c>
      <c r="D484" t="s">
        <v>69</v>
      </c>
      <c r="E484">
        <v>2530.3430917259998</v>
      </c>
      <c r="F484">
        <v>193.32</v>
      </c>
      <c r="G484">
        <v>-2.4613214937475698</v>
      </c>
      <c r="H484">
        <f>(Table2[[#This Row],[1Y Return vs Nifty]]-AVERAGE(Table2[1Y Return vs Nifty]))/_xlfn.STDEV.P(Table2[1Y Return vs Nifty])</f>
        <v>-0.3540229746135663</v>
      </c>
      <c r="I484">
        <v>-8.5082017726695707</v>
      </c>
      <c r="J484">
        <f>(Table2[[#This Row],[1M Return vs Nifty]]-AVERAGE(Table2[1M Return vs Nifty]))/_xlfn.STDEV.P(Table2[1M Return vs Nifty])</f>
        <v>-0.84994267435177973</v>
      </c>
      <c r="K484">
        <v>-8.4007469932302801</v>
      </c>
      <c r="L484">
        <f>(Table2[[#This Row],[6M Return vs Nifty]]-AVERAGE(Table2[6M Return vs Nifty]))/_xlfn.STDEV.P(Table2[6M Return vs Nifty])</f>
        <v>-0.37846045391390526</v>
      </c>
      <c r="M484">
        <v>-0.124159641571525</v>
      </c>
      <c r="N484">
        <f>(Table2[[#This Row],[1W Return vs Nifty]]-AVERAGE(Table2[1W Return vs Nifty]))/_xlfn.STDEV.P(Table2[1W Return vs Nifty])</f>
        <v>-0.51896166942313493</v>
      </c>
      <c r="O484">
        <v>194.99</v>
      </c>
      <c r="P484">
        <v>208.695414769976</v>
      </c>
      <c r="Q484">
        <v>211.02814806458201</v>
      </c>
      <c r="R484">
        <v>47.413340449224002</v>
      </c>
      <c r="S484" s="1">
        <f>(Table2[[#This Row],[Close Price]]-Table2[[#This Row],[20D EMA]])/Table2[[#This Row],[20D EMA]]</f>
        <v>-8.5645417713729726E-3</v>
      </c>
      <c r="T484" s="1">
        <f>(Table2[[#This Row],[Close Price]]-Table2[[#This Row],[50D EMA]])/Table2[[#This Row],[50D EMA]]</f>
        <v>-7.3673946248041813E-2</v>
      </c>
      <c r="U484" s="1">
        <f>(Table2[[#This Row],[Close Price]]-Table2[[#This Row],[200D EMA]])/Table2[[#This Row],[200D EMA]]</f>
        <v>-8.3913677995045025E-2</v>
      </c>
      <c r="V484">
        <v>0.71283286666300405</v>
      </c>
      <c r="W484">
        <v>189.71</v>
      </c>
      <c r="X484">
        <v>197.99</v>
      </c>
      <c r="Y484">
        <v>189.71</v>
      </c>
      <c r="Z484">
        <v>197.99</v>
      </c>
      <c r="AA484">
        <v>189.71</v>
      </c>
      <c r="AB484">
        <v>197.99</v>
      </c>
      <c r="AC484" s="1">
        <f>(Table2[[#This Row],[Close Price]]/Table2[[#This Row],[Day Low]])-1</f>
        <v>1.9029044330820755E-2</v>
      </c>
      <c r="AD484" s="1">
        <f>(Table2[[#This Row],[Day High]]/Table2[[#This Row],[Close Price]])-1</f>
        <v>2.4156838402648484E-2</v>
      </c>
      <c r="AE484" s="1">
        <f>(Table2[[#This Row],[Close Price]]/Table2[[#This Row],[Current Week Low]])-1</f>
        <v>1.9029044330820755E-2</v>
      </c>
      <c r="AF484" s="1">
        <f>(Table2[[#This Row],[Current Week High]]/Table2[[#This Row],[Close Price]])-1</f>
        <v>2.4156838402648484E-2</v>
      </c>
      <c r="AG484" s="1">
        <f>(Table2[[#This Row],[Close Price]]/Table2[[#This Row],[Current Month Low]])-1</f>
        <v>1.9029044330820755E-2</v>
      </c>
      <c r="AH484" s="1">
        <f>(Table2[[#This Row],[Current Month High]]/Table2[[#This Row],[Close Price]])-1</f>
        <v>2.4156838402648484E-2</v>
      </c>
      <c r="AI484">
        <v>51.846679081315898</v>
      </c>
      <c r="AJ484">
        <v>23.330143540669798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-0.1</v>
      </c>
      <c r="AM484" t="s">
        <v>3190</v>
      </c>
      <c r="AN484">
        <v>-1.29</v>
      </c>
      <c r="AO484" t="s">
        <v>3190</v>
      </c>
      <c r="AP484">
        <v>1.8617089790243999E-2</v>
      </c>
      <c r="AQ484">
        <f>(Table2[[#This Row],[Sharpe Ratio]]-AVERAGE(Table2[Sharpe Ratio]))/_xlfn.STDEV.P(Table2[Sharpe Ratio])</f>
        <v>-0.48114985641159402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438</v>
      </c>
      <c r="AT484">
        <f>_xlfn.RANK.AVG(Table2[[#This Row],[6M Return vs Nifty Z-Score]],Table2[6M Return vs Nifty Z-Score])</f>
        <v>444</v>
      </c>
      <c r="AU484">
        <f>_xlfn.RANK.AVG(Table2[[#This Row],[Sharpe Ratio Z-Score]],Table2[Sharpe Ratio Z-Score])</f>
        <v>461</v>
      </c>
      <c r="AV484">
        <f>(Table2[[#This Row],[Rank 1Y]]+Table2[[#This Row],[Rank 6M]]+Table2[[#This Row],[Rank Sharpe]])/3</f>
        <v>447.66666666666669</v>
      </c>
    </row>
    <row r="485" spans="1:48" x14ac:dyDescent="0.3">
      <c r="A485" t="s">
        <v>970</v>
      </c>
      <c r="B485" t="s">
        <v>971</v>
      </c>
      <c r="C485" t="s">
        <v>3154</v>
      </c>
      <c r="D485" t="s">
        <v>972</v>
      </c>
      <c r="E485">
        <v>15450.208079853001</v>
      </c>
      <c r="F485">
        <v>197.63</v>
      </c>
      <c r="G485">
        <v>2.7094279898876699</v>
      </c>
      <c r="H485">
        <f>(Table2[[#This Row],[1Y Return vs Nifty]]-AVERAGE(Table2[1Y Return vs Nifty]))/_xlfn.STDEV.P(Table2[1Y Return vs Nifty])</f>
        <v>-0.25054469665060974</v>
      </c>
      <c r="I485">
        <v>4.1377043382085201</v>
      </c>
      <c r="J485">
        <f>(Table2[[#This Row],[1M Return vs Nifty]]-AVERAGE(Table2[1M Return vs Nifty]))/_xlfn.STDEV.P(Table2[1M Return vs Nifty])</f>
        <v>0.54373786136266444</v>
      </c>
      <c r="K485">
        <v>-10.869090405361399</v>
      </c>
      <c r="L485">
        <f>(Table2[[#This Row],[6M Return vs Nifty]]-AVERAGE(Table2[6M Return vs Nifty]))/_xlfn.STDEV.P(Table2[6M Return vs Nifty])</f>
        <v>-0.45665633135246675</v>
      </c>
      <c r="M485">
        <v>-0.30445189715316801</v>
      </c>
      <c r="N485">
        <f>(Table2[[#This Row],[1W Return vs Nifty]]-AVERAGE(Table2[1W Return vs Nifty]))/_xlfn.STDEV.P(Table2[1W Return vs Nifty])</f>
        <v>-0.55662329381905307</v>
      </c>
      <c r="O485">
        <v>192.74</v>
      </c>
      <c r="P485">
        <v>189.89017649466999</v>
      </c>
      <c r="Q485">
        <v>193.342056992002</v>
      </c>
      <c r="R485">
        <v>60.711795390466001</v>
      </c>
      <c r="S485" s="1">
        <f>(Table2[[#This Row],[Close Price]]-Table2[[#This Row],[20D EMA]])/Table2[[#This Row],[20D EMA]]</f>
        <v>2.5370966068278437E-2</v>
      </c>
      <c r="T485" s="1">
        <f>(Table2[[#This Row],[Close Price]]-Table2[[#This Row],[50D EMA]])/Table2[[#This Row],[50D EMA]]</f>
        <v>4.0759472913267092E-2</v>
      </c>
      <c r="U485" s="1">
        <f>(Table2[[#This Row],[Close Price]]-Table2[[#This Row],[200D EMA]])/Table2[[#This Row],[200D EMA]]</f>
        <v>2.2178014833965354E-2</v>
      </c>
      <c r="V485">
        <v>0.73101166367245896</v>
      </c>
      <c r="W485">
        <v>196.51</v>
      </c>
      <c r="X485">
        <v>204.4</v>
      </c>
      <c r="Y485">
        <v>196.51</v>
      </c>
      <c r="Z485">
        <v>204.4</v>
      </c>
      <c r="AA485">
        <v>196.51</v>
      </c>
      <c r="AB485">
        <v>204.4</v>
      </c>
      <c r="AC485" s="1">
        <f>(Table2[[#This Row],[Close Price]]/Table2[[#This Row],[Day Low]])-1</f>
        <v>5.6994554984479695E-3</v>
      </c>
      <c r="AD485" s="1">
        <f>(Table2[[#This Row],[Day High]]/Table2[[#This Row],[Close Price]])-1</f>
        <v>3.4255932803724187E-2</v>
      </c>
      <c r="AE485" s="1">
        <f>(Table2[[#This Row],[Close Price]]/Table2[[#This Row],[Current Week Low]])-1</f>
        <v>5.6994554984479695E-3</v>
      </c>
      <c r="AF485" s="1">
        <f>(Table2[[#This Row],[Current Week High]]/Table2[[#This Row],[Close Price]])-1</f>
        <v>3.4255932803724187E-2</v>
      </c>
      <c r="AG485" s="1">
        <f>(Table2[[#This Row],[Close Price]]/Table2[[#This Row],[Current Month Low]])-1</f>
        <v>5.6994554984479695E-3</v>
      </c>
      <c r="AH485" s="1">
        <f>(Table2[[#This Row],[Current Month High]]/Table2[[#This Row],[Close Price]])-1</f>
        <v>3.4255932803724187E-2</v>
      </c>
      <c r="AI485">
        <v>20.199362444972898</v>
      </c>
      <c r="AJ485">
        <v>24.727043231303199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0.04</v>
      </c>
      <c r="AM485" t="s">
        <v>3189</v>
      </c>
      <c r="AN485">
        <v>6.1</v>
      </c>
      <c r="AO485" t="s">
        <v>3189</v>
      </c>
      <c r="AP485">
        <v>1.4164175880839999E-2</v>
      </c>
      <c r="AQ485">
        <f>(Table2[[#This Row],[Sharpe Ratio]]-AVERAGE(Table2[Sharpe Ratio]))/_xlfn.STDEV.P(Table2[Sharpe Ratio])</f>
        <v>-0.53279049230398512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392</v>
      </c>
      <c r="AT485">
        <f>_xlfn.RANK.AVG(Table2[[#This Row],[6M Return vs Nifty Z-Score]],Table2[6M Return vs Nifty Z-Score])</f>
        <v>475</v>
      </c>
      <c r="AU485">
        <f>_xlfn.RANK.AVG(Table2[[#This Row],[Sharpe Ratio Z-Score]],Table2[Sharpe Ratio Z-Score])</f>
        <v>477</v>
      </c>
      <c r="AV485">
        <f>(Table2[[#This Row],[Rank 1Y]]+Table2[[#This Row],[Rank 6M]]+Table2[[#This Row],[Rank Sharpe]])/3</f>
        <v>448</v>
      </c>
    </row>
    <row r="486" spans="1:48" x14ac:dyDescent="0.3">
      <c r="A486" t="s">
        <v>1566</v>
      </c>
      <c r="B486" t="s">
        <v>1567</v>
      </c>
      <c r="C486" t="s">
        <v>3148</v>
      </c>
      <c r="D486" t="s">
        <v>213</v>
      </c>
      <c r="E486">
        <v>6355.2220355250001</v>
      </c>
      <c r="F486">
        <v>463.75</v>
      </c>
      <c r="G486">
        <v>2.1250283113667101</v>
      </c>
      <c r="H486">
        <f>(Table2[[#This Row],[1Y Return vs Nifty]]-AVERAGE(Table2[1Y Return vs Nifty]))/_xlfn.STDEV.P(Table2[1Y Return vs Nifty])</f>
        <v>-0.26223984308283249</v>
      </c>
      <c r="I486">
        <v>-10.874153142928501</v>
      </c>
      <c r="J486">
        <f>(Table2[[#This Row],[1M Return vs Nifty]]-AVERAGE(Table2[1M Return vs Nifty]))/_xlfn.STDEV.P(Table2[1M Return vs Nifty])</f>
        <v>-1.110689539326553</v>
      </c>
      <c r="K486">
        <v>-3.40311840837097</v>
      </c>
      <c r="L486">
        <f>(Table2[[#This Row],[6M Return vs Nifty]]-AVERAGE(Table2[6M Return vs Nifty]))/_xlfn.STDEV.P(Table2[6M Return vs Nifty])</f>
        <v>-0.22013809472171078</v>
      </c>
      <c r="M486">
        <v>2.30850743795353</v>
      </c>
      <c r="N486">
        <f>(Table2[[#This Row],[1W Return vs Nifty]]-AVERAGE(Table2[1W Return vs Nifty]))/_xlfn.STDEV.P(Table2[1W Return vs Nifty])</f>
        <v>-1.0796781620177965E-2</v>
      </c>
      <c r="O486">
        <v>472.28</v>
      </c>
      <c r="P486">
        <v>490.62220341242801</v>
      </c>
      <c r="Q486">
        <v>477.20300175603899</v>
      </c>
      <c r="R486">
        <v>46.968244144781799</v>
      </c>
      <c r="S486" s="1">
        <f>(Table2[[#This Row],[Close Price]]-Table2[[#This Row],[20D EMA]])/Table2[[#This Row],[20D EMA]]</f>
        <v>-1.8061319556195419E-2</v>
      </c>
      <c r="T486" s="1">
        <f>(Table2[[#This Row],[Close Price]]-Table2[[#This Row],[50D EMA]])/Table2[[#This Row],[50D EMA]]</f>
        <v>-5.477168221397969E-2</v>
      </c>
      <c r="U486" s="1">
        <f>(Table2[[#This Row],[Close Price]]-Table2[[#This Row],[200D EMA]])/Table2[[#This Row],[200D EMA]]</f>
        <v>-2.8191360294327276E-2</v>
      </c>
      <c r="V486">
        <v>0.490015326625444</v>
      </c>
      <c r="W486">
        <v>457.6</v>
      </c>
      <c r="X486">
        <v>466.95</v>
      </c>
      <c r="Y486">
        <v>457.6</v>
      </c>
      <c r="Z486">
        <v>466.95</v>
      </c>
      <c r="AA486">
        <v>457.6</v>
      </c>
      <c r="AB486">
        <v>466.95</v>
      </c>
      <c r="AC486" s="1">
        <f>(Table2[[#This Row],[Close Price]]/Table2[[#This Row],[Day Low]])-1</f>
        <v>1.3439685314685201E-2</v>
      </c>
      <c r="AD486" s="1">
        <f>(Table2[[#This Row],[Day High]]/Table2[[#This Row],[Close Price]])-1</f>
        <v>6.900269541779025E-3</v>
      </c>
      <c r="AE486" s="1">
        <f>(Table2[[#This Row],[Close Price]]/Table2[[#This Row],[Current Week Low]])-1</f>
        <v>1.3439685314685201E-2</v>
      </c>
      <c r="AF486" s="1">
        <f>(Table2[[#This Row],[Current Week High]]/Table2[[#This Row],[Close Price]])-1</f>
        <v>6.900269541779025E-3</v>
      </c>
      <c r="AG486" s="1">
        <f>(Table2[[#This Row],[Close Price]]/Table2[[#This Row],[Current Month Low]])-1</f>
        <v>1.3439685314685201E-2</v>
      </c>
      <c r="AH486" s="1">
        <f>(Table2[[#This Row],[Current Month High]]/Table2[[#This Row],[Close Price]])-1</f>
        <v>6.900269541779025E-3</v>
      </c>
      <c r="AI486">
        <v>37.919137466307198</v>
      </c>
      <c r="AJ486">
        <v>29.6840044742729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-7.0000000000000007E-2</v>
      </c>
      <c r="AM486" t="s">
        <v>3190</v>
      </c>
      <c r="AN486">
        <v>-4.49</v>
      </c>
      <c r="AO486" t="s">
        <v>3190</v>
      </c>
      <c r="AP486">
        <v>-8.9903573407370003E-3</v>
      </c>
      <c r="AQ486">
        <f>(Table2[[#This Row],[Sharpe Ratio]]-AVERAGE(Table2[Sharpe Ratio]))/_xlfn.STDEV.P(Table2[Sharpe Ratio])</f>
        <v>-0.80131461912991164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396</v>
      </c>
      <c r="AT486">
        <f>_xlfn.RANK.AVG(Table2[[#This Row],[6M Return vs Nifty Z-Score]],Table2[6M Return vs Nifty Z-Score])</f>
        <v>369</v>
      </c>
      <c r="AU486">
        <f>_xlfn.RANK.AVG(Table2[[#This Row],[Sharpe Ratio Z-Score]],Table2[Sharpe Ratio Z-Score])</f>
        <v>581</v>
      </c>
      <c r="AV486">
        <f>(Table2[[#This Row],[Rank 1Y]]+Table2[[#This Row],[Rank 6M]]+Table2[[#This Row],[Rank Sharpe]])/3</f>
        <v>448.66666666666669</v>
      </c>
    </row>
    <row r="487" spans="1:48" x14ac:dyDescent="0.3">
      <c r="A487" t="s">
        <v>724</v>
      </c>
      <c r="B487" t="s">
        <v>725</v>
      </c>
      <c r="C487" t="s">
        <v>3150</v>
      </c>
      <c r="D487" t="s">
        <v>72</v>
      </c>
      <c r="E487">
        <v>23978.950722400001</v>
      </c>
      <c r="F487">
        <v>1014.8</v>
      </c>
      <c r="G487">
        <v>-21.480618051077901</v>
      </c>
      <c r="H487">
        <f>(Table2[[#This Row],[1Y Return vs Nifty]]-AVERAGE(Table2[1Y Return vs Nifty]))/_xlfn.STDEV.P(Table2[1Y Return vs Nifty])</f>
        <v>-0.73464169575796989</v>
      </c>
      <c r="I487">
        <v>13.4386064486343</v>
      </c>
      <c r="J487">
        <f>(Table2[[#This Row],[1M Return vs Nifty]]-AVERAGE(Table2[1M Return vs Nifty]))/_xlfn.STDEV.P(Table2[1M Return vs Nifty])</f>
        <v>1.5687720599587927</v>
      </c>
      <c r="K487">
        <v>23.474768499809102</v>
      </c>
      <c r="L487">
        <f>(Table2[[#This Row],[6M Return vs Nifty]]-AVERAGE(Table2[6M Return vs Nifty]))/_xlfn.STDEV.P(Table2[6M Return vs Nifty])</f>
        <v>0.6313398398923239</v>
      </c>
      <c r="M487">
        <v>6.0437858201830998</v>
      </c>
      <c r="N487">
        <f>(Table2[[#This Row],[1W Return vs Nifty]]-AVERAGE(Table2[1W Return vs Nifty]))/_xlfn.STDEV.P(Table2[1W Return vs Nifty])</f>
        <v>0.76947329150017918</v>
      </c>
      <c r="O487">
        <v>935.88</v>
      </c>
      <c r="P487">
        <v>888.54241119209496</v>
      </c>
      <c r="Q487">
        <v>858.10820271532498</v>
      </c>
      <c r="R487">
        <v>82.577647760959096</v>
      </c>
      <c r="S487" s="1">
        <f>(Table2[[#This Row],[Close Price]]-Table2[[#This Row],[20D EMA]])/Table2[[#This Row],[20D EMA]]</f>
        <v>8.4327050476556781E-2</v>
      </c>
      <c r="T487" s="1">
        <f>(Table2[[#This Row],[Close Price]]-Table2[[#This Row],[50D EMA]])/Table2[[#This Row],[50D EMA]]</f>
        <v>0.14209517431870702</v>
      </c>
      <c r="U487" s="1">
        <f>(Table2[[#This Row],[Close Price]]-Table2[[#This Row],[200D EMA]])/Table2[[#This Row],[200D EMA]]</f>
        <v>0.18260144442024062</v>
      </c>
      <c r="V487">
        <v>1.69199184294478</v>
      </c>
      <c r="W487">
        <v>1010.15</v>
      </c>
      <c r="X487">
        <v>1045.75</v>
      </c>
      <c r="Y487">
        <v>1010.15</v>
      </c>
      <c r="Z487">
        <v>1045.75</v>
      </c>
      <c r="AA487">
        <v>1010.15</v>
      </c>
      <c r="AB487">
        <v>1045.75</v>
      </c>
      <c r="AC487" s="1">
        <f>(Table2[[#This Row],[Close Price]]/Table2[[#This Row],[Day Low]])-1</f>
        <v>4.6032767410779662E-3</v>
      </c>
      <c r="AD487" s="1">
        <f>(Table2[[#This Row],[Day High]]/Table2[[#This Row],[Close Price]])-1</f>
        <v>3.0498620417816369E-2</v>
      </c>
      <c r="AE487" s="1">
        <f>(Table2[[#This Row],[Close Price]]/Table2[[#This Row],[Current Week Low]])-1</f>
        <v>4.6032767410779662E-3</v>
      </c>
      <c r="AF487" s="1">
        <f>(Table2[[#This Row],[Current Week High]]/Table2[[#This Row],[Close Price]])-1</f>
        <v>3.0498620417816369E-2</v>
      </c>
      <c r="AG487" s="1">
        <f>(Table2[[#This Row],[Close Price]]/Table2[[#This Row],[Current Month Low]])-1</f>
        <v>4.6032767410779662E-3</v>
      </c>
      <c r="AH487" s="1">
        <f>(Table2[[#This Row],[Current Month High]]/Table2[[#This Row],[Close Price]])-1</f>
        <v>3.0498620417816369E-2</v>
      </c>
      <c r="AI487">
        <v>4.2767047694127003</v>
      </c>
      <c r="AJ487">
        <v>44.971428571428497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0.28000000000000003</v>
      </c>
      <c r="AM487" t="s">
        <v>3189</v>
      </c>
      <c r="AN487">
        <v>13.76</v>
      </c>
      <c r="AO487" t="s">
        <v>3189</v>
      </c>
      <c r="AP487">
        <v>-3.1120668058851001E-2</v>
      </c>
      <c r="AQ487">
        <f>(Table2[[#This Row],[Sharpe Ratio]]-AVERAGE(Table2[Sharpe Ratio]))/_xlfn.STDEV.P(Table2[Sharpe Ratio])</f>
        <v>-1.0579607931253499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1.176982702467976</v>
      </c>
      <c r="AS487">
        <f>_xlfn.RANK.AVG(Table2[[#This Row],[1Y Return vs Nifty Z-Score]],Table2[1Y Return vs Nifty Z-Score])</f>
        <v>573</v>
      </c>
      <c r="AT487">
        <f>_xlfn.RANK.AVG(Table2[[#This Row],[6M Return vs Nifty Z-Score]],Table2[6M Return vs Nifty Z-Score])</f>
        <v>142</v>
      </c>
      <c r="AU487">
        <f>_xlfn.RANK.AVG(Table2[[#This Row],[Sharpe Ratio Z-Score]],Table2[Sharpe Ratio Z-Score])</f>
        <v>632</v>
      </c>
      <c r="AV487">
        <f>(Table2[[#This Row],[Rank 1Y]]+Table2[[#This Row],[Rank 6M]]+Table2[[#This Row],[Rank Sharpe]])/3</f>
        <v>449</v>
      </c>
    </row>
    <row r="488" spans="1:48" x14ac:dyDescent="0.3">
      <c r="A488" t="s">
        <v>533</v>
      </c>
      <c r="B488" t="s">
        <v>534</v>
      </c>
      <c r="C488" t="s">
        <v>3151</v>
      </c>
      <c r="D488" t="s">
        <v>535</v>
      </c>
      <c r="E488">
        <v>39086.030311299997</v>
      </c>
      <c r="F488">
        <v>3527.85</v>
      </c>
      <c r="G488">
        <v>-9.1830408801841497</v>
      </c>
      <c r="H488">
        <f>(Table2[[#This Row],[1Y Return vs Nifty]]-AVERAGE(Table2[1Y Return vs Nifty]))/_xlfn.STDEV.P(Table2[1Y Return vs Nifty])</f>
        <v>-0.48853963399921452</v>
      </c>
      <c r="I488">
        <v>-6.0920763607474901</v>
      </c>
      <c r="J488">
        <f>(Table2[[#This Row],[1M Return vs Nifty]]-AVERAGE(Table2[1M Return vs Nifty]))/_xlfn.STDEV.P(Table2[1M Return vs Nifty])</f>
        <v>-0.58366622654988853</v>
      </c>
      <c r="K488">
        <v>-16.394863516153201</v>
      </c>
      <c r="L488">
        <f>(Table2[[#This Row],[6M Return vs Nifty]]-AVERAGE(Table2[6M Return vs Nifty]))/_xlfn.STDEV.P(Table2[6M Return vs Nifty])</f>
        <v>-0.63171004340937764</v>
      </c>
      <c r="M488">
        <v>-0.48455936691223001</v>
      </c>
      <c r="N488">
        <f>(Table2[[#This Row],[1W Return vs Nifty]]-AVERAGE(Table2[1W Return vs Nifty]))/_xlfn.STDEV.P(Table2[1W Return vs Nifty])</f>
        <v>-0.59424631792001514</v>
      </c>
      <c r="O488">
        <v>3587.19</v>
      </c>
      <c r="P488">
        <v>3696.2696785415101</v>
      </c>
      <c r="Q488">
        <v>3603.206171372</v>
      </c>
      <c r="R488">
        <v>47.671107554327598</v>
      </c>
      <c r="S488" s="1">
        <f>(Table2[[#This Row],[Close Price]]-Table2[[#This Row],[20D EMA]])/Table2[[#This Row],[20D EMA]]</f>
        <v>-1.6542195980698025E-2</v>
      </c>
      <c r="T488" s="1">
        <f>(Table2[[#This Row],[Close Price]]-Table2[[#This Row],[50D EMA]])/Table2[[#This Row],[50D EMA]]</f>
        <v>-4.556477021123792E-2</v>
      </c>
      <c r="U488" s="1">
        <f>(Table2[[#This Row],[Close Price]]-Table2[[#This Row],[200D EMA]])/Table2[[#This Row],[200D EMA]]</f>
        <v>-2.0913644068084658E-2</v>
      </c>
      <c r="V488">
        <v>0.48245749442956298</v>
      </c>
      <c r="W488">
        <v>3430.6</v>
      </c>
      <c r="X488">
        <v>3560</v>
      </c>
      <c r="Y488">
        <v>3430.6</v>
      </c>
      <c r="Z488">
        <v>3560</v>
      </c>
      <c r="AA488">
        <v>3430.6</v>
      </c>
      <c r="AB488">
        <v>3560</v>
      </c>
      <c r="AC488" s="1">
        <f>(Table2[[#This Row],[Close Price]]/Table2[[#This Row],[Day Low]])-1</f>
        <v>2.8347810878563529E-2</v>
      </c>
      <c r="AD488" s="1">
        <f>(Table2[[#This Row],[Day High]]/Table2[[#This Row],[Close Price]])-1</f>
        <v>9.1131992573381115E-3</v>
      </c>
      <c r="AE488" s="1">
        <f>(Table2[[#This Row],[Close Price]]/Table2[[#This Row],[Current Week Low]])-1</f>
        <v>2.8347810878563529E-2</v>
      </c>
      <c r="AF488" s="1">
        <f>(Table2[[#This Row],[Current Week High]]/Table2[[#This Row],[Close Price]])-1</f>
        <v>9.1131992573381115E-3</v>
      </c>
      <c r="AG488" s="1">
        <f>(Table2[[#This Row],[Close Price]]/Table2[[#This Row],[Current Month Low]])-1</f>
        <v>2.8347810878563529E-2</v>
      </c>
      <c r="AH488" s="1">
        <f>(Table2[[#This Row],[Current Month High]]/Table2[[#This Row],[Close Price]])-1</f>
        <v>9.1131992573381115E-3</v>
      </c>
      <c r="AI488">
        <v>25.288773615658201</v>
      </c>
      <c r="AJ488">
        <v>33.2068418667874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0</v>
      </c>
      <c r="AM488" t="s">
        <v>3188</v>
      </c>
      <c r="AN488">
        <v>-0.89</v>
      </c>
      <c r="AO488" t="s">
        <v>3190</v>
      </c>
      <c r="AP488">
        <v>7.1349882386183006E-2</v>
      </c>
      <c r="AQ488">
        <f>(Table2[[#This Row],[Sharpe Ratio]]-AVERAGE(Table2[Sharpe Ratio]))/_xlfn.STDEV.P(Table2[Sharpe Ratio])</f>
        <v>0.13039462826503556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484</v>
      </c>
      <c r="AT488">
        <f>_xlfn.RANK.AVG(Table2[[#This Row],[6M Return vs Nifty Z-Score]],Table2[6M Return vs Nifty Z-Score])</f>
        <v>554</v>
      </c>
      <c r="AU488">
        <f>_xlfn.RANK.AVG(Table2[[#This Row],[Sharpe Ratio Z-Score]],Table2[Sharpe Ratio Z-Score])</f>
        <v>313</v>
      </c>
      <c r="AV488">
        <f>(Table2[[#This Row],[Rank 1Y]]+Table2[[#This Row],[Rank 6M]]+Table2[[#This Row],[Rank Sharpe]])/3</f>
        <v>450.33333333333331</v>
      </c>
    </row>
    <row r="489" spans="1:48" x14ac:dyDescent="0.3">
      <c r="A489" t="s">
        <v>413</v>
      </c>
      <c r="B489" t="s">
        <v>414</v>
      </c>
      <c r="C489" t="s">
        <v>3142</v>
      </c>
      <c r="D489" t="s">
        <v>251</v>
      </c>
      <c r="E489">
        <v>55939.319454359997</v>
      </c>
      <c r="F489">
        <v>5276.9</v>
      </c>
      <c r="G489">
        <v>-8.4639592780232604</v>
      </c>
      <c r="H489">
        <f>(Table2[[#This Row],[1Y Return vs Nifty]]-AVERAGE(Table2[1Y Return vs Nifty]))/_xlfn.STDEV.P(Table2[1Y Return vs Nifty])</f>
        <v>-0.47414920063129595</v>
      </c>
      <c r="I489">
        <v>6.6320893084054697</v>
      </c>
      <c r="J489">
        <f>(Table2[[#This Row],[1M Return vs Nifty]]-AVERAGE(Table2[1M Return vs Nifty]))/_xlfn.STDEV.P(Table2[1M Return vs Nifty])</f>
        <v>0.81863914175029451</v>
      </c>
      <c r="K489">
        <v>10.195081393858899</v>
      </c>
      <c r="L489">
        <f>(Table2[[#This Row],[6M Return vs Nifty]]-AVERAGE(Table2[6M Return vs Nifty]))/_xlfn.STDEV.P(Table2[6M Return vs Nifty])</f>
        <v>0.21064603357030234</v>
      </c>
      <c r="M489">
        <v>-2.3313557601307902</v>
      </c>
      <c r="N489">
        <f>(Table2[[#This Row],[1W Return vs Nifty]]-AVERAGE(Table2[1W Return vs Nifty]))/_xlfn.STDEV.P(Table2[1W Return vs Nifty])</f>
        <v>-0.98002745906080801</v>
      </c>
      <c r="O489">
        <v>5251.41</v>
      </c>
      <c r="P489">
        <v>5246.7775029005797</v>
      </c>
      <c r="Q489">
        <v>5112.3068546879804</v>
      </c>
      <c r="R489">
        <v>51.617299448117997</v>
      </c>
      <c r="S489" s="1">
        <f>(Table2[[#This Row],[Close Price]]-Table2[[#This Row],[20D EMA]])/Table2[[#This Row],[20D EMA]]</f>
        <v>4.8539344671240259E-3</v>
      </c>
      <c r="T489" s="1">
        <f>(Table2[[#This Row],[Close Price]]-Table2[[#This Row],[50D EMA]])/Table2[[#This Row],[50D EMA]]</f>
        <v>5.7411424598750845E-3</v>
      </c>
      <c r="U489" s="1">
        <f>(Table2[[#This Row],[Close Price]]-Table2[[#This Row],[200D EMA]])/Table2[[#This Row],[200D EMA]]</f>
        <v>3.2195474565672344E-2</v>
      </c>
      <c r="V489">
        <v>0.71423178400883003</v>
      </c>
      <c r="W489">
        <v>5232</v>
      </c>
      <c r="X489">
        <v>5285.15</v>
      </c>
      <c r="Y489">
        <v>5232</v>
      </c>
      <c r="Z489">
        <v>5285.15</v>
      </c>
      <c r="AA489">
        <v>5232</v>
      </c>
      <c r="AB489">
        <v>5285.15</v>
      </c>
      <c r="AC489" s="1">
        <f>(Table2[[#This Row],[Close Price]]/Table2[[#This Row],[Day Low]])-1</f>
        <v>8.5818042813454731E-3</v>
      </c>
      <c r="AD489" s="1">
        <f>(Table2[[#This Row],[Day High]]/Table2[[#This Row],[Close Price]])-1</f>
        <v>1.5634179158217076E-3</v>
      </c>
      <c r="AE489" s="1">
        <f>(Table2[[#This Row],[Close Price]]/Table2[[#This Row],[Current Week Low]])-1</f>
        <v>8.5818042813454731E-3</v>
      </c>
      <c r="AF489" s="1">
        <f>(Table2[[#This Row],[Current Week High]]/Table2[[#This Row],[Close Price]])-1</f>
        <v>1.5634179158217076E-3</v>
      </c>
      <c r="AG489" s="1">
        <f>(Table2[[#This Row],[Close Price]]/Table2[[#This Row],[Current Month Low]])-1</f>
        <v>8.5818042813454731E-3</v>
      </c>
      <c r="AH489" s="1">
        <f>(Table2[[#This Row],[Current Month High]]/Table2[[#This Row],[Close Price]])-1</f>
        <v>1.5634179158217076E-3</v>
      </c>
      <c r="AI489">
        <v>13.703121150675599</v>
      </c>
      <c r="AJ489">
        <v>25.6404761904761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-0.09</v>
      </c>
      <c r="AM489" t="s">
        <v>3190</v>
      </c>
      <c r="AN489">
        <v>-0.04</v>
      </c>
      <c r="AO489" t="s">
        <v>3190</v>
      </c>
      <c r="AP489">
        <v>-4.1682729358740997E-2</v>
      </c>
      <c r="AQ489">
        <f>(Table2[[#This Row],[Sharpe Ratio]]-AVERAGE(Table2[Sharpe Ratio]))/_xlfn.STDEV.P(Table2[Sharpe Ratio])</f>
        <v>-1.1804494764813993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-1.6053409608529066</v>
      </c>
      <c r="AS489">
        <f>_xlfn.RANK.AVG(Table2[[#This Row],[1Y Return vs Nifty Z-Score]],Table2[1Y Return vs Nifty Z-Score])</f>
        <v>475</v>
      </c>
      <c r="AT489">
        <f>_xlfn.RANK.AVG(Table2[[#This Row],[6M Return vs Nifty Z-Score]],Table2[6M Return vs Nifty Z-Score])</f>
        <v>228</v>
      </c>
      <c r="AU489">
        <f>_xlfn.RANK.AVG(Table2[[#This Row],[Sharpe Ratio Z-Score]],Table2[Sharpe Ratio Z-Score])</f>
        <v>652</v>
      </c>
      <c r="AV489">
        <f>(Table2[[#This Row],[Rank 1Y]]+Table2[[#This Row],[Rank 6M]]+Table2[[#This Row],[Rank Sharpe]])/3</f>
        <v>451.66666666666669</v>
      </c>
    </row>
    <row r="490" spans="1:48" x14ac:dyDescent="0.3">
      <c r="A490" t="s">
        <v>465</v>
      </c>
      <c r="B490" t="s">
        <v>466</v>
      </c>
      <c r="C490" t="s">
        <v>3143</v>
      </c>
      <c r="D490" t="s">
        <v>34</v>
      </c>
      <c r="E490">
        <v>48543.813303743998</v>
      </c>
      <c r="F490">
        <v>55.48</v>
      </c>
      <c r="G490">
        <v>-3.9994549408192501</v>
      </c>
      <c r="H490">
        <f>(Table2[[#This Row],[1Y Return vs Nifty]]-AVERAGE(Table2[1Y Return vs Nifty]))/_xlfn.STDEV.P(Table2[1Y Return vs Nifty])</f>
        <v>-0.38480446980762584</v>
      </c>
      <c r="I490">
        <v>-2.13841048946172</v>
      </c>
      <c r="J490">
        <f>(Table2[[#This Row],[1M Return vs Nifty]]-AVERAGE(Table2[1M Return vs Nifty]))/_xlfn.STDEV.P(Table2[1M Return vs Nifty])</f>
        <v>-0.14794045718096974</v>
      </c>
      <c r="K490">
        <v>-30.402143045504602</v>
      </c>
      <c r="L490">
        <f>(Table2[[#This Row],[6M Return vs Nifty]]-AVERAGE(Table2[6M Return vs Nifty]))/_xlfn.STDEV.P(Table2[6M Return vs Nifty])</f>
        <v>-1.0754536116429254</v>
      </c>
      <c r="M490">
        <v>3.7169624262881502</v>
      </c>
      <c r="N490">
        <f>(Table2[[#This Row],[1W Return vs Nifty]]-AVERAGE(Table2[1W Return vs Nifty]))/_xlfn.STDEV.P(Table2[1W Return vs Nifty])</f>
        <v>0.28341831141356072</v>
      </c>
      <c r="O490">
        <v>55.13</v>
      </c>
      <c r="P490">
        <v>56.358867155325498</v>
      </c>
      <c r="Q490">
        <v>57.189938623976097</v>
      </c>
      <c r="R490">
        <v>56.963385360592603</v>
      </c>
      <c r="S490" s="1">
        <f>(Table2[[#This Row],[Close Price]]-Table2[[#This Row],[20D EMA]])/Table2[[#This Row],[20D EMA]]</f>
        <v>6.348630509704232E-3</v>
      </c>
      <c r="T490" s="1">
        <f>(Table2[[#This Row],[Close Price]]-Table2[[#This Row],[50D EMA]])/Table2[[#This Row],[50D EMA]]</f>
        <v>-1.5594123865253294E-2</v>
      </c>
      <c r="U490" s="1">
        <f>(Table2[[#This Row],[Close Price]]-Table2[[#This Row],[200D EMA]])/Table2[[#This Row],[200D EMA]]</f>
        <v>-2.9899291118651979E-2</v>
      </c>
      <c r="V490">
        <v>1.2713544822429601</v>
      </c>
      <c r="W490">
        <v>55.01</v>
      </c>
      <c r="X490">
        <v>55.89</v>
      </c>
      <c r="Y490">
        <v>55.01</v>
      </c>
      <c r="Z490">
        <v>55.89</v>
      </c>
      <c r="AA490">
        <v>55.01</v>
      </c>
      <c r="AB490">
        <v>55.89</v>
      </c>
      <c r="AC490" s="1">
        <f>(Table2[[#This Row],[Close Price]]/Table2[[#This Row],[Day Low]])-1</f>
        <v>8.5439011088892514E-3</v>
      </c>
      <c r="AD490" s="1">
        <f>(Table2[[#This Row],[Day High]]/Table2[[#This Row],[Close Price]])-1</f>
        <v>7.390050468637499E-3</v>
      </c>
      <c r="AE490" s="1">
        <f>(Table2[[#This Row],[Close Price]]/Table2[[#This Row],[Current Week Low]])-1</f>
        <v>8.5439011088892514E-3</v>
      </c>
      <c r="AF490" s="1">
        <f>(Table2[[#This Row],[Current Week High]]/Table2[[#This Row],[Close Price]])-1</f>
        <v>7.390050468637499E-3</v>
      </c>
      <c r="AG490" s="1">
        <f>(Table2[[#This Row],[Close Price]]/Table2[[#This Row],[Current Month Low]])-1</f>
        <v>8.5439011088892514E-3</v>
      </c>
      <c r="AH490" s="1">
        <f>(Table2[[#This Row],[Current Month High]]/Table2[[#This Row],[Close Price]])-1</f>
        <v>7.390050468637499E-3</v>
      </c>
      <c r="AI490">
        <v>38.6085075702956</v>
      </c>
      <c r="AJ490">
        <v>23.288888888888799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-0.08</v>
      </c>
      <c r="AM490" t="s">
        <v>3190</v>
      </c>
      <c r="AN490">
        <v>1.06</v>
      </c>
      <c r="AO490" t="s">
        <v>3189</v>
      </c>
      <c r="AP490">
        <v>0.100821331289648</v>
      </c>
      <c r="AQ490">
        <f>(Table2[[#This Row],[Sharpe Ratio]]-AVERAGE(Table2[Sharpe Ratio]))/_xlfn.STDEV.P(Table2[Sharpe Ratio])</f>
        <v>0.47217630044848624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445</v>
      </c>
      <c r="AT490">
        <f>_xlfn.RANK.AVG(Table2[[#This Row],[6M Return vs Nifty Z-Score]],Table2[6M Return vs Nifty Z-Score])</f>
        <v>685</v>
      </c>
      <c r="AU490">
        <f>_xlfn.RANK.AVG(Table2[[#This Row],[Sharpe Ratio Z-Score]],Table2[Sharpe Ratio Z-Score])</f>
        <v>229</v>
      </c>
      <c r="AV490">
        <f>(Table2[[#This Row],[Rank 1Y]]+Table2[[#This Row],[Rank 6M]]+Table2[[#This Row],[Rank Sharpe]])/3</f>
        <v>453</v>
      </c>
    </row>
    <row r="491" spans="1:48" x14ac:dyDescent="0.3">
      <c r="A491" t="s">
        <v>427</v>
      </c>
      <c r="B491" t="s">
        <v>428</v>
      </c>
      <c r="C491" t="s">
        <v>3143</v>
      </c>
      <c r="D491" t="s">
        <v>34</v>
      </c>
      <c r="E491">
        <v>53180.101966848</v>
      </c>
      <c r="F491">
        <v>44.48</v>
      </c>
      <c r="G491">
        <v>-7.5942635534468401</v>
      </c>
      <c r="H491">
        <f>(Table2[[#This Row],[1Y Return vs Nifty]]-AVERAGE(Table2[1Y Return vs Nifty]))/_xlfn.STDEV.P(Table2[1Y Return vs Nifty])</f>
        <v>-0.4567446413472433</v>
      </c>
      <c r="I491">
        <v>-3.8144454680163502</v>
      </c>
      <c r="J491">
        <f>(Table2[[#This Row],[1M Return vs Nifty]]-AVERAGE(Table2[1M Return vs Nifty]))/_xlfn.STDEV.P(Table2[1M Return vs Nifty])</f>
        <v>-0.33265298835964457</v>
      </c>
      <c r="K491">
        <v>-35.772431353391198</v>
      </c>
      <c r="L491">
        <f>(Table2[[#This Row],[6M Return vs Nifty]]-AVERAGE(Table2[6M Return vs Nifty]))/_xlfn.STDEV.P(Table2[6M Return vs Nifty])</f>
        <v>-1.245581643370357</v>
      </c>
      <c r="M491">
        <v>3.7988928688724899</v>
      </c>
      <c r="N491">
        <f>(Table2[[#This Row],[1W Return vs Nifty]]-AVERAGE(Table2[1W Return vs Nifty]))/_xlfn.STDEV.P(Table2[1W Return vs Nifty])</f>
        <v>0.30053293203466358</v>
      </c>
      <c r="O491">
        <v>44.06</v>
      </c>
      <c r="P491">
        <v>45.611523891753102</v>
      </c>
      <c r="Q491">
        <v>47.994549584381303</v>
      </c>
      <c r="R491">
        <v>56.063280137054001</v>
      </c>
      <c r="S491" s="1">
        <f>(Table2[[#This Row],[Close Price]]-Table2[[#This Row],[20D EMA]])/Table2[[#This Row],[20D EMA]]</f>
        <v>9.5324557421696456E-3</v>
      </c>
      <c r="T491" s="1">
        <f>(Table2[[#This Row],[Close Price]]-Table2[[#This Row],[50D EMA]])/Table2[[#This Row],[50D EMA]]</f>
        <v>-2.480785106935865E-2</v>
      </c>
      <c r="U491" s="1">
        <f>(Table2[[#This Row],[Close Price]]-Table2[[#This Row],[200D EMA]])/Table2[[#This Row],[200D EMA]]</f>
        <v>-7.322809808230879E-2</v>
      </c>
      <c r="V491">
        <v>1.1058153292287001</v>
      </c>
      <c r="W491">
        <v>43.91</v>
      </c>
      <c r="X491">
        <v>44.6</v>
      </c>
      <c r="Y491">
        <v>43.91</v>
      </c>
      <c r="Z491">
        <v>44.6</v>
      </c>
      <c r="AA491">
        <v>43.91</v>
      </c>
      <c r="AB491">
        <v>44.6</v>
      </c>
      <c r="AC491" s="1">
        <f>(Table2[[#This Row],[Close Price]]/Table2[[#This Row],[Day Low]])-1</f>
        <v>1.2981097699840571E-2</v>
      </c>
      <c r="AD491" s="1">
        <f>(Table2[[#This Row],[Day High]]/Table2[[#This Row],[Close Price]])-1</f>
        <v>2.6978417266187993E-3</v>
      </c>
      <c r="AE491" s="1">
        <f>(Table2[[#This Row],[Close Price]]/Table2[[#This Row],[Current Week Low]])-1</f>
        <v>1.2981097699840571E-2</v>
      </c>
      <c r="AF491" s="1">
        <f>(Table2[[#This Row],[Current Week High]]/Table2[[#This Row],[Close Price]])-1</f>
        <v>2.6978417266187993E-3</v>
      </c>
      <c r="AG491" s="1">
        <f>(Table2[[#This Row],[Close Price]]/Table2[[#This Row],[Current Month Low]])-1</f>
        <v>1.2981097699840571E-2</v>
      </c>
      <c r="AH491" s="1">
        <f>(Table2[[#This Row],[Current Month High]]/Table2[[#This Row],[Close Price]])-1</f>
        <v>2.6978417266187993E-3</v>
      </c>
      <c r="AI491">
        <v>58.835431654676199</v>
      </c>
      <c r="AJ491">
        <v>21.034013605442102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-0.11</v>
      </c>
      <c r="AM491" t="s">
        <v>3190</v>
      </c>
      <c r="AN491">
        <v>0.84</v>
      </c>
      <c r="AO491" t="s">
        <v>3189</v>
      </c>
      <c r="AP491">
        <v>0.11381104405104001</v>
      </c>
      <c r="AQ491">
        <f>(Table2[[#This Row],[Sharpe Ratio]]-AVERAGE(Table2[Sharpe Ratio]))/_xlfn.STDEV.P(Table2[Sharpe Ratio])</f>
        <v>0.62281856317922335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465</v>
      </c>
      <c r="AT491">
        <f>_xlfn.RANK.AVG(Table2[[#This Row],[6M Return vs Nifty Z-Score]],Table2[6M Return vs Nifty Z-Score])</f>
        <v>708</v>
      </c>
      <c r="AU491">
        <f>_xlfn.RANK.AVG(Table2[[#This Row],[Sharpe Ratio Z-Score]],Table2[Sharpe Ratio Z-Score])</f>
        <v>189</v>
      </c>
      <c r="AV491">
        <f>(Table2[[#This Row],[Rank 1Y]]+Table2[[#This Row],[Rank 6M]]+Table2[[#This Row],[Rank Sharpe]])/3</f>
        <v>454</v>
      </c>
    </row>
    <row r="492" spans="1:48" x14ac:dyDescent="0.3">
      <c r="A492" t="s">
        <v>580</v>
      </c>
      <c r="B492" t="s">
        <v>581</v>
      </c>
      <c r="C492" t="s">
        <v>3143</v>
      </c>
      <c r="D492" t="s">
        <v>54</v>
      </c>
      <c r="E492">
        <v>33754.491662</v>
      </c>
      <c r="F492">
        <v>277.39999999999998</v>
      </c>
      <c r="G492">
        <v>-21.324286017744399</v>
      </c>
      <c r="H492">
        <f>(Table2[[#This Row],[1Y Return vs Nifty]]-AVERAGE(Table2[1Y Return vs Nifty]))/_xlfn.STDEV.P(Table2[1Y Return vs Nifty])</f>
        <v>-0.73151314163810854</v>
      </c>
      <c r="I492">
        <v>0.29965735685403</v>
      </c>
      <c r="J492">
        <f>(Table2[[#This Row],[1M Return vs Nifty]]-AVERAGE(Table2[1M Return vs Nifty]))/_xlfn.STDEV.P(Table2[1M Return vs Nifty])</f>
        <v>0.120754223324258</v>
      </c>
      <c r="K492">
        <v>-7.7099515577258497</v>
      </c>
      <c r="L492">
        <f>(Table2[[#This Row],[6M Return vs Nifty]]-AVERAGE(Table2[6M Return vs Nifty]))/_xlfn.STDEV.P(Table2[6M Return vs Nifty])</f>
        <v>-0.35657640206587471</v>
      </c>
      <c r="M492">
        <v>2.7131889681432702</v>
      </c>
      <c r="N492">
        <f>(Table2[[#This Row],[1W Return vs Nifty]]-AVERAGE(Table2[1W Return vs Nifty]))/_xlfn.STDEV.P(Table2[1W Return vs Nifty])</f>
        <v>7.3737985227140757E-2</v>
      </c>
      <c r="O492">
        <v>271.22000000000003</v>
      </c>
      <c r="P492">
        <v>281.437708098504</v>
      </c>
      <c r="Q492">
        <v>288.39669408605897</v>
      </c>
      <c r="R492">
        <v>60.239782517019499</v>
      </c>
      <c r="S492" s="1">
        <f>(Table2[[#This Row],[Close Price]]-Table2[[#This Row],[20D EMA]])/Table2[[#This Row],[20D EMA]]</f>
        <v>2.2785930241132474E-2</v>
      </c>
      <c r="T492" s="1">
        <f>(Table2[[#This Row],[Close Price]]-Table2[[#This Row],[50D EMA]])/Table2[[#This Row],[50D EMA]]</f>
        <v>-1.4346720365882233E-2</v>
      </c>
      <c r="U492" s="1">
        <f>(Table2[[#This Row],[Close Price]]-Table2[[#This Row],[200D EMA]])/Table2[[#This Row],[200D EMA]]</f>
        <v>-3.8130444320480066E-2</v>
      </c>
      <c r="V492">
        <v>0.30631824314764799</v>
      </c>
      <c r="W492">
        <v>271</v>
      </c>
      <c r="X492">
        <v>277.89999999999998</v>
      </c>
      <c r="Y492">
        <v>271</v>
      </c>
      <c r="Z492">
        <v>277.89999999999998</v>
      </c>
      <c r="AA492">
        <v>271</v>
      </c>
      <c r="AB492">
        <v>277.89999999999998</v>
      </c>
      <c r="AC492" s="1">
        <f>(Table2[[#This Row],[Close Price]]/Table2[[#This Row],[Day Low]])-1</f>
        <v>2.3616236162361526E-2</v>
      </c>
      <c r="AD492" s="1">
        <f>(Table2[[#This Row],[Day High]]/Table2[[#This Row],[Close Price]])-1</f>
        <v>1.8024513338139592E-3</v>
      </c>
      <c r="AE492" s="1">
        <f>(Table2[[#This Row],[Close Price]]/Table2[[#This Row],[Current Week Low]])-1</f>
        <v>2.3616236162361526E-2</v>
      </c>
      <c r="AF492" s="1">
        <f>(Table2[[#This Row],[Current Week High]]/Table2[[#This Row],[Close Price]])-1</f>
        <v>1.8024513338139592E-3</v>
      </c>
      <c r="AG492" s="1">
        <f>(Table2[[#This Row],[Close Price]]/Table2[[#This Row],[Current Month Low]])-1</f>
        <v>2.3616236162361526E-2</v>
      </c>
      <c r="AH492" s="1">
        <f>(Table2[[#This Row],[Current Month High]]/Table2[[#This Row],[Close Price]])-1</f>
        <v>1.8024513338139592E-3</v>
      </c>
      <c r="AI492">
        <v>23.6481614996395</v>
      </c>
      <c r="AJ492">
        <v>12.672623883021901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-0.16</v>
      </c>
      <c r="AM492" t="s">
        <v>3190</v>
      </c>
      <c r="AN492">
        <v>4.5199999999999996</v>
      </c>
      <c r="AO492" t="s">
        <v>3189</v>
      </c>
      <c r="AP492">
        <v>5.6656445059135002E-2</v>
      </c>
      <c r="AQ492">
        <f>(Table2[[#This Row],[Sharpe Ratio]]-AVERAGE(Table2[Sharpe Ratio]))/_xlfn.STDEV.P(Table2[Sharpe Ratio])</f>
        <v>-4.0005802206191175E-2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572</v>
      </c>
      <c r="AT492">
        <f>_xlfn.RANK.AVG(Table2[[#This Row],[6M Return vs Nifty Z-Score]],Table2[6M Return vs Nifty Z-Score])</f>
        <v>430</v>
      </c>
      <c r="AU492">
        <f>_xlfn.RANK.AVG(Table2[[#This Row],[Sharpe Ratio Z-Score]],Table2[Sharpe Ratio Z-Score])</f>
        <v>365</v>
      </c>
      <c r="AV492">
        <f>(Table2[[#This Row],[Rank 1Y]]+Table2[[#This Row],[Rank 6M]]+Table2[[#This Row],[Rank Sharpe]])/3</f>
        <v>455.66666666666669</v>
      </c>
    </row>
    <row r="493" spans="1:48" x14ac:dyDescent="0.3">
      <c r="A493" t="s">
        <v>22</v>
      </c>
      <c r="B493" t="s">
        <v>23</v>
      </c>
      <c r="C493" t="s">
        <v>3143</v>
      </c>
      <c r="D493" t="s">
        <v>24</v>
      </c>
      <c r="E493">
        <v>1373054.8631575501</v>
      </c>
      <c r="F493">
        <v>1804.7</v>
      </c>
      <c r="G493">
        <v>-8.1783627086151505</v>
      </c>
      <c r="H493">
        <f>(Table2[[#This Row],[1Y Return vs Nifty]]-AVERAGE(Table2[1Y Return vs Nifty]))/_xlfn.STDEV.P(Table2[1Y Return vs Nifty])</f>
        <v>-0.46843377363410504</v>
      </c>
      <c r="I493">
        <v>3.4564860910607602</v>
      </c>
      <c r="J493">
        <f>(Table2[[#This Row],[1M Return vs Nifty]]-AVERAGE(Table2[1M Return vs Nifty]))/_xlfn.STDEV.P(Table2[1M Return vs Nifty])</f>
        <v>0.46866213303611431</v>
      </c>
      <c r="K493">
        <v>6.4914690454891799</v>
      </c>
      <c r="L493">
        <f>(Table2[[#This Row],[6M Return vs Nifty]]-AVERAGE(Table2[6M Return vs Nifty]))/_xlfn.STDEV.P(Table2[6M Return vs Nifty])</f>
        <v>9.3317457712609922E-2</v>
      </c>
      <c r="M493">
        <v>0.96235747314923203</v>
      </c>
      <c r="N493">
        <f>(Table2[[#This Row],[1W Return vs Nifty]]-AVERAGE(Table2[1W Return vs Nifty]))/_xlfn.STDEV.P(Table2[1W Return vs Nifty])</f>
        <v>-0.29199684865289544</v>
      </c>
      <c r="O493">
        <v>1758.66</v>
      </c>
      <c r="P493">
        <v>1725.36615463878</v>
      </c>
      <c r="Q493">
        <v>1639.7615995899901</v>
      </c>
      <c r="R493">
        <v>65.412872525447696</v>
      </c>
      <c r="S493" s="1">
        <f>(Table2[[#This Row],[Close Price]]-Table2[[#This Row],[20D EMA]])/Table2[[#This Row],[20D EMA]]</f>
        <v>2.6179022664983544E-2</v>
      </c>
      <c r="T493" s="1">
        <f>(Table2[[#This Row],[Close Price]]-Table2[[#This Row],[50D EMA]])/Table2[[#This Row],[50D EMA]]</f>
        <v>4.5980874927866684E-2</v>
      </c>
      <c r="U493" s="1">
        <f>(Table2[[#This Row],[Close Price]]-Table2[[#This Row],[200D EMA]])/Table2[[#This Row],[200D EMA]]</f>
        <v>0.10058681728566615</v>
      </c>
      <c r="V493">
        <v>2.0498599624669498</v>
      </c>
      <c r="W493">
        <v>1775</v>
      </c>
      <c r="X493">
        <v>1808.15</v>
      </c>
      <c r="Y493">
        <v>1775</v>
      </c>
      <c r="Z493">
        <v>1808.15</v>
      </c>
      <c r="AA493">
        <v>1775</v>
      </c>
      <c r="AB493">
        <v>1808.15</v>
      </c>
      <c r="AC493" s="1">
        <f>(Table2[[#This Row],[Close Price]]/Table2[[#This Row],[Day Low]])-1</f>
        <v>1.6732394366197223E-2</v>
      </c>
      <c r="AD493" s="1">
        <f>(Table2[[#This Row],[Day High]]/Table2[[#This Row],[Close Price]])-1</f>
        <v>1.9116750706489327E-3</v>
      </c>
      <c r="AE493" s="1">
        <f>(Table2[[#This Row],[Close Price]]/Table2[[#This Row],[Current Week Low]])-1</f>
        <v>1.6732394366197223E-2</v>
      </c>
      <c r="AF493" s="1">
        <f>(Table2[[#This Row],[Current Week High]]/Table2[[#This Row],[Close Price]])-1</f>
        <v>1.9116750706489327E-3</v>
      </c>
      <c r="AG493" s="1">
        <f>(Table2[[#This Row],[Close Price]]/Table2[[#This Row],[Current Month Low]])-1</f>
        <v>1.6732394366197223E-2</v>
      </c>
      <c r="AH493" s="1">
        <f>(Table2[[#This Row],[Current Month High]]/Table2[[#This Row],[Close Price]])-1</f>
        <v>1.9116750706489327E-3</v>
      </c>
      <c r="AI493">
        <v>1.7399013686485201</v>
      </c>
      <c r="AJ493">
        <v>32.353049026438299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7.0000000000000007E-2</v>
      </c>
      <c r="AM493" t="s">
        <v>3189</v>
      </c>
      <c r="AN493">
        <v>5.03</v>
      </c>
      <c r="AO493" t="s">
        <v>3189</v>
      </c>
      <c r="AP493">
        <v>-3.4093268495737003E-2</v>
      </c>
      <c r="AQ493">
        <f>(Table2[[#This Row],[Sharpe Ratio]]-AVERAGE(Table2[Sharpe Ratio]))/_xlfn.STDEV.P(Table2[Sharpe Ratio])</f>
        <v>-1.0924341694218476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-1.2908852009601239</v>
      </c>
      <c r="AS493">
        <f>_xlfn.RANK.AVG(Table2[[#This Row],[1Y Return vs Nifty Z-Score]],Table2[1Y Return vs Nifty Z-Score])</f>
        <v>470</v>
      </c>
      <c r="AT493">
        <f>_xlfn.RANK.AVG(Table2[[#This Row],[6M Return vs Nifty Z-Score]],Table2[6M Return vs Nifty Z-Score])</f>
        <v>262</v>
      </c>
      <c r="AU493">
        <f>_xlfn.RANK.AVG(Table2[[#This Row],[Sharpe Ratio Z-Score]],Table2[Sharpe Ratio Z-Score])</f>
        <v>636</v>
      </c>
      <c r="AV493">
        <f>(Table2[[#This Row],[Rank 1Y]]+Table2[[#This Row],[Rank 6M]]+Table2[[#This Row],[Rank Sharpe]])/3</f>
        <v>456</v>
      </c>
    </row>
    <row r="494" spans="1:48" x14ac:dyDescent="0.3">
      <c r="A494" t="s">
        <v>196</v>
      </c>
      <c r="B494" t="s">
        <v>197</v>
      </c>
      <c r="C494" t="s">
        <v>3141</v>
      </c>
      <c r="D494" t="s">
        <v>18</v>
      </c>
      <c r="E494">
        <v>126727.74530448001</v>
      </c>
      <c r="F494">
        <v>294.14999999999998</v>
      </c>
      <c r="G494">
        <v>6.8113631449528897</v>
      </c>
      <c r="H494">
        <f>(Table2[[#This Row],[1Y Return vs Nifty]]-AVERAGE(Table2[1Y Return vs Nifty]))/_xlfn.STDEV.P(Table2[1Y Return vs Nifty])</f>
        <v>-0.1684557871984641</v>
      </c>
      <c r="I494">
        <v>-6.1566226694859703</v>
      </c>
      <c r="J494">
        <f>(Table2[[#This Row],[1M Return vs Nifty]]-AVERAGE(Table2[1M Return vs Nifty]))/_xlfn.STDEV.P(Table2[1M Return vs Nifty])</f>
        <v>-0.59077974877220307</v>
      </c>
      <c r="K494">
        <v>-20.048575462162798</v>
      </c>
      <c r="L494">
        <f>(Table2[[#This Row],[6M Return vs Nifty]]-AVERAGE(Table2[6M Return vs Nifty]))/_xlfn.STDEV.P(Table2[6M Return vs Nifty])</f>
        <v>-0.74745779962588488</v>
      </c>
      <c r="M494">
        <v>-0.223558019808511</v>
      </c>
      <c r="N494">
        <f>(Table2[[#This Row],[1W Return vs Nifty]]-AVERAGE(Table2[1W Return vs Nifty]))/_xlfn.STDEV.P(Table2[1W Return vs Nifty])</f>
        <v>-0.53972520346761077</v>
      </c>
      <c r="O494">
        <v>300.10000000000002</v>
      </c>
      <c r="P494">
        <v>314.02658636484199</v>
      </c>
      <c r="Q494">
        <v>304.91533923084501</v>
      </c>
      <c r="R494">
        <v>40.645304561356497</v>
      </c>
      <c r="S494" s="1">
        <f>(Table2[[#This Row],[Close Price]]-Table2[[#This Row],[20D EMA]])/Table2[[#This Row],[20D EMA]]</f>
        <v>-1.9826724425191754E-2</v>
      </c>
      <c r="T494" s="1">
        <f>(Table2[[#This Row],[Close Price]]-Table2[[#This Row],[50D EMA]])/Table2[[#This Row],[50D EMA]]</f>
        <v>-6.3295871202921086E-2</v>
      </c>
      <c r="U494" s="1">
        <f>(Table2[[#This Row],[Close Price]]-Table2[[#This Row],[200D EMA]])/Table2[[#This Row],[200D EMA]]</f>
        <v>-3.5305994306487863E-2</v>
      </c>
      <c r="V494">
        <v>0.82014229498576596</v>
      </c>
      <c r="W494">
        <v>290.5</v>
      </c>
      <c r="X494">
        <v>295.89999999999998</v>
      </c>
      <c r="Y494">
        <v>290.5</v>
      </c>
      <c r="Z494">
        <v>295.89999999999998</v>
      </c>
      <c r="AA494">
        <v>290.5</v>
      </c>
      <c r="AB494">
        <v>295.89999999999998</v>
      </c>
      <c r="AC494" s="1">
        <f>(Table2[[#This Row],[Close Price]]/Table2[[#This Row],[Day Low]])-1</f>
        <v>1.2564543889844959E-2</v>
      </c>
      <c r="AD494" s="1">
        <f>(Table2[[#This Row],[Day High]]/Table2[[#This Row],[Close Price]])-1</f>
        <v>5.9493455719870081E-3</v>
      </c>
      <c r="AE494" s="1">
        <f>(Table2[[#This Row],[Close Price]]/Table2[[#This Row],[Current Week Low]])-1</f>
        <v>1.2564543889844959E-2</v>
      </c>
      <c r="AF494" s="1">
        <f>(Table2[[#This Row],[Current Week High]]/Table2[[#This Row],[Close Price]])-1</f>
        <v>5.9493455719870081E-3</v>
      </c>
      <c r="AG494" s="1">
        <f>(Table2[[#This Row],[Close Price]]/Table2[[#This Row],[Current Month Low]])-1</f>
        <v>1.2564543889844959E-2</v>
      </c>
      <c r="AH494" s="1">
        <f>(Table2[[#This Row],[Current Month High]]/Table2[[#This Row],[Close Price]])-1</f>
        <v>5.9493455719870081E-3</v>
      </c>
      <c r="AI494">
        <v>27.825939146693798</v>
      </c>
      <c r="AJ494">
        <v>36.038848421782802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-0.04</v>
      </c>
      <c r="AM494" t="s">
        <v>3190</v>
      </c>
      <c r="AN494">
        <v>-5.05</v>
      </c>
      <c r="AO494" t="s">
        <v>3190</v>
      </c>
      <c r="AP494">
        <v>3.4557532495714E-2</v>
      </c>
      <c r="AQ494">
        <f>(Table2[[#This Row],[Sharpe Ratio]]-AVERAGE(Table2[Sharpe Ratio]))/_xlfn.STDEV.P(Table2[Sharpe Ratio])</f>
        <v>-0.29628785043877331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355</v>
      </c>
      <c r="AT494">
        <f>_xlfn.RANK.AVG(Table2[[#This Row],[6M Return vs Nifty Z-Score]],Table2[6M Return vs Nifty Z-Score])</f>
        <v>589</v>
      </c>
      <c r="AU494">
        <f>_xlfn.RANK.AVG(Table2[[#This Row],[Sharpe Ratio Z-Score]],Table2[Sharpe Ratio Z-Score])</f>
        <v>425</v>
      </c>
      <c r="AV494">
        <f>(Table2[[#This Row],[Rank 1Y]]+Table2[[#This Row],[Rank 6M]]+Table2[[#This Row],[Rank Sharpe]])/3</f>
        <v>456.33333333333331</v>
      </c>
    </row>
    <row r="495" spans="1:48" x14ac:dyDescent="0.3">
      <c r="A495" t="s">
        <v>768</v>
      </c>
      <c r="B495" t="s">
        <v>769</v>
      </c>
      <c r="C495" t="s">
        <v>3157</v>
      </c>
      <c r="D495" t="s">
        <v>169</v>
      </c>
      <c r="E495">
        <v>21480.115612900001</v>
      </c>
      <c r="F495">
        <v>7353.6</v>
      </c>
      <c r="G495">
        <v>-11.642668324022701</v>
      </c>
      <c r="H495">
        <f>(Table2[[#This Row],[1Y Return vs Nifty]]-AVERAGE(Table2[1Y Return vs Nifty]))/_xlfn.STDEV.P(Table2[1Y Return vs Nifty])</f>
        <v>-0.53776228791512348</v>
      </c>
      <c r="I495">
        <v>-6.9665138547649201</v>
      </c>
      <c r="J495">
        <f>(Table2[[#This Row],[1M Return vs Nifty]]-AVERAGE(Table2[1M Return vs Nifty]))/_xlfn.STDEV.P(Table2[1M Return vs Nifty])</f>
        <v>-0.68003626950495089</v>
      </c>
      <c r="K495">
        <v>19.1413503670029</v>
      </c>
      <c r="L495">
        <f>(Table2[[#This Row],[6M Return vs Nifty]]-AVERAGE(Table2[6M Return vs Nifty]))/_xlfn.STDEV.P(Table2[6M Return vs Nifty])</f>
        <v>0.4940593336476955</v>
      </c>
      <c r="M495">
        <v>-0.43760584889849502</v>
      </c>
      <c r="N495">
        <f>(Table2[[#This Row],[1W Return vs Nifty]]-AVERAGE(Table2[1W Return vs Nifty]))/_xlfn.STDEV.P(Table2[1W Return vs Nifty])</f>
        <v>-0.58443809984766715</v>
      </c>
      <c r="O495">
        <v>7436.22</v>
      </c>
      <c r="P495">
        <v>7548.3017839801296</v>
      </c>
      <c r="Q495">
        <v>7187.4468470048196</v>
      </c>
      <c r="R495">
        <v>42.842838419148201</v>
      </c>
      <c r="S495" s="1">
        <f>(Table2[[#This Row],[Close Price]]-Table2[[#This Row],[20D EMA]])/Table2[[#This Row],[20D EMA]]</f>
        <v>-1.1110483552127275E-2</v>
      </c>
      <c r="T495" s="1">
        <f>(Table2[[#This Row],[Close Price]]-Table2[[#This Row],[50D EMA]])/Table2[[#This Row],[50D EMA]]</f>
        <v>-2.5794117611109248E-2</v>
      </c>
      <c r="U495" s="1">
        <f>(Table2[[#This Row],[Close Price]]-Table2[[#This Row],[200D EMA]])/Table2[[#This Row],[200D EMA]]</f>
        <v>2.311713137251523E-2</v>
      </c>
      <c r="V495">
        <v>0.43187913772713199</v>
      </c>
      <c r="W495">
        <v>7255</v>
      </c>
      <c r="X495">
        <v>7395.9</v>
      </c>
      <c r="Y495">
        <v>7255</v>
      </c>
      <c r="Z495">
        <v>7395.9</v>
      </c>
      <c r="AA495">
        <v>7255</v>
      </c>
      <c r="AB495">
        <v>7395.9</v>
      </c>
      <c r="AC495" s="1">
        <f>(Table2[[#This Row],[Close Price]]/Table2[[#This Row],[Day Low]])-1</f>
        <v>1.3590627153687196E-2</v>
      </c>
      <c r="AD495" s="1">
        <f>(Table2[[#This Row],[Day High]]/Table2[[#This Row],[Close Price]])-1</f>
        <v>5.7522845953001944E-3</v>
      </c>
      <c r="AE495" s="1">
        <f>(Table2[[#This Row],[Close Price]]/Table2[[#This Row],[Current Week Low]])-1</f>
        <v>1.3590627153687196E-2</v>
      </c>
      <c r="AF495" s="1">
        <f>(Table2[[#This Row],[Current Week High]]/Table2[[#This Row],[Close Price]])-1</f>
        <v>5.7522845953001944E-3</v>
      </c>
      <c r="AG495" s="1">
        <f>(Table2[[#This Row],[Close Price]]/Table2[[#This Row],[Current Month Low]])-1</f>
        <v>1.3590627153687196E-2</v>
      </c>
      <c r="AH495" s="1">
        <f>(Table2[[#This Row],[Current Month High]]/Table2[[#This Row],[Close Price]])-1</f>
        <v>5.7522845953001944E-3</v>
      </c>
      <c r="AI495">
        <v>11.2380330722367</v>
      </c>
      <c r="AJ495">
        <v>42.1026696425983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-0.01</v>
      </c>
      <c r="AM495" t="s">
        <v>3190</v>
      </c>
      <c r="AN495">
        <v>-0.94</v>
      </c>
      <c r="AO495" t="s">
        <v>3190</v>
      </c>
      <c r="AP495">
        <v>-8.8561350145767007E-2</v>
      </c>
      <c r="AQ495">
        <f>(Table2[[#This Row],[Sharpe Ratio]]-AVERAGE(Table2[Sharpe Ratio]))/_xlfn.STDEV.P(Table2[Sharpe Ratio])</f>
        <v>-1.724102876581449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498</v>
      </c>
      <c r="AT495">
        <f>_xlfn.RANK.AVG(Table2[[#This Row],[6M Return vs Nifty Z-Score]],Table2[6M Return vs Nifty Z-Score])</f>
        <v>171</v>
      </c>
      <c r="AU495">
        <f>_xlfn.RANK.AVG(Table2[[#This Row],[Sharpe Ratio Z-Score]],Table2[Sharpe Ratio Z-Score])</f>
        <v>701</v>
      </c>
      <c r="AV495">
        <f>(Table2[[#This Row],[Rank 1Y]]+Table2[[#This Row],[Rank 6M]]+Table2[[#This Row],[Rank Sharpe]])/3</f>
        <v>456.66666666666669</v>
      </c>
    </row>
    <row r="496" spans="1:48" x14ac:dyDescent="0.3">
      <c r="A496" t="s">
        <v>956</v>
      </c>
      <c r="B496" t="s">
        <v>957</v>
      </c>
      <c r="C496" t="s">
        <v>3143</v>
      </c>
      <c r="D496" t="s">
        <v>958</v>
      </c>
      <c r="E496">
        <v>15667.509429075</v>
      </c>
      <c r="F496">
        <v>178.19</v>
      </c>
      <c r="G496">
        <v>1.7764069434458201</v>
      </c>
      <c r="H496">
        <f>(Table2[[#This Row],[1Y Return vs Nifty]]-AVERAGE(Table2[1Y Return vs Nifty]))/_xlfn.STDEV.P(Table2[1Y Return vs Nifty])</f>
        <v>-0.26921653745329388</v>
      </c>
      <c r="I496">
        <v>-0.36929843081011798</v>
      </c>
      <c r="J496">
        <f>(Table2[[#This Row],[1M Return vs Nifty]]-AVERAGE(Table2[1M Return vs Nifty]))/_xlfn.STDEV.P(Table2[1M Return vs Nifty])</f>
        <v>4.7029916631907337E-2</v>
      </c>
      <c r="K496">
        <v>3.9074510096835899</v>
      </c>
      <c r="L496">
        <f>(Table2[[#This Row],[6M Return vs Nifty]]-AVERAGE(Table2[6M Return vs Nifty]))/_xlfn.STDEV.P(Table2[6M Return vs Nifty])</f>
        <v>1.1457066393546277E-2</v>
      </c>
      <c r="M496">
        <v>5.9789736257610997</v>
      </c>
      <c r="N496">
        <f>(Table2[[#This Row],[1W Return vs Nifty]]-AVERAGE(Table2[1W Return vs Nifty]))/_xlfn.STDEV.P(Table2[1W Return vs Nifty])</f>
        <v>0.75593453735501703</v>
      </c>
      <c r="O496">
        <v>172.38</v>
      </c>
      <c r="P496">
        <v>180.91075176905599</v>
      </c>
      <c r="Q496">
        <v>175.561272624183</v>
      </c>
      <c r="R496">
        <v>69.727463901869498</v>
      </c>
      <c r="S496" s="1">
        <f>(Table2[[#This Row],[Close Price]]-Table2[[#This Row],[20D EMA]])/Table2[[#This Row],[20D EMA]]</f>
        <v>3.3704606102796165E-2</v>
      </c>
      <c r="T496" s="1">
        <f>(Table2[[#This Row],[Close Price]]-Table2[[#This Row],[50D EMA]])/Table2[[#This Row],[50D EMA]]</f>
        <v>-1.503919331742762E-2</v>
      </c>
      <c r="U496" s="1">
        <f>(Table2[[#This Row],[Close Price]]-Table2[[#This Row],[200D EMA]])/Table2[[#This Row],[200D EMA]]</f>
        <v>1.4973275919708129E-2</v>
      </c>
      <c r="V496">
        <v>0.330690562328947</v>
      </c>
      <c r="W496">
        <v>173.68</v>
      </c>
      <c r="X496">
        <v>179.07</v>
      </c>
      <c r="Y496">
        <v>173.68</v>
      </c>
      <c r="Z496">
        <v>179.07</v>
      </c>
      <c r="AA496">
        <v>173.68</v>
      </c>
      <c r="AB496">
        <v>179.07</v>
      </c>
      <c r="AC496" s="1">
        <f>(Table2[[#This Row],[Close Price]]/Table2[[#This Row],[Day Low]])-1</f>
        <v>2.5967296176876875E-2</v>
      </c>
      <c r="AD496" s="1">
        <f>(Table2[[#This Row],[Day High]]/Table2[[#This Row],[Close Price]])-1</f>
        <v>4.9385487401087946E-3</v>
      </c>
      <c r="AE496" s="1">
        <f>(Table2[[#This Row],[Close Price]]/Table2[[#This Row],[Current Week Low]])-1</f>
        <v>2.5967296176876875E-2</v>
      </c>
      <c r="AF496" s="1">
        <f>(Table2[[#This Row],[Current Week High]]/Table2[[#This Row],[Close Price]])-1</f>
        <v>4.9385487401087946E-3</v>
      </c>
      <c r="AG496" s="1">
        <f>(Table2[[#This Row],[Close Price]]/Table2[[#This Row],[Current Month Low]])-1</f>
        <v>2.5967296176876875E-2</v>
      </c>
      <c r="AH496" s="1">
        <f>(Table2[[#This Row],[Current Month High]]/Table2[[#This Row],[Close Price]])-1</f>
        <v>4.9385487401087946E-3</v>
      </c>
      <c r="AI496">
        <v>37.156967282114501</v>
      </c>
      <c r="AJ496">
        <v>36.858678955453101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-7.0000000000000007E-2</v>
      </c>
      <c r="AM496" t="s">
        <v>3190</v>
      </c>
      <c r="AN496">
        <v>7.19</v>
      </c>
      <c r="AO496" t="s">
        <v>3189</v>
      </c>
      <c r="AP496">
        <v>-6.8521605125092006E-2</v>
      </c>
      <c r="AQ496">
        <f>(Table2[[#This Row],[Sharpe Ratio]]-AVERAGE(Table2[Sharpe Ratio]))/_xlfn.STDEV.P(Table2[Sharpe Ratio])</f>
        <v>-1.4917010837231748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400</v>
      </c>
      <c r="AT496">
        <f>_xlfn.RANK.AVG(Table2[[#This Row],[6M Return vs Nifty Z-Score]],Table2[6M Return vs Nifty Z-Score])</f>
        <v>288</v>
      </c>
      <c r="AU496">
        <f>_xlfn.RANK.AVG(Table2[[#This Row],[Sharpe Ratio Z-Score]],Table2[Sharpe Ratio Z-Score])</f>
        <v>687</v>
      </c>
      <c r="AV496">
        <f>(Table2[[#This Row],[Rank 1Y]]+Table2[[#This Row],[Rank 6M]]+Table2[[#This Row],[Rank Sharpe]])/3</f>
        <v>458.33333333333331</v>
      </c>
    </row>
    <row r="497" spans="1:48" x14ac:dyDescent="0.3">
      <c r="A497" t="s">
        <v>1475</v>
      </c>
      <c r="B497" t="s">
        <v>1476</v>
      </c>
      <c r="C497" t="s">
        <v>3145</v>
      </c>
      <c r="D497" t="s">
        <v>370</v>
      </c>
      <c r="E497">
        <v>7055.5309208999997</v>
      </c>
      <c r="F497">
        <v>313.35000000000002</v>
      </c>
      <c r="G497">
        <v>-30.673381000934501</v>
      </c>
      <c r="H497">
        <f>(Table2[[#This Row],[1Y Return vs Nifty]]-AVERAGE(Table2[1Y Return vs Nifty]))/_xlfn.STDEV.P(Table2[1Y Return vs Nifty])</f>
        <v>-0.91860947118074332</v>
      </c>
      <c r="I497">
        <v>5.5010554457567</v>
      </c>
      <c r="J497">
        <f>(Table2[[#This Row],[1M Return vs Nifty]]-AVERAGE(Table2[1M Return vs Nifty]))/_xlfn.STDEV.P(Table2[1M Return vs Nifty])</f>
        <v>0.69399011575036473</v>
      </c>
      <c r="K497">
        <v>6.0198361746818501</v>
      </c>
      <c r="L497">
        <f>(Table2[[#This Row],[6M Return vs Nifty]]-AVERAGE(Table2[6M Return vs Nifty]))/_xlfn.STDEV.P(Table2[6M Return vs Nifty])</f>
        <v>7.8376365650462215E-2</v>
      </c>
      <c r="M497">
        <v>2.88733008857082</v>
      </c>
      <c r="N497">
        <f>(Table2[[#This Row],[1W Return vs Nifty]]-AVERAGE(Table2[1W Return vs Nifty]))/_xlfn.STDEV.P(Table2[1W Return vs Nifty])</f>
        <v>0.11011468620227954</v>
      </c>
      <c r="O497">
        <v>293.67</v>
      </c>
      <c r="P497">
        <v>291.46898316571099</v>
      </c>
      <c r="Q497">
        <v>304.99910699876898</v>
      </c>
      <c r="R497">
        <v>72.851862059663702</v>
      </c>
      <c r="S497" s="1">
        <f>(Table2[[#This Row],[Close Price]]-Table2[[#This Row],[20D EMA]])/Table2[[#This Row],[20D EMA]]</f>
        <v>6.7013995300847909E-2</v>
      </c>
      <c r="T497" s="1">
        <f>(Table2[[#This Row],[Close Price]]-Table2[[#This Row],[50D EMA]])/Table2[[#This Row],[50D EMA]]</f>
        <v>7.5071510514204021E-2</v>
      </c>
      <c r="U497" s="1">
        <f>(Table2[[#This Row],[Close Price]]-Table2[[#This Row],[200D EMA]])/Table2[[#This Row],[200D EMA]]</f>
        <v>2.7380057218543752E-2</v>
      </c>
      <c r="V497">
        <v>0.994879344986348</v>
      </c>
      <c r="W497">
        <v>305.14999999999998</v>
      </c>
      <c r="X497">
        <v>317</v>
      </c>
      <c r="Y497">
        <v>305.14999999999998</v>
      </c>
      <c r="Z497">
        <v>317</v>
      </c>
      <c r="AA497">
        <v>305.14999999999998</v>
      </c>
      <c r="AB497">
        <v>317</v>
      </c>
      <c r="AC497" s="1">
        <f>(Table2[[#This Row],[Close Price]]/Table2[[#This Row],[Day Low]])-1</f>
        <v>2.6872030149107218E-2</v>
      </c>
      <c r="AD497" s="1">
        <f>(Table2[[#This Row],[Day High]]/Table2[[#This Row],[Close Price]])-1</f>
        <v>1.1648316578905193E-2</v>
      </c>
      <c r="AE497" s="1">
        <f>(Table2[[#This Row],[Close Price]]/Table2[[#This Row],[Current Week Low]])-1</f>
        <v>2.6872030149107218E-2</v>
      </c>
      <c r="AF497" s="1">
        <f>(Table2[[#This Row],[Current Week High]]/Table2[[#This Row],[Close Price]])-1</f>
        <v>1.1648316578905193E-2</v>
      </c>
      <c r="AG497" s="1">
        <f>(Table2[[#This Row],[Close Price]]/Table2[[#This Row],[Current Month Low]])-1</f>
        <v>2.6872030149107218E-2</v>
      </c>
      <c r="AH497" s="1">
        <f>(Table2[[#This Row],[Current Month High]]/Table2[[#This Row],[Close Price]])-1</f>
        <v>1.1648316578905193E-2</v>
      </c>
      <c r="AI497">
        <v>23.248763363650799</v>
      </c>
      <c r="AJ497">
        <v>21.3829169087739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0.16</v>
      </c>
      <c r="AM497" t="s">
        <v>3189</v>
      </c>
      <c r="AN497">
        <v>13.8</v>
      </c>
      <c r="AO497" t="s">
        <v>3189</v>
      </c>
      <c r="AP497">
        <v>1.5541284033952E-2</v>
      </c>
      <c r="AQ497">
        <f>(Table2[[#This Row],[Sharpe Ratio]]-AVERAGE(Table2[Sharpe Ratio]))/_xlfn.STDEV.P(Table2[Sharpe Ratio])</f>
        <v>-0.51682010927701616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638</v>
      </c>
      <c r="AT497">
        <f>_xlfn.RANK.AVG(Table2[[#This Row],[6M Return vs Nifty Z-Score]],Table2[6M Return vs Nifty Z-Score])</f>
        <v>267</v>
      </c>
      <c r="AU497">
        <f>_xlfn.RANK.AVG(Table2[[#This Row],[Sharpe Ratio Z-Score]],Table2[Sharpe Ratio Z-Score])</f>
        <v>470</v>
      </c>
      <c r="AV497">
        <f>(Table2[[#This Row],[Rank 1Y]]+Table2[[#This Row],[Rank 6M]]+Table2[[#This Row],[Rank Sharpe]])/3</f>
        <v>458.33333333333331</v>
      </c>
    </row>
    <row r="498" spans="1:48" x14ac:dyDescent="0.3">
      <c r="A498" t="s">
        <v>1839</v>
      </c>
      <c r="B498" t="s">
        <v>1840</v>
      </c>
      <c r="C498" t="s">
        <v>3147</v>
      </c>
      <c r="D498" t="s">
        <v>493</v>
      </c>
      <c r="E498">
        <v>4230.7667797499998</v>
      </c>
      <c r="F498">
        <v>374.15</v>
      </c>
      <c r="G498">
        <v>-4.4334702693714796</v>
      </c>
      <c r="H498">
        <f>(Table2[[#This Row],[1Y Return vs Nifty]]-AVERAGE(Table2[1Y Return vs Nifty]))/_xlfn.STDEV.P(Table2[1Y Return vs Nifty])</f>
        <v>-0.39349008858499057</v>
      </c>
      <c r="I498">
        <v>-20.970788653382801</v>
      </c>
      <c r="J498">
        <f>(Table2[[#This Row],[1M Return vs Nifty]]-AVERAGE(Table2[1M Return vs Nifty]))/_xlfn.STDEV.P(Table2[1M Return vs Nifty])</f>
        <v>-2.2234199568819268</v>
      </c>
      <c r="K498">
        <v>-2.7194618134720301</v>
      </c>
      <c r="L498">
        <f>(Table2[[#This Row],[6M Return vs Nifty]]-AVERAGE(Table2[6M Return vs Nifty]))/_xlfn.STDEV.P(Table2[6M Return vs Nifty])</f>
        <v>-0.19848019775241257</v>
      </c>
      <c r="M498">
        <v>0.88606764864067999</v>
      </c>
      <c r="N498">
        <f>(Table2[[#This Row],[1W Return vs Nifty]]-AVERAGE(Table2[1W Return vs Nifty]))/_xlfn.STDEV.P(Table2[1W Return vs Nifty])</f>
        <v>-0.30793318882792037</v>
      </c>
      <c r="O498">
        <v>403.44</v>
      </c>
      <c r="P498">
        <v>435.40508008287702</v>
      </c>
      <c r="Q498">
        <v>414.99629601534502</v>
      </c>
      <c r="R498">
        <v>34.712135566531302</v>
      </c>
      <c r="S498" s="1">
        <f>(Table2[[#This Row],[Close Price]]-Table2[[#This Row],[20D EMA]])/Table2[[#This Row],[20D EMA]]</f>
        <v>-7.260063454293085E-2</v>
      </c>
      <c r="T498" s="1">
        <f>(Table2[[#This Row],[Close Price]]-Table2[[#This Row],[50D EMA]])/Table2[[#This Row],[50D EMA]]</f>
        <v>-0.14068526731754591</v>
      </c>
      <c r="U498" s="1">
        <f>(Table2[[#This Row],[Close Price]]-Table2[[#This Row],[200D EMA]])/Table2[[#This Row],[200D EMA]]</f>
        <v>-9.8425688150803881E-2</v>
      </c>
      <c r="V498">
        <v>0.45492408383812599</v>
      </c>
      <c r="W498">
        <v>365.4</v>
      </c>
      <c r="X498">
        <v>377.65</v>
      </c>
      <c r="Y498">
        <v>365.4</v>
      </c>
      <c r="Z498">
        <v>377.65</v>
      </c>
      <c r="AA498">
        <v>365.4</v>
      </c>
      <c r="AB498">
        <v>377.65</v>
      </c>
      <c r="AC498" s="1">
        <f>(Table2[[#This Row],[Close Price]]/Table2[[#This Row],[Day Low]])-1</f>
        <v>2.3946360153256796E-2</v>
      </c>
      <c r="AD498" s="1">
        <f>(Table2[[#This Row],[Day High]]/Table2[[#This Row],[Close Price]])-1</f>
        <v>9.3545369504208775E-3</v>
      </c>
      <c r="AE498" s="1">
        <f>(Table2[[#This Row],[Close Price]]/Table2[[#This Row],[Current Week Low]])-1</f>
        <v>2.3946360153256796E-2</v>
      </c>
      <c r="AF498" s="1">
        <f>(Table2[[#This Row],[Current Week High]]/Table2[[#This Row],[Close Price]])-1</f>
        <v>9.3545369504208775E-3</v>
      </c>
      <c r="AG498" s="1">
        <f>(Table2[[#This Row],[Close Price]]/Table2[[#This Row],[Current Month Low]])-1</f>
        <v>2.3946360153256796E-2</v>
      </c>
      <c r="AH498" s="1">
        <f>(Table2[[#This Row],[Current Month High]]/Table2[[#This Row],[Close Price]])-1</f>
        <v>9.3545369504208775E-3</v>
      </c>
      <c r="AI498">
        <v>52.612588534010399</v>
      </c>
      <c r="AJ498">
        <v>15.016907470027601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-0.24</v>
      </c>
      <c r="AM498" t="s">
        <v>3190</v>
      </c>
      <c r="AN498">
        <v>-6.8</v>
      </c>
      <c r="AO498" t="s">
        <v>3190</v>
      </c>
      <c r="AP498">
        <v>-5.8259494408839999E-3</v>
      </c>
      <c r="AQ498">
        <f>(Table2[[#This Row],[Sharpe Ratio]]-AVERAGE(Table2[Sharpe Ratio]))/_xlfn.STDEV.P(Table2[Sharpe Ratio])</f>
        <v>-0.76461684335971114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447</v>
      </c>
      <c r="AT498">
        <f>_xlfn.RANK.AVG(Table2[[#This Row],[6M Return vs Nifty Z-Score]],Table2[6M Return vs Nifty Z-Score])</f>
        <v>359</v>
      </c>
      <c r="AU498">
        <f>_xlfn.RANK.AVG(Table2[[#This Row],[Sharpe Ratio Z-Score]],Table2[Sharpe Ratio Z-Score])</f>
        <v>575</v>
      </c>
      <c r="AV498">
        <f>(Table2[[#This Row],[Rank 1Y]]+Table2[[#This Row],[Rank 6M]]+Table2[[#This Row],[Rank Sharpe]])/3</f>
        <v>460.33333333333331</v>
      </c>
    </row>
    <row r="499" spans="1:48" x14ac:dyDescent="0.3">
      <c r="A499" t="s">
        <v>439</v>
      </c>
      <c r="B499" t="s">
        <v>440</v>
      </c>
      <c r="C499" t="s">
        <v>3145</v>
      </c>
      <c r="D499" t="s">
        <v>229</v>
      </c>
      <c r="E499">
        <v>51572.224312450002</v>
      </c>
      <c r="F499">
        <v>1950.5</v>
      </c>
      <c r="G499">
        <v>-5.1753824210945698</v>
      </c>
      <c r="H499">
        <f>(Table2[[#This Row],[1Y Return vs Nifty]]-AVERAGE(Table2[1Y Return vs Nifty]))/_xlfn.STDEV.P(Table2[1Y Return vs Nifty])</f>
        <v>-0.40833741238264704</v>
      </c>
      <c r="I499">
        <v>1.17861622694442</v>
      </c>
      <c r="J499">
        <f>(Table2[[#This Row],[1M Return vs Nifty]]-AVERAGE(Table2[1M Return vs Nifty]))/_xlfn.STDEV.P(Table2[1M Return vs Nifty])</f>
        <v>0.21762255827771737</v>
      </c>
      <c r="K499">
        <v>-3.79194990251536</v>
      </c>
      <c r="L499">
        <f>(Table2[[#This Row],[6M Return vs Nifty]]-AVERAGE(Table2[6M Return vs Nifty]))/_xlfn.STDEV.P(Table2[6M Return vs Nifty])</f>
        <v>-0.23245608082969579</v>
      </c>
      <c r="M499">
        <v>3.7726031062611698</v>
      </c>
      <c r="N499">
        <f>(Table2[[#This Row],[1W Return vs Nifty]]-AVERAGE(Table2[1W Return vs Nifty]))/_xlfn.STDEV.P(Table2[1W Return vs Nifty])</f>
        <v>0.29504120882264229</v>
      </c>
      <c r="O499">
        <v>1922.13</v>
      </c>
      <c r="P499">
        <v>1962.4787639036799</v>
      </c>
      <c r="Q499">
        <v>1928.8694148038401</v>
      </c>
      <c r="R499">
        <v>65.522490479114197</v>
      </c>
      <c r="S499" s="1">
        <f>(Table2[[#This Row],[Close Price]]-Table2[[#This Row],[20D EMA]])/Table2[[#This Row],[20D EMA]]</f>
        <v>1.4759667660355901E-2</v>
      </c>
      <c r="T499" s="1">
        <f>(Table2[[#This Row],[Close Price]]-Table2[[#This Row],[50D EMA]])/Table2[[#This Row],[50D EMA]]</f>
        <v>-6.1038947906128004E-3</v>
      </c>
      <c r="U499" s="1">
        <f>(Table2[[#This Row],[Close Price]]-Table2[[#This Row],[200D EMA]])/Table2[[#This Row],[200D EMA]]</f>
        <v>1.1214126280476945E-2</v>
      </c>
      <c r="V499">
        <v>0.778199576873847</v>
      </c>
      <c r="W499">
        <v>1937.65</v>
      </c>
      <c r="X499">
        <v>1964.15</v>
      </c>
      <c r="Y499">
        <v>1937.65</v>
      </c>
      <c r="Z499">
        <v>1964.15</v>
      </c>
      <c r="AA499">
        <v>1937.65</v>
      </c>
      <c r="AB499">
        <v>1964.15</v>
      </c>
      <c r="AC499" s="1">
        <f>(Table2[[#This Row],[Close Price]]/Table2[[#This Row],[Day Low]])-1</f>
        <v>6.6317446391246371E-3</v>
      </c>
      <c r="AD499" s="1">
        <f>(Table2[[#This Row],[Day High]]/Table2[[#This Row],[Close Price]])-1</f>
        <v>6.9982055883106575E-3</v>
      </c>
      <c r="AE499" s="1">
        <f>(Table2[[#This Row],[Close Price]]/Table2[[#This Row],[Current Week Low]])-1</f>
        <v>6.6317446391246371E-3</v>
      </c>
      <c r="AF499" s="1">
        <f>(Table2[[#This Row],[Current Week High]]/Table2[[#This Row],[Close Price]])-1</f>
        <v>6.9982055883106575E-3</v>
      </c>
      <c r="AG499" s="1">
        <f>(Table2[[#This Row],[Close Price]]/Table2[[#This Row],[Current Month Low]])-1</f>
        <v>6.6317446391246371E-3</v>
      </c>
      <c r="AH499" s="1">
        <f>(Table2[[#This Row],[Current Month High]]/Table2[[#This Row],[Close Price]])-1</f>
        <v>6.9982055883106575E-3</v>
      </c>
      <c r="AI499">
        <v>13.042809536016399</v>
      </c>
      <c r="AJ499">
        <v>18.409470329336699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0</v>
      </c>
      <c r="AM499" t="s">
        <v>3188</v>
      </c>
      <c r="AN499">
        <v>4.1500000000000004</v>
      </c>
      <c r="AO499" t="s">
        <v>3189</v>
      </c>
      <c r="AP499">
        <v>-1.01842628493E-4</v>
      </c>
      <c r="AQ499">
        <f>(Table2[[#This Row],[Sharpe Ratio]]-AVERAGE(Table2[Sharpe Ratio]))/_xlfn.STDEV.P(Table2[Sharpe Ratio])</f>
        <v>-0.69823412819345199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452</v>
      </c>
      <c r="AT499">
        <f>_xlfn.RANK.AVG(Table2[[#This Row],[6M Return vs Nifty Z-Score]],Table2[6M Return vs Nifty Z-Score])</f>
        <v>370</v>
      </c>
      <c r="AU499">
        <f>_xlfn.RANK.AVG(Table2[[#This Row],[Sharpe Ratio Z-Score]],Table2[Sharpe Ratio Z-Score])</f>
        <v>560</v>
      </c>
      <c r="AV499">
        <f>(Table2[[#This Row],[Rank 1Y]]+Table2[[#This Row],[Rank 6M]]+Table2[[#This Row],[Rank Sharpe]])/3</f>
        <v>460.66666666666669</v>
      </c>
    </row>
    <row r="500" spans="1:48" x14ac:dyDescent="0.3">
      <c r="A500" t="s">
        <v>92</v>
      </c>
      <c r="B500" t="s">
        <v>93</v>
      </c>
      <c r="C500" t="s">
        <v>3154</v>
      </c>
      <c r="D500" t="s">
        <v>94</v>
      </c>
      <c r="E500">
        <v>257067.335149725</v>
      </c>
      <c r="F500">
        <v>1215.8</v>
      </c>
      <c r="G500">
        <v>15.6648804862351</v>
      </c>
      <c r="H500">
        <f>(Table2[[#This Row],[1Y Return vs Nifty]]-AVERAGE(Table2[1Y Return vs Nifty]))/_xlfn.STDEV.P(Table2[1Y Return vs Nifty])</f>
        <v>8.7229237970199193E-3</v>
      </c>
      <c r="I500">
        <v>-13.679286125023101</v>
      </c>
      <c r="J500">
        <f>(Table2[[#This Row],[1M Return vs Nifty]]-AVERAGE(Table2[1M Return vs Nifty]))/_xlfn.STDEV.P(Table2[1M Return vs Nifty])</f>
        <v>-1.4198377492656507</v>
      </c>
      <c r="K500">
        <v>-32.614750609529601</v>
      </c>
      <c r="L500">
        <f>(Table2[[#This Row],[6M Return vs Nifty]]-AVERAGE(Table2[6M Return vs Nifty]))/_xlfn.STDEV.P(Table2[6M Return vs Nifty])</f>
        <v>-1.1455479060777316</v>
      </c>
      <c r="M500">
        <v>0.20260231774422699</v>
      </c>
      <c r="N500">
        <f>(Table2[[#This Row],[1W Return vs Nifty]]-AVERAGE(Table2[1W Return vs Nifty]))/_xlfn.STDEV.P(Table2[1W Return vs Nifty])</f>
        <v>-0.45070368386007048</v>
      </c>
      <c r="O500">
        <v>1246.6400000000001</v>
      </c>
      <c r="P500">
        <v>1323.4510359215799</v>
      </c>
      <c r="Q500">
        <v>1323.0535079761701</v>
      </c>
      <c r="R500">
        <v>43.351604404649301</v>
      </c>
      <c r="S500" s="1">
        <f>(Table2[[#This Row],[Close Price]]-Table2[[#This Row],[20D EMA]])/Table2[[#This Row],[20D EMA]]</f>
        <v>-2.4738497080151561E-2</v>
      </c>
      <c r="T500" s="1">
        <f>(Table2[[#This Row],[Close Price]]-Table2[[#This Row],[50D EMA]])/Table2[[#This Row],[50D EMA]]</f>
        <v>-8.1341155055742242E-2</v>
      </c>
      <c r="U500" s="1">
        <f>(Table2[[#This Row],[Close Price]]-Table2[[#This Row],[200D EMA]])/Table2[[#This Row],[200D EMA]]</f>
        <v>-8.1065132535895812E-2</v>
      </c>
      <c r="V500">
        <v>3.6975425263153801</v>
      </c>
      <c r="W500">
        <v>1189.4000000000001</v>
      </c>
      <c r="X500">
        <v>1220.9000000000001</v>
      </c>
      <c r="Y500">
        <v>1189.4000000000001</v>
      </c>
      <c r="Z500">
        <v>1220.9000000000001</v>
      </c>
      <c r="AA500">
        <v>1189.4000000000001</v>
      </c>
      <c r="AB500">
        <v>1220.9000000000001</v>
      </c>
      <c r="AC500" s="1">
        <f>(Table2[[#This Row],[Close Price]]/Table2[[#This Row],[Day Low]])-1</f>
        <v>2.2196065242979568E-2</v>
      </c>
      <c r="AD500" s="1">
        <f>(Table2[[#This Row],[Day High]]/Table2[[#This Row],[Close Price]])-1</f>
        <v>4.1947688764600866E-3</v>
      </c>
      <c r="AE500" s="1">
        <f>(Table2[[#This Row],[Close Price]]/Table2[[#This Row],[Current Week Low]])-1</f>
        <v>2.2196065242979568E-2</v>
      </c>
      <c r="AF500" s="1">
        <f>(Table2[[#This Row],[Current Week High]]/Table2[[#This Row],[Close Price]])-1</f>
        <v>4.1947688764600866E-3</v>
      </c>
      <c r="AG500" s="1">
        <f>(Table2[[#This Row],[Close Price]]/Table2[[#This Row],[Current Month Low]])-1</f>
        <v>2.2196065242979568E-2</v>
      </c>
      <c r="AH500" s="1">
        <f>(Table2[[#This Row],[Current Month High]]/Table2[[#This Row],[Close Price]])-1</f>
        <v>4.1947688764600866E-3</v>
      </c>
      <c r="AI500">
        <v>33.360750123375503</v>
      </c>
      <c r="AJ500">
        <v>41.619103086779198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-0.12</v>
      </c>
      <c r="AM500" t="s">
        <v>3190</v>
      </c>
      <c r="AN500">
        <v>-8.31</v>
      </c>
      <c r="AO500" t="s">
        <v>3190</v>
      </c>
      <c r="AP500">
        <v>4.7911209678571001E-2</v>
      </c>
      <c r="AQ500">
        <f>(Table2[[#This Row],[Sharpe Ratio]]-AVERAGE(Table2[Sharpe Ratio]))/_xlfn.STDEV.P(Table2[Sharpe Ratio])</f>
        <v>-0.14142467651391563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305</v>
      </c>
      <c r="AT500">
        <f>_xlfn.RANK.AVG(Table2[[#This Row],[6M Return vs Nifty Z-Score]],Table2[6M Return vs Nifty Z-Score])</f>
        <v>693</v>
      </c>
      <c r="AU500">
        <f>_xlfn.RANK.AVG(Table2[[#This Row],[Sharpe Ratio Z-Score]],Table2[Sharpe Ratio Z-Score])</f>
        <v>386</v>
      </c>
      <c r="AV500">
        <f>(Table2[[#This Row],[Rank 1Y]]+Table2[[#This Row],[Rank 6M]]+Table2[[#This Row],[Rank Sharpe]])/3</f>
        <v>461.33333333333331</v>
      </c>
    </row>
    <row r="501" spans="1:48" x14ac:dyDescent="0.3">
      <c r="A501" t="s">
        <v>489</v>
      </c>
      <c r="B501" t="s">
        <v>490</v>
      </c>
      <c r="C501" t="s">
        <v>3143</v>
      </c>
      <c r="D501" t="s">
        <v>54</v>
      </c>
      <c r="E501">
        <v>43727.749994999998</v>
      </c>
      <c r="F501">
        <v>4023.55</v>
      </c>
      <c r="G501">
        <v>-3.5776795821377898</v>
      </c>
      <c r="H501">
        <f>(Table2[[#This Row],[1Y Return vs Nifty]]-AVERAGE(Table2[1Y Return vs Nifty]))/_xlfn.STDEV.P(Table2[1Y Return vs Nifty])</f>
        <v>-0.37636380024092264</v>
      </c>
      <c r="I501">
        <v>-18.175439365641701</v>
      </c>
      <c r="J501">
        <f>(Table2[[#This Row],[1M Return vs Nifty]]-AVERAGE(Table2[1M Return vs Nifty]))/_xlfn.STDEV.P(Table2[1M Return vs Nifty])</f>
        <v>-1.9153499887286132</v>
      </c>
      <c r="K501">
        <v>-18.320831832273701</v>
      </c>
      <c r="L501">
        <f>(Table2[[#This Row],[6M Return vs Nifty]]-AVERAGE(Table2[6M Return vs Nifty]))/_xlfn.STDEV.P(Table2[6M Return vs Nifty])</f>
        <v>-0.69272375068274439</v>
      </c>
      <c r="M501">
        <v>-6.86920952890069</v>
      </c>
      <c r="N501">
        <f>(Table2[[#This Row],[1W Return vs Nifty]]-AVERAGE(Table2[1W Return vs Nifty]))/_xlfn.STDEV.P(Table2[1W Return vs Nifty])</f>
        <v>-1.9279491745646788</v>
      </c>
      <c r="O501">
        <v>4306.3500000000004</v>
      </c>
      <c r="P501">
        <v>4547.2812677620104</v>
      </c>
      <c r="Q501">
        <v>4369.7565704098197</v>
      </c>
      <c r="R501">
        <v>24.310090074787698</v>
      </c>
      <c r="S501" s="1">
        <f>(Table2[[#This Row],[Close Price]]-Table2[[#This Row],[20D EMA]])/Table2[[#This Row],[20D EMA]]</f>
        <v>-6.5670463385465686E-2</v>
      </c>
      <c r="T501" s="1">
        <f>(Table2[[#This Row],[Close Price]]-Table2[[#This Row],[50D EMA]])/Table2[[#This Row],[50D EMA]]</f>
        <v>-0.11517459266815264</v>
      </c>
      <c r="U501" s="1">
        <f>(Table2[[#This Row],[Close Price]]-Table2[[#This Row],[200D EMA]])/Table2[[#This Row],[200D EMA]]</f>
        <v>-7.9227884856146652E-2</v>
      </c>
      <c r="V501">
        <v>1.0819079352490799</v>
      </c>
      <c r="W501">
        <v>3925.05</v>
      </c>
      <c r="X501">
        <v>4064</v>
      </c>
      <c r="Y501">
        <v>3925.05</v>
      </c>
      <c r="Z501">
        <v>4064</v>
      </c>
      <c r="AA501">
        <v>3925.05</v>
      </c>
      <c r="AB501">
        <v>4064</v>
      </c>
      <c r="AC501" s="1">
        <f>(Table2[[#This Row],[Close Price]]/Table2[[#This Row],[Day Low]])-1</f>
        <v>2.5095221716920912E-2</v>
      </c>
      <c r="AD501" s="1">
        <f>(Table2[[#This Row],[Day High]]/Table2[[#This Row],[Close Price]])-1</f>
        <v>1.0053311130717946E-2</v>
      </c>
      <c r="AE501" s="1">
        <f>(Table2[[#This Row],[Close Price]]/Table2[[#This Row],[Current Week Low]])-1</f>
        <v>2.5095221716920912E-2</v>
      </c>
      <c r="AF501" s="1">
        <f>(Table2[[#This Row],[Current Week High]]/Table2[[#This Row],[Close Price]])-1</f>
        <v>1.0053311130717946E-2</v>
      </c>
      <c r="AG501" s="1">
        <f>(Table2[[#This Row],[Close Price]]/Table2[[#This Row],[Current Month Low]])-1</f>
        <v>2.5095221716920912E-2</v>
      </c>
      <c r="AH501" s="1">
        <f>(Table2[[#This Row],[Current Month High]]/Table2[[#This Row],[Close Price]])-1</f>
        <v>1.0053311130717946E-2</v>
      </c>
      <c r="AI501">
        <v>37.586211181667899</v>
      </c>
      <c r="AJ501">
        <v>26.0826648282777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-0.15</v>
      </c>
      <c r="AM501" t="s">
        <v>3190</v>
      </c>
      <c r="AN501">
        <v>-6.16</v>
      </c>
      <c r="AO501" t="s">
        <v>3190</v>
      </c>
      <c r="AP501">
        <v>5.5558457796947E-2</v>
      </c>
      <c r="AQ501">
        <f>(Table2[[#This Row],[Sharpe Ratio]]-AVERAGE(Table2[Sharpe Ratio]))/_xlfn.STDEV.P(Table2[Sharpe Ratio])</f>
        <v>-5.2739208145477147E-2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442</v>
      </c>
      <c r="AT501">
        <f>_xlfn.RANK.AVG(Table2[[#This Row],[6M Return vs Nifty Z-Score]],Table2[6M Return vs Nifty Z-Score])</f>
        <v>573</v>
      </c>
      <c r="AU501">
        <f>_xlfn.RANK.AVG(Table2[[#This Row],[Sharpe Ratio Z-Score]],Table2[Sharpe Ratio Z-Score])</f>
        <v>372</v>
      </c>
      <c r="AV501">
        <f>(Table2[[#This Row],[Rank 1Y]]+Table2[[#This Row],[Rank 6M]]+Table2[[#This Row],[Rank Sharpe]])/3</f>
        <v>462.33333333333331</v>
      </c>
    </row>
    <row r="502" spans="1:48" x14ac:dyDescent="0.3">
      <c r="A502" t="s">
        <v>383</v>
      </c>
      <c r="B502" t="s">
        <v>384</v>
      </c>
      <c r="C502" t="s">
        <v>3148</v>
      </c>
      <c r="D502" t="s">
        <v>117</v>
      </c>
      <c r="E502">
        <v>62028.045498200001</v>
      </c>
      <c r="F502">
        <v>1343.75</v>
      </c>
      <c r="G502">
        <v>-4.6488216924343204</v>
      </c>
      <c r="H502">
        <f>(Table2[[#This Row],[1Y Return vs Nifty]]-AVERAGE(Table2[1Y Return vs Nifty]))/_xlfn.STDEV.P(Table2[1Y Return vs Nifty])</f>
        <v>-0.39779975287755426</v>
      </c>
      <c r="I502">
        <v>-6.1950929908980603</v>
      </c>
      <c r="J502">
        <f>(Table2[[#This Row],[1M Return vs Nifty]]-AVERAGE(Table2[1M Return vs Nifty]))/_xlfn.STDEV.P(Table2[1M Return vs Nifty])</f>
        <v>-0.59501948752121914</v>
      </c>
      <c r="K502">
        <v>-24.908052344870701</v>
      </c>
      <c r="L502">
        <f>(Table2[[#This Row],[6M Return vs Nifty]]-AVERAGE(Table2[6M Return vs Nifty]))/_xlfn.STDEV.P(Table2[6M Return vs Nifty])</f>
        <v>-0.90140358239995722</v>
      </c>
      <c r="M502">
        <v>9.64721006734163E-2</v>
      </c>
      <c r="N502">
        <f>(Table2[[#This Row],[1W Return vs Nifty]]-AVERAGE(Table2[1W Return vs Nifty]))/_xlfn.STDEV.P(Table2[1W Return vs Nifty])</f>
        <v>-0.47287344572523349</v>
      </c>
      <c r="O502">
        <v>1356.73</v>
      </c>
      <c r="P502">
        <v>1419.8523565924399</v>
      </c>
      <c r="Q502">
        <v>1414.0515201200701</v>
      </c>
      <c r="R502">
        <v>43.6777265965775</v>
      </c>
      <c r="S502" s="1">
        <f>(Table2[[#This Row],[Close Price]]-Table2[[#This Row],[20D EMA]])/Table2[[#This Row],[20D EMA]]</f>
        <v>-9.5671209452138726E-3</v>
      </c>
      <c r="T502" s="1">
        <f>(Table2[[#This Row],[Close Price]]-Table2[[#This Row],[50D EMA]])/Table2[[#This Row],[50D EMA]]</f>
        <v>-5.3598781760014126E-2</v>
      </c>
      <c r="U502" s="1">
        <f>(Table2[[#This Row],[Close Price]]-Table2[[#This Row],[200D EMA]])/Table2[[#This Row],[200D EMA]]</f>
        <v>-4.9716378165698419E-2</v>
      </c>
      <c r="V502">
        <v>0.93796887891077296</v>
      </c>
      <c r="W502">
        <v>1305.3499999999999</v>
      </c>
      <c r="X502">
        <v>1349.8</v>
      </c>
      <c r="Y502">
        <v>1305.3499999999999</v>
      </c>
      <c r="Z502">
        <v>1349.8</v>
      </c>
      <c r="AA502">
        <v>1305.3499999999999</v>
      </c>
      <c r="AB502">
        <v>1349.8</v>
      </c>
      <c r="AC502" s="1">
        <f>(Table2[[#This Row],[Close Price]]/Table2[[#This Row],[Day Low]])-1</f>
        <v>2.941739763281892E-2</v>
      </c>
      <c r="AD502" s="1">
        <f>(Table2[[#This Row],[Day High]]/Table2[[#This Row],[Close Price]])-1</f>
        <v>4.5023255813954055E-3</v>
      </c>
      <c r="AE502" s="1">
        <f>(Table2[[#This Row],[Close Price]]/Table2[[#This Row],[Current Week Low]])-1</f>
        <v>2.941739763281892E-2</v>
      </c>
      <c r="AF502" s="1">
        <f>(Table2[[#This Row],[Current Week High]]/Table2[[#This Row],[Close Price]])-1</f>
        <v>4.5023255813954055E-3</v>
      </c>
      <c r="AG502" s="1">
        <f>(Table2[[#This Row],[Close Price]]/Table2[[#This Row],[Current Month Low]])-1</f>
        <v>2.941739763281892E-2</v>
      </c>
      <c r="AH502" s="1">
        <f>(Table2[[#This Row],[Current Month High]]/Table2[[#This Row],[Close Price]])-1</f>
        <v>4.5023255813954055E-3</v>
      </c>
      <c r="AI502">
        <v>34.288372093023199</v>
      </c>
      <c r="AJ502">
        <v>26.4111006585136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-0.08</v>
      </c>
      <c r="AM502" t="s">
        <v>3190</v>
      </c>
      <c r="AN502">
        <v>-1.24</v>
      </c>
      <c r="AO502" t="s">
        <v>3190</v>
      </c>
      <c r="AP502">
        <v>7.7245976641573996E-2</v>
      </c>
      <c r="AQ502">
        <f>(Table2[[#This Row],[Sharpe Ratio]]-AVERAGE(Table2[Sharpe Ratio]))/_xlfn.STDEV.P(Table2[Sharpe Ratio])</f>
        <v>0.19877188927312409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449</v>
      </c>
      <c r="AT502">
        <f>_xlfn.RANK.AVG(Table2[[#This Row],[6M Return vs Nifty Z-Score]],Table2[6M Return vs Nifty Z-Score])</f>
        <v>645</v>
      </c>
      <c r="AU502">
        <f>_xlfn.RANK.AVG(Table2[[#This Row],[Sharpe Ratio Z-Score]],Table2[Sharpe Ratio Z-Score])</f>
        <v>294</v>
      </c>
      <c r="AV502">
        <f>(Table2[[#This Row],[Rank 1Y]]+Table2[[#This Row],[Rank 6M]]+Table2[[#This Row],[Rank Sharpe]])/3</f>
        <v>462.66666666666669</v>
      </c>
    </row>
    <row r="503" spans="1:48" x14ac:dyDescent="0.3">
      <c r="A503" t="s">
        <v>653</v>
      </c>
      <c r="B503" t="s">
        <v>654</v>
      </c>
      <c r="C503" t="s">
        <v>3151</v>
      </c>
      <c r="D503" t="s">
        <v>269</v>
      </c>
      <c r="E503">
        <v>27774.696708219999</v>
      </c>
      <c r="F503">
        <v>1437.9</v>
      </c>
      <c r="G503">
        <v>2.8366428169606399</v>
      </c>
      <c r="H503">
        <f>(Table2[[#This Row],[1Y Return vs Nifty]]-AVERAGE(Table2[1Y Return vs Nifty]))/_xlfn.STDEV.P(Table2[1Y Return vs Nifty])</f>
        <v>-0.24799884304108402</v>
      </c>
      <c r="I503">
        <v>3.97422859454108</v>
      </c>
      <c r="J503">
        <f>(Table2[[#This Row],[1M Return vs Nifty]]-AVERAGE(Table2[1M Return vs Nifty]))/_xlfn.STDEV.P(Table2[1M Return vs Nifty])</f>
        <v>0.52572151994646721</v>
      </c>
      <c r="K503">
        <v>-20.604494743572602</v>
      </c>
      <c r="L503">
        <f>(Table2[[#This Row],[6M Return vs Nifty]]-AVERAGE(Table2[6M Return vs Nifty]))/_xlfn.STDEV.P(Table2[6M Return vs Nifty])</f>
        <v>-0.76506904277025856</v>
      </c>
      <c r="M503">
        <v>3.0242749892132501</v>
      </c>
      <c r="N503">
        <f>(Table2[[#This Row],[1W Return vs Nifty]]-AVERAGE(Table2[1W Return vs Nifty]))/_xlfn.STDEV.P(Table2[1W Return vs Nifty])</f>
        <v>0.13872139143369749</v>
      </c>
      <c r="O503">
        <v>1427.11</v>
      </c>
      <c r="P503">
        <v>1449.88389712311</v>
      </c>
      <c r="Q503">
        <v>1437.1292784724899</v>
      </c>
      <c r="R503">
        <v>64.890850577406397</v>
      </c>
      <c r="S503" s="1">
        <f>(Table2[[#This Row],[Close Price]]-Table2[[#This Row],[20D EMA]])/Table2[[#This Row],[20D EMA]]</f>
        <v>7.5607346315281878E-3</v>
      </c>
      <c r="T503" s="1">
        <f>(Table2[[#This Row],[Close Price]]-Table2[[#This Row],[50D EMA]])/Table2[[#This Row],[50D EMA]]</f>
        <v>-8.2654184565320397E-3</v>
      </c>
      <c r="U503" s="1">
        <f>(Table2[[#This Row],[Close Price]]-Table2[[#This Row],[200D EMA]])/Table2[[#This Row],[200D EMA]]</f>
        <v>5.3629241227998398E-4</v>
      </c>
      <c r="V503">
        <v>1.0152209381005299</v>
      </c>
      <c r="W503">
        <v>1427.15</v>
      </c>
      <c r="X503">
        <v>1468</v>
      </c>
      <c r="Y503">
        <v>1427.15</v>
      </c>
      <c r="Z503">
        <v>1468</v>
      </c>
      <c r="AA503">
        <v>1427.15</v>
      </c>
      <c r="AB503">
        <v>1468</v>
      </c>
      <c r="AC503" s="1">
        <f>(Table2[[#This Row],[Close Price]]/Table2[[#This Row],[Day Low]])-1</f>
        <v>7.5324948323582941E-3</v>
      </c>
      <c r="AD503" s="1">
        <f>(Table2[[#This Row],[Day High]]/Table2[[#This Row],[Close Price]])-1</f>
        <v>2.0933305514987177E-2</v>
      </c>
      <c r="AE503" s="1">
        <f>(Table2[[#This Row],[Close Price]]/Table2[[#This Row],[Current Week Low]])-1</f>
        <v>7.5324948323582941E-3</v>
      </c>
      <c r="AF503" s="1">
        <f>(Table2[[#This Row],[Current Week High]]/Table2[[#This Row],[Close Price]])-1</f>
        <v>2.0933305514987177E-2</v>
      </c>
      <c r="AG503" s="1">
        <f>(Table2[[#This Row],[Close Price]]/Table2[[#This Row],[Current Month Low]])-1</f>
        <v>7.5324948323582941E-3</v>
      </c>
      <c r="AH503" s="1">
        <f>(Table2[[#This Row],[Current Month High]]/Table2[[#This Row],[Close Price]])-1</f>
        <v>2.0933305514987177E-2</v>
      </c>
      <c r="AI503">
        <v>28.044370262187901</v>
      </c>
      <c r="AJ503">
        <v>40.2008580343213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-0.03</v>
      </c>
      <c r="AM503" t="s">
        <v>3190</v>
      </c>
      <c r="AN503">
        <v>2.2799999999999998</v>
      </c>
      <c r="AO503" t="s">
        <v>3189</v>
      </c>
      <c r="AP503">
        <v>4.3195304861828002E-2</v>
      </c>
      <c r="AQ503">
        <f>(Table2[[#This Row],[Sharpe Ratio]]-AVERAGE(Table2[Sharpe Ratio]))/_xlfn.STDEV.P(Table2[Sharpe Ratio])</f>
        <v>-0.19611522937420983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390</v>
      </c>
      <c r="AT503">
        <f>_xlfn.RANK.AVG(Table2[[#This Row],[6M Return vs Nifty Z-Score]],Table2[6M Return vs Nifty Z-Score])</f>
        <v>594</v>
      </c>
      <c r="AU503">
        <f>_xlfn.RANK.AVG(Table2[[#This Row],[Sharpe Ratio Z-Score]],Table2[Sharpe Ratio Z-Score])</f>
        <v>404</v>
      </c>
      <c r="AV503">
        <f>(Table2[[#This Row],[Rank 1Y]]+Table2[[#This Row],[Rank 6M]]+Table2[[#This Row],[Rank Sharpe]])/3</f>
        <v>462.66666666666669</v>
      </c>
    </row>
    <row r="504" spans="1:48" x14ac:dyDescent="0.3">
      <c r="A504" t="s">
        <v>882</v>
      </c>
      <c r="B504" t="s">
        <v>883</v>
      </c>
      <c r="C504" t="s">
        <v>3143</v>
      </c>
      <c r="D504" t="s">
        <v>54</v>
      </c>
      <c r="E504">
        <v>17230.521195164001</v>
      </c>
      <c r="F504">
        <v>208.12</v>
      </c>
      <c r="G504">
        <v>-9.0282384584681008</v>
      </c>
      <c r="H504">
        <f>(Table2[[#This Row],[1Y Return vs Nifty]]-AVERAGE(Table2[1Y Return vs Nifty]))/_xlfn.STDEV.P(Table2[1Y Return vs Nifty])</f>
        <v>-0.48544169083365041</v>
      </c>
      <c r="I504">
        <v>3.2112080769359901</v>
      </c>
      <c r="J504">
        <f>(Table2[[#This Row],[1M Return vs Nifty]]-AVERAGE(Table2[1M Return vs Nifty]))/_xlfn.STDEV.P(Table2[1M Return vs Nifty])</f>
        <v>0.44163052366568467</v>
      </c>
      <c r="K504">
        <v>-14.3133049733179</v>
      </c>
      <c r="L504">
        <f>(Table2[[#This Row],[6M Return vs Nifty]]-AVERAGE(Table2[6M Return vs Nifty]))/_xlfn.STDEV.P(Table2[6M Return vs Nifty])</f>
        <v>-0.56576731603328378</v>
      </c>
      <c r="M504">
        <v>9.7080209275599092</v>
      </c>
      <c r="N504">
        <f>(Table2[[#This Row],[1W Return vs Nifty]]-AVERAGE(Table2[1W Return vs Nifty]))/_xlfn.STDEV.P(Table2[1W Return vs Nifty])</f>
        <v>1.5349029871194126</v>
      </c>
      <c r="O504">
        <v>201.33</v>
      </c>
      <c r="P504">
        <v>201.868036750355</v>
      </c>
      <c r="Q504">
        <v>207.36654560118399</v>
      </c>
      <c r="R504">
        <v>63.560078042470998</v>
      </c>
      <c r="S504" s="1">
        <f>(Table2[[#This Row],[Close Price]]-Table2[[#This Row],[20D EMA]])/Table2[[#This Row],[20D EMA]]</f>
        <v>3.3725723935826714E-2</v>
      </c>
      <c r="T504" s="1">
        <f>(Table2[[#This Row],[Close Price]]-Table2[[#This Row],[50D EMA]])/Table2[[#This Row],[50D EMA]]</f>
        <v>3.0970545660859838E-2</v>
      </c>
      <c r="U504" s="1">
        <f>(Table2[[#This Row],[Close Price]]-Table2[[#This Row],[200D EMA]])/Table2[[#This Row],[200D EMA]]</f>
        <v>3.6334423984912836E-3</v>
      </c>
      <c r="V504">
        <v>1.1993542683063001</v>
      </c>
      <c r="W504">
        <v>206.21</v>
      </c>
      <c r="X504">
        <v>210.65</v>
      </c>
      <c r="Y504">
        <v>206.21</v>
      </c>
      <c r="Z504">
        <v>210.65</v>
      </c>
      <c r="AA504">
        <v>206.21</v>
      </c>
      <c r="AB504">
        <v>210.65</v>
      </c>
      <c r="AC504" s="1">
        <f>(Table2[[#This Row],[Close Price]]/Table2[[#This Row],[Day Low]])-1</f>
        <v>9.2624024053149512E-3</v>
      </c>
      <c r="AD504" s="1">
        <f>(Table2[[#This Row],[Day High]]/Table2[[#This Row],[Close Price]])-1</f>
        <v>1.2156448202959913E-2</v>
      </c>
      <c r="AE504" s="1">
        <f>(Table2[[#This Row],[Close Price]]/Table2[[#This Row],[Current Week Low]])-1</f>
        <v>9.2624024053149512E-3</v>
      </c>
      <c r="AF504" s="1">
        <f>(Table2[[#This Row],[Current Week High]]/Table2[[#This Row],[Close Price]])-1</f>
        <v>1.2156448202959913E-2</v>
      </c>
      <c r="AG504" s="1">
        <f>(Table2[[#This Row],[Close Price]]/Table2[[#This Row],[Current Month Low]])-1</f>
        <v>9.2624024053149512E-3</v>
      </c>
      <c r="AH504" s="1">
        <f>(Table2[[#This Row],[Current Month High]]/Table2[[#This Row],[Close Price]])-1</f>
        <v>1.2156448202959913E-2</v>
      </c>
      <c r="AI504">
        <v>38.982317893522897</v>
      </c>
      <c r="AJ504">
        <v>16.927917298724601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-0.04</v>
      </c>
      <c r="AM504" t="s">
        <v>3190</v>
      </c>
      <c r="AN504">
        <v>4.07</v>
      </c>
      <c r="AO504" t="s">
        <v>3189</v>
      </c>
      <c r="AP504">
        <v>5.0067466447936998E-2</v>
      </c>
      <c r="AQ504">
        <f>(Table2[[#This Row],[Sharpe Ratio]]-AVERAGE(Table2[Sharpe Ratio]))/_xlfn.STDEV.P(Table2[Sharpe Ratio])</f>
        <v>-0.11641847316420012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482</v>
      </c>
      <c r="AT504">
        <f>_xlfn.RANK.AVG(Table2[[#This Row],[6M Return vs Nifty Z-Score]],Table2[6M Return vs Nifty Z-Score])</f>
        <v>525</v>
      </c>
      <c r="AU504">
        <f>_xlfn.RANK.AVG(Table2[[#This Row],[Sharpe Ratio Z-Score]],Table2[Sharpe Ratio Z-Score])</f>
        <v>382</v>
      </c>
      <c r="AV504">
        <f>(Table2[[#This Row],[Rank 1Y]]+Table2[[#This Row],[Rank 6M]]+Table2[[#This Row],[Rank Sharpe]])/3</f>
        <v>463</v>
      </c>
    </row>
    <row r="505" spans="1:48" x14ac:dyDescent="0.3">
      <c r="A505" t="s">
        <v>193</v>
      </c>
      <c r="B505" t="s">
        <v>194</v>
      </c>
      <c r="C505" t="s">
        <v>3145</v>
      </c>
      <c r="D505" t="s">
        <v>195</v>
      </c>
      <c r="E505">
        <v>127328.671676855</v>
      </c>
      <c r="F505">
        <v>1227.1500000000001</v>
      </c>
      <c r="G505">
        <v>-0.29901060369542098</v>
      </c>
      <c r="H505">
        <f>(Table2[[#This Row],[1Y Return vs Nifty]]-AVERAGE(Table2[1Y Return vs Nifty]))/_xlfn.STDEV.P(Table2[1Y Return vs Nifty])</f>
        <v>-0.31075029083120725</v>
      </c>
      <c r="I505">
        <v>-1.80239366620304</v>
      </c>
      <c r="J505">
        <f>(Table2[[#This Row],[1M Return vs Nifty]]-AVERAGE(Table2[1M Return vs Nifty]))/_xlfn.STDEV.P(Table2[1M Return vs Nifty])</f>
        <v>-0.11090870143786899</v>
      </c>
      <c r="K505">
        <v>-12.4805635824624</v>
      </c>
      <c r="L505">
        <f>(Table2[[#This Row],[6M Return vs Nifty]]-AVERAGE(Table2[6M Return vs Nifty]))/_xlfn.STDEV.P(Table2[6M Return vs Nifty])</f>
        <v>-0.50770699084855531</v>
      </c>
      <c r="M505">
        <v>3.9312536956726598</v>
      </c>
      <c r="N505">
        <f>(Table2[[#This Row],[1W Return vs Nifty]]-AVERAGE(Table2[1W Return vs Nifty]))/_xlfn.STDEV.P(Table2[1W Return vs Nifty])</f>
        <v>0.32818206054325788</v>
      </c>
      <c r="O505">
        <v>1237.58</v>
      </c>
      <c r="P505">
        <v>1287.65984225632</v>
      </c>
      <c r="Q505">
        <v>1297.50301623063</v>
      </c>
      <c r="R505">
        <v>57.369683746301398</v>
      </c>
      <c r="S505" s="1">
        <f>(Table2[[#This Row],[Close Price]]-Table2[[#This Row],[20D EMA]])/Table2[[#This Row],[20D EMA]]</f>
        <v>-8.4277380048157179E-3</v>
      </c>
      <c r="T505" s="1">
        <f>(Table2[[#This Row],[Close Price]]-Table2[[#This Row],[50D EMA]])/Table2[[#This Row],[50D EMA]]</f>
        <v>-4.6992101695344207E-2</v>
      </c>
      <c r="U505" s="1">
        <f>(Table2[[#This Row],[Close Price]]-Table2[[#This Row],[200D EMA]])/Table2[[#This Row],[200D EMA]]</f>
        <v>-5.4221851780362054E-2</v>
      </c>
      <c r="V505">
        <v>1.0873121654798901</v>
      </c>
      <c r="W505">
        <v>1219.7</v>
      </c>
      <c r="X505">
        <v>1244</v>
      </c>
      <c r="Y505">
        <v>1219.7</v>
      </c>
      <c r="Z505">
        <v>1244</v>
      </c>
      <c r="AA505">
        <v>1219.7</v>
      </c>
      <c r="AB505">
        <v>1244</v>
      </c>
      <c r="AC505" s="1">
        <f>(Table2[[#This Row],[Close Price]]/Table2[[#This Row],[Day Low]])-1</f>
        <v>6.1080593588587195E-3</v>
      </c>
      <c r="AD505" s="1">
        <f>(Table2[[#This Row],[Day High]]/Table2[[#This Row],[Close Price]])-1</f>
        <v>1.3731002729902464E-2</v>
      </c>
      <c r="AE505" s="1">
        <f>(Table2[[#This Row],[Close Price]]/Table2[[#This Row],[Current Week Low]])-1</f>
        <v>6.1080593588587195E-3</v>
      </c>
      <c r="AF505" s="1">
        <f>(Table2[[#This Row],[Current Week High]]/Table2[[#This Row],[Close Price]])-1</f>
        <v>1.3731002729902464E-2</v>
      </c>
      <c r="AG505" s="1">
        <f>(Table2[[#This Row],[Close Price]]/Table2[[#This Row],[Current Month Low]])-1</f>
        <v>6.1080593588587195E-3</v>
      </c>
      <c r="AH505" s="1">
        <f>(Table2[[#This Row],[Current Month High]]/Table2[[#This Row],[Close Price]])-1</f>
        <v>1.3731002729902464E-2</v>
      </c>
      <c r="AI505">
        <v>25.644786700892201</v>
      </c>
      <c r="AJ505">
        <v>20.818154967017801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-0.09</v>
      </c>
      <c r="AM505" t="s">
        <v>3190</v>
      </c>
      <c r="AN505">
        <v>4.33</v>
      </c>
      <c r="AO505" t="s">
        <v>3189</v>
      </c>
      <c r="AP505">
        <v>1.3207905691532001E-2</v>
      </c>
      <c r="AQ505">
        <f>(Table2[[#This Row],[Sharpe Ratio]]-AVERAGE(Table2[Sharpe Ratio]))/_xlfn.STDEV.P(Table2[Sharpe Ratio])</f>
        <v>-0.54388039919765152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416</v>
      </c>
      <c r="AT505">
        <f>_xlfn.RANK.AVG(Table2[[#This Row],[6M Return vs Nifty Z-Score]],Table2[6M Return vs Nifty Z-Score])</f>
        <v>494</v>
      </c>
      <c r="AU505">
        <f>_xlfn.RANK.AVG(Table2[[#This Row],[Sharpe Ratio Z-Score]],Table2[Sharpe Ratio Z-Score])</f>
        <v>481</v>
      </c>
      <c r="AV505">
        <f>(Table2[[#This Row],[Rank 1Y]]+Table2[[#This Row],[Rank 6M]]+Table2[[#This Row],[Rank Sharpe]])/3</f>
        <v>463.66666666666669</v>
      </c>
    </row>
    <row r="506" spans="1:48" x14ac:dyDescent="0.3">
      <c r="A506" t="s">
        <v>693</v>
      </c>
      <c r="B506" t="s">
        <v>694</v>
      </c>
      <c r="C506" t="s">
        <v>3157</v>
      </c>
      <c r="D506" t="s">
        <v>375</v>
      </c>
      <c r="E506">
        <v>25582.38702916</v>
      </c>
      <c r="F506">
        <v>5887.7</v>
      </c>
      <c r="G506">
        <v>-12.6831201552541</v>
      </c>
      <c r="H506">
        <f>(Table2[[#This Row],[1Y Return vs Nifty]]-AVERAGE(Table2[1Y Return vs Nifty]))/_xlfn.STDEV.P(Table2[1Y Return vs Nifty])</f>
        <v>-0.55858405933142841</v>
      </c>
      <c r="I506">
        <v>-15.1306807708582</v>
      </c>
      <c r="J506">
        <f>(Table2[[#This Row],[1M Return vs Nifty]]-AVERAGE(Table2[1M Return vs Nifty]))/_xlfn.STDEV.P(Table2[1M Return vs Nifty])</f>
        <v>-1.5797931095067432</v>
      </c>
      <c r="K506">
        <v>2.4550906430536799</v>
      </c>
      <c r="L506">
        <f>(Table2[[#This Row],[6M Return vs Nifty]]-AVERAGE(Table2[6M Return vs Nifty]))/_xlfn.STDEV.P(Table2[6M Return vs Nifty])</f>
        <v>-3.4552979318676458E-2</v>
      </c>
      <c r="M506">
        <v>-2.06353042884454</v>
      </c>
      <c r="N506">
        <f>(Table2[[#This Row],[1W Return vs Nifty]]-AVERAGE(Table2[1W Return vs Nifty]))/_xlfn.STDEV.P(Table2[1W Return vs Nifty])</f>
        <v>-0.92408086835410164</v>
      </c>
      <c r="O506">
        <v>6006.79</v>
      </c>
      <c r="P506">
        <v>6229.1668822604997</v>
      </c>
      <c r="Q506">
        <v>6063.9060029208604</v>
      </c>
      <c r="R506">
        <v>28.8683687563693</v>
      </c>
      <c r="S506" s="1">
        <f>(Table2[[#This Row],[Close Price]]-Table2[[#This Row],[20D EMA]])/Table2[[#This Row],[20D EMA]]</f>
        <v>-1.9825897026531664E-2</v>
      </c>
      <c r="T506" s="1">
        <f>(Table2[[#This Row],[Close Price]]-Table2[[#This Row],[50D EMA]])/Table2[[#This Row],[50D EMA]]</f>
        <v>-5.4817424017477141E-2</v>
      </c>
      <c r="U506" s="1">
        <f>(Table2[[#This Row],[Close Price]]-Table2[[#This Row],[200D EMA]])/Table2[[#This Row],[200D EMA]]</f>
        <v>-2.9058168585724398E-2</v>
      </c>
      <c r="V506">
        <v>0.952647164060205</v>
      </c>
      <c r="W506">
        <v>5660.1</v>
      </c>
      <c r="X506">
        <v>5910</v>
      </c>
      <c r="Y506">
        <v>5660.1</v>
      </c>
      <c r="Z506">
        <v>5910</v>
      </c>
      <c r="AA506">
        <v>5660.1</v>
      </c>
      <c r="AB506">
        <v>5910</v>
      </c>
      <c r="AC506" s="1">
        <f>(Table2[[#This Row],[Close Price]]/Table2[[#This Row],[Day Low]])-1</f>
        <v>4.0211303687213817E-2</v>
      </c>
      <c r="AD506" s="1">
        <f>(Table2[[#This Row],[Day High]]/Table2[[#This Row],[Close Price]])-1</f>
        <v>3.7875571105865369E-3</v>
      </c>
      <c r="AE506" s="1">
        <f>(Table2[[#This Row],[Close Price]]/Table2[[#This Row],[Current Week Low]])-1</f>
        <v>4.0211303687213817E-2</v>
      </c>
      <c r="AF506" s="1">
        <f>(Table2[[#This Row],[Current Week High]]/Table2[[#This Row],[Close Price]])-1</f>
        <v>3.7875571105865369E-3</v>
      </c>
      <c r="AG506" s="1">
        <f>(Table2[[#This Row],[Close Price]]/Table2[[#This Row],[Current Month Low]])-1</f>
        <v>4.0211303687213817E-2</v>
      </c>
      <c r="AH506" s="1">
        <f>(Table2[[#This Row],[Current Month High]]/Table2[[#This Row],[Close Price]])-1</f>
        <v>3.7875571105865369E-3</v>
      </c>
      <c r="AI506">
        <v>22.235338077687299</v>
      </c>
      <c r="AJ506">
        <v>20.127723822737199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-0.04</v>
      </c>
      <c r="AM506" t="s">
        <v>3190</v>
      </c>
      <c r="AN506">
        <v>-6.77</v>
      </c>
      <c r="AO506" t="s">
        <v>3190</v>
      </c>
      <c r="AP506">
        <v>-9.3118857827729998E-3</v>
      </c>
      <c r="AQ506">
        <f>(Table2[[#This Row],[Sharpe Ratio]]-AVERAGE(Table2[Sharpe Ratio]))/_xlfn.STDEV.P(Table2[Sharpe Ratio])</f>
        <v>-0.80504339842860051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510</v>
      </c>
      <c r="AT506">
        <f>_xlfn.RANK.AVG(Table2[[#This Row],[6M Return vs Nifty Z-Score]],Table2[6M Return vs Nifty Z-Score])</f>
        <v>298</v>
      </c>
      <c r="AU506">
        <f>_xlfn.RANK.AVG(Table2[[#This Row],[Sharpe Ratio Z-Score]],Table2[Sharpe Ratio Z-Score])</f>
        <v>583</v>
      </c>
      <c r="AV506">
        <f>(Table2[[#This Row],[Rank 1Y]]+Table2[[#This Row],[Rank 6M]]+Table2[[#This Row],[Rank Sharpe]])/3</f>
        <v>463.66666666666669</v>
      </c>
    </row>
    <row r="507" spans="1:48" x14ac:dyDescent="0.3">
      <c r="A507" t="s">
        <v>1024</v>
      </c>
      <c r="B507" t="s">
        <v>1025</v>
      </c>
      <c r="C507" t="s">
        <v>3146</v>
      </c>
      <c r="D507" t="s">
        <v>406</v>
      </c>
      <c r="E507">
        <v>13687.595483519999</v>
      </c>
      <c r="F507">
        <v>284.8</v>
      </c>
      <c r="G507">
        <v>-1.01021442465414</v>
      </c>
      <c r="H507">
        <f>(Table2[[#This Row],[1Y Return vs Nifty]]-AVERAGE(Table2[1Y Return vs Nifty]))/_xlfn.STDEV.P(Table2[1Y Return vs Nifty])</f>
        <v>-0.32498307215360528</v>
      </c>
      <c r="I507">
        <v>-5.1869680851595898</v>
      </c>
      <c r="J507">
        <f>(Table2[[#This Row],[1M Return vs Nifty]]-AVERAGE(Table2[1M Return vs Nifty]))/_xlfn.STDEV.P(Table2[1M Return vs Nifty])</f>
        <v>-0.48391601685033764</v>
      </c>
      <c r="K507">
        <v>-29.1376537235952</v>
      </c>
      <c r="L507">
        <f>(Table2[[#This Row],[6M Return vs Nifty]]-AVERAGE(Table2[6M Return vs Nifty]))/_xlfn.STDEV.P(Table2[6M Return vs Nifty])</f>
        <v>-1.0353952261069241</v>
      </c>
      <c r="M507">
        <v>-1.64273420533982</v>
      </c>
      <c r="N507">
        <f>(Table2[[#This Row],[1W Return vs Nifty]]-AVERAGE(Table2[1W Return vs Nifty]))/_xlfn.STDEV.P(Table2[1W Return vs Nifty])</f>
        <v>-0.83617986969096658</v>
      </c>
      <c r="O507">
        <v>286</v>
      </c>
      <c r="P507">
        <v>300.47950617459497</v>
      </c>
      <c r="Q507">
        <v>314.56463923676603</v>
      </c>
      <c r="R507">
        <v>50.1262755032906</v>
      </c>
      <c r="S507" s="1">
        <f>(Table2[[#This Row],[Close Price]]-Table2[[#This Row],[20D EMA]])/Table2[[#This Row],[20D EMA]]</f>
        <v>-4.1958041958041559E-3</v>
      </c>
      <c r="T507" s="1">
        <f>(Table2[[#This Row],[Close Price]]-Table2[[#This Row],[50D EMA]])/Table2[[#This Row],[50D EMA]]</f>
        <v>-5.218161589191482E-2</v>
      </c>
      <c r="U507" s="1">
        <f>(Table2[[#This Row],[Close Price]]-Table2[[#This Row],[200D EMA]])/Table2[[#This Row],[200D EMA]]</f>
        <v>-9.4621694634795916E-2</v>
      </c>
      <c r="V507">
        <v>0.90418564906302001</v>
      </c>
      <c r="W507">
        <v>280.14999999999998</v>
      </c>
      <c r="X507">
        <v>285.45</v>
      </c>
      <c r="Y507">
        <v>280.14999999999998</v>
      </c>
      <c r="Z507">
        <v>285.45</v>
      </c>
      <c r="AA507">
        <v>280.14999999999998</v>
      </c>
      <c r="AB507">
        <v>285.45</v>
      </c>
      <c r="AC507" s="1">
        <f>(Table2[[#This Row],[Close Price]]/Table2[[#This Row],[Day Low]])-1</f>
        <v>1.6598250936998182E-2</v>
      </c>
      <c r="AD507" s="1">
        <f>(Table2[[#This Row],[Day High]]/Table2[[#This Row],[Close Price]])-1</f>
        <v>2.2823033707863871E-3</v>
      </c>
      <c r="AE507" s="1">
        <f>(Table2[[#This Row],[Close Price]]/Table2[[#This Row],[Current Week Low]])-1</f>
        <v>1.6598250936998182E-2</v>
      </c>
      <c r="AF507" s="1">
        <f>(Table2[[#This Row],[Current Week High]]/Table2[[#This Row],[Close Price]])-1</f>
        <v>2.2823033707863871E-3</v>
      </c>
      <c r="AG507" s="1">
        <f>(Table2[[#This Row],[Close Price]]/Table2[[#This Row],[Current Month Low]])-1</f>
        <v>1.6598250936998182E-2</v>
      </c>
      <c r="AH507" s="1">
        <f>(Table2[[#This Row],[Current Month High]]/Table2[[#This Row],[Close Price]])-1</f>
        <v>2.2823033707863871E-3</v>
      </c>
      <c r="AI507">
        <v>45.005266853932497</v>
      </c>
      <c r="AJ507">
        <v>21.488749066865701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-0.14000000000000001</v>
      </c>
      <c r="AM507" t="s">
        <v>3190</v>
      </c>
      <c r="AN507">
        <v>0.46</v>
      </c>
      <c r="AO507" t="s">
        <v>3189</v>
      </c>
      <c r="AP507">
        <v>7.7354875227159003E-2</v>
      </c>
      <c r="AQ507">
        <f>(Table2[[#This Row],[Sharpe Ratio]]-AVERAGE(Table2[Sharpe Ratio]))/_xlfn.STDEV.P(Table2[Sharpe Ratio])</f>
        <v>0.2000347908970507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423</v>
      </c>
      <c r="AT507">
        <f>_xlfn.RANK.AVG(Table2[[#This Row],[6M Return vs Nifty Z-Score]],Table2[6M Return vs Nifty Z-Score])</f>
        <v>676</v>
      </c>
      <c r="AU507">
        <f>_xlfn.RANK.AVG(Table2[[#This Row],[Sharpe Ratio Z-Score]],Table2[Sharpe Ratio Z-Score])</f>
        <v>292</v>
      </c>
      <c r="AV507">
        <f>(Table2[[#This Row],[Rank 1Y]]+Table2[[#This Row],[Rank 6M]]+Table2[[#This Row],[Rank Sharpe]])/3</f>
        <v>463.66666666666669</v>
      </c>
    </row>
    <row r="508" spans="1:48" x14ac:dyDescent="0.3">
      <c r="A508" t="s">
        <v>1821</v>
      </c>
      <c r="B508" t="s">
        <v>1822</v>
      </c>
      <c r="C508" t="s">
        <v>3146</v>
      </c>
      <c r="D508" t="s">
        <v>46</v>
      </c>
      <c r="E508">
        <v>4295.5468675169996</v>
      </c>
      <c r="F508">
        <v>53.39</v>
      </c>
      <c r="G508">
        <v>-16.261289349550999</v>
      </c>
      <c r="H508">
        <f>(Table2[[#This Row],[1Y Return vs Nifty]]-AVERAGE(Table2[1Y Return vs Nifty]))/_xlfn.STDEV.P(Table2[1Y Return vs Nifty])</f>
        <v>-0.63019123884336903</v>
      </c>
      <c r="I508">
        <v>3.4167700941446202</v>
      </c>
      <c r="J508">
        <f>(Table2[[#This Row],[1M Return vs Nifty]]-AVERAGE(Table2[1M Return vs Nifty]))/_xlfn.STDEV.P(Table2[1M Return vs Nifty])</f>
        <v>0.46428511083041363</v>
      </c>
      <c r="K508">
        <v>-22.0391458873613</v>
      </c>
      <c r="L508">
        <f>(Table2[[#This Row],[6M Return vs Nifty]]-AVERAGE(Table2[6M Return vs Nifty]))/_xlfn.STDEV.P(Table2[6M Return vs Nifty])</f>
        <v>-0.81051806921262703</v>
      </c>
      <c r="M508">
        <v>0.267471253090446</v>
      </c>
      <c r="N508">
        <f>(Table2[[#This Row],[1W Return vs Nifty]]-AVERAGE(Table2[1W Return vs Nifty]))/_xlfn.STDEV.P(Table2[1W Return vs Nifty])</f>
        <v>-0.43715307698518957</v>
      </c>
      <c r="O508">
        <v>52.26</v>
      </c>
      <c r="P508">
        <v>53.305380325068498</v>
      </c>
      <c r="Q508">
        <v>55.873245338060599</v>
      </c>
      <c r="R508">
        <v>59.554093825803598</v>
      </c>
      <c r="S508" s="1">
        <f>(Table2[[#This Row],[Close Price]]-Table2[[#This Row],[20D EMA]])/Table2[[#This Row],[20D EMA]]</f>
        <v>2.1622655951014209E-2</v>
      </c>
      <c r="T508" s="1">
        <f>(Table2[[#This Row],[Close Price]]-Table2[[#This Row],[50D EMA]])/Table2[[#This Row],[50D EMA]]</f>
        <v>1.5874509180025056E-3</v>
      </c>
      <c r="U508" s="1">
        <f>(Table2[[#This Row],[Close Price]]-Table2[[#This Row],[200D EMA]])/Table2[[#This Row],[200D EMA]]</f>
        <v>-4.4444265283602971E-2</v>
      </c>
      <c r="V508">
        <v>0.77535773741084002</v>
      </c>
      <c r="W508">
        <v>52.55</v>
      </c>
      <c r="X508">
        <v>53.77</v>
      </c>
      <c r="Y508">
        <v>52.55</v>
      </c>
      <c r="Z508">
        <v>53.77</v>
      </c>
      <c r="AA508">
        <v>52.55</v>
      </c>
      <c r="AB508">
        <v>53.77</v>
      </c>
      <c r="AC508" s="1">
        <f>(Table2[[#This Row],[Close Price]]/Table2[[#This Row],[Day Low]])-1</f>
        <v>1.5984776403425327E-2</v>
      </c>
      <c r="AD508" s="1">
        <f>(Table2[[#This Row],[Day High]]/Table2[[#This Row],[Close Price]])-1</f>
        <v>7.1174377224199059E-3</v>
      </c>
      <c r="AE508" s="1">
        <f>(Table2[[#This Row],[Close Price]]/Table2[[#This Row],[Current Week Low]])-1</f>
        <v>1.5984776403425327E-2</v>
      </c>
      <c r="AF508" s="1">
        <f>(Table2[[#This Row],[Current Week High]]/Table2[[#This Row],[Close Price]])-1</f>
        <v>7.1174377224199059E-3</v>
      </c>
      <c r="AG508" s="1">
        <f>(Table2[[#This Row],[Close Price]]/Table2[[#This Row],[Current Month Low]])-1</f>
        <v>1.5984776403425327E-2</v>
      </c>
      <c r="AH508" s="1">
        <f>(Table2[[#This Row],[Current Month High]]/Table2[[#This Row],[Close Price]])-1</f>
        <v>7.1174377224199059E-3</v>
      </c>
      <c r="AI508">
        <v>47.967784229256402</v>
      </c>
      <c r="AJ508">
        <v>15.437837837837799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-0.04</v>
      </c>
      <c r="AM508" t="s">
        <v>3190</v>
      </c>
      <c r="AN508">
        <v>8.9600000000000009</v>
      </c>
      <c r="AO508" t="s">
        <v>3189</v>
      </c>
      <c r="AP508">
        <v>9.4983983224602997E-2</v>
      </c>
      <c r="AQ508">
        <f>(Table2[[#This Row],[Sharpe Ratio]]-AVERAGE(Table2[Sharpe Ratio]))/_xlfn.STDEV.P(Table2[Sharpe Ratio])</f>
        <v>0.40448032155980168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540</v>
      </c>
      <c r="AT508">
        <f>_xlfn.RANK.AVG(Table2[[#This Row],[6M Return vs Nifty Z-Score]],Table2[6M Return vs Nifty Z-Score])</f>
        <v>611</v>
      </c>
      <c r="AU508">
        <f>_xlfn.RANK.AVG(Table2[[#This Row],[Sharpe Ratio Z-Score]],Table2[Sharpe Ratio Z-Score])</f>
        <v>244</v>
      </c>
      <c r="AV508">
        <f>(Table2[[#This Row],[Rank 1Y]]+Table2[[#This Row],[Rank 6M]]+Table2[[#This Row],[Rank Sharpe]])/3</f>
        <v>465</v>
      </c>
    </row>
    <row r="509" spans="1:48" x14ac:dyDescent="0.3">
      <c r="A509" t="s">
        <v>1273</v>
      </c>
      <c r="B509" t="s">
        <v>1274</v>
      </c>
      <c r="C509" t="s">
        <v>3146</v>
      </c>
      <c r="D509" t="s">
        <v>46</v>
      </c>
      <c r="E509">
        <v>9190.7467280000001</v>
      </c>
      <c r="F509">
        <v>325.8</v>
      </c>
      <c r="G509">
        <v>1.3284647569193999</v>
      </c>
      <c r="H509">
        <f>(Table2[[#This Row],[1Y Return vs Nifty]]-AVERAGE(Table2[1Y Return vs Nifty]))/_xlfn.STDEV.P(Table2[1Y Return vs Nifty])</f>
        <v>-0.27818086385034996</v>
      </c>
      <c r="I509">
        <v>10.9524583755384</v>
      </c>
      <c r="J509">
        <f>(Table2[[#This Row],[1M Return vs Nifty]]-AVERAGE(Table2[1M Return vs Nifty]))/_xlfn.STDEV.P(Table2[1M Return vs Nifty])</f>
        <v>1.2947785518623505</v>
      </c>
      <c r="K509">
        <v>-7.0687841460740497</v>
      </c>
      <c r="L509">
        <f>(Table2[[#This Row],[6M Return vs Nifty]]-AVERAGE(Table2[6M Return vs Nifty]))/_xlfn.STDEV.P(Table2[6M Return vs Nifty])</f>
        <v>-0.33626454104494941</v>
      </c>
      <c r="M509">
        <v>0.65620737608592306</v>
      </c>
      <c r="N509">
        <f>(Table2[[#This Row],[1W Return vs Nifty]]-AVERAGE(Table2[1W Return vs Nifty]))/_xlfn.STDEV.P(Table2[1W Return vs Nifty])</f>
        <v>-0.35594917942370308</v>
      </c>
      <c r="O509">
        <v>312.55</v>
      </c>
      <c r="P509">
        <v>314.73344448191398</v>
      </c>
      <c r="Q509">
        <v>311.42378846701098</v>
      </c>
      <c r="R509">
        <v>67.777040349811799</v>
      </c>
      <c r="S509" s="1">
        <f>(Table2[[#This Row],[Close Price]]-Table2[[#This Row],[20D EMA]])/Table2[[#This Row],[20D EMA]]</f>
        <v>4.2393217085266353E-2</v>
      </c>
      <c r="T509" s="1">
        <f>(Table2[[#This Row],[Close Price]]-Table2[[#This Row],[50D EMA]])/Table2[[#This Row],[50D EMA]]</f>
        <v>3.5161676371263328E-2</v>
      </c>
      <c r="U509" s="1">
        <f>(Table2[[#This Row],[Close Price]]-Table2[[#This Row],[200D EMA]])/Table2[[#This Row],[200D EMA]]</f>
        <v>4.6162856099581165E-2</v>
      </c>
      <c r="V509">
        <v>0.89523102579223501</v>
      </c>
      <c r="W509">
        <v>323</v>
      </c>
      <c r="X509">
        <v>329.6</v>
      </c>
      <c r="Y509">
        <v>323</v>
      </c>
      <c r="Z509">
        <v>329.6</v>
      </c>
      <c r="AA509">
        <v>323</v>
      </c>
      <c r="AB509">
        <v>329.6</v>
      </c>
      <c r="AC509" s="1">
        <f>(Table2[[#This Row],[Close Price]]/Table2[[#This Row],[Day Low]])-1</f>
        <v>8.6687306501549433E-3</v>
      </c>
      <c r="AD509" s="1">
        <f>(Table2[[#This Row],[Day High]]/Table2[[#This Row],[Close Price]])-1</f>
        <v>1.1663597298956496E-2</v>
      </c>
      <c r="AE509" s="1">
        <f>(Table2[[#This Row],[Close Price]]/Table2[[#This Row],[Current Week Low]])-1</f>
        <v>8.6687306501549433E-3</v>
      </c>
      <c r="AF509" s="1">
        <f>(Table2[[#This Row],[Current Week High]]/Table2[[#This Row],[Close Price]])-1</f>
        <v>1.1663597298956496E-2</v>
      </c>
      <c r="AG509" s="1">
        <f>(Table2[[#This Row],[Close Price]]/Table2[[#This Row],[Current Month Low]])-1</f>
        <v>8.6687306501549433E-3</v>
      </c>
      <c r="AH509" s="1">
        <f>(Table2[[#This Row],[Current Month High]]/Table2[[#This Row],[Close Price]])-1</f>
        <v>1.1663597298956496E-2</v>
      </c>
      <c r="AI509">
        <v>27.501534683855098</v>
      </c>
      <c r="AJ509">
        <v>37.613516367476201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0</v>
      </c>
      <c r="AM509" t="s">
        <v>3188</v>
      </c>
      <c r="AN509">
        <v>14.6</v>
      </c>
      <c r="AO509" t="s">
        <v>3189</v>
      </c>
      <c r="AP509">
        <v>-3.5633236862839999E-3</v>
      </c>
      <c r="AQ509">
        <f>(Table2[[#This Row],[Sharpe Ratio]]-AVERAGE(Table2[Sharpe Ratio]))/_xlfn.STDEV.P(Table2[Sharpe Ratio])</f>
        <v>-0.73837707427114052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403</v>
      </c>
      <c r="AT509">
        <f>_xlfn.RANK.AVG(Table2[[#This Row],[6M Return vs Nifty Z-Score]],Table2[6M Return vs Nifty Z-Score])</f>
        <v>425</v>
      </c>
      <c r="AU509">
        <f>_xlfn.RANK.AVG(Table2[[#This Row],[Sharpe Ratio Z-Score]],Table2[Sharpe Ratio Z-Score])</f>
        <v>570</v>
      </c>
      <c r="AV509">
        <f>(Table2[[#This Row],[Rank 1Y]]+Table2[[#This Row],[Rank 6M]]+Table2[[#This Row],[Rank Sharpe]])/3</f>
        <v>466</v>
      </c>
    </row>
    <row r="510" spans="1:48" x14ac:dyDescent="0.3">
      <c r="A510" t="s">
        <v>2142</v>
      </c>
      <c r="B510" t="s">
        <v>2143</v>
      </c>
      <c r="C510" t="s">
        <v>3148</v>
      </c>
      <c r="D510" t="s">
        <v>269</v>
      </c>
      <c r="E510">
        <v>2830.1399200000001</v>
      </c>
      <c r="F510">
        <v>303.89999999999998</v>
      </c>
      <c r="G510">
        <v>-14.739881233325599</v>
      </c>
      <c r="H510">
        <f>(Table2[[#This Row],[1Y Return vs Nifty]]-AVERAGE(Table2[1Y Return vs Nifty]))/_xlfn.STDEV.P(Table2[1Y Return vs Nifty])</f>
        <v>-0.59974445497883944</v>
      </c>
      <c r="I510">
        <v>5.3416652863665401</v>
      </c>
      <c r="J510">
        <f>(Table2[[#This Row],[1M Return vs Nifty]]-AVERAGE(Table2[1M Return vs Nifty]))/_xlfn.STDEV.P(Table2[1M Return vs Nifty])</f>
        <v>0.67642403857259703</v>
      </c>
      <c r="K510">
        <v>-13.4312959077174</v>
      </c>
      <c r="L510">
        <f>(Table2[[#This Row],[6M Return vs Nifty]]-AVERAGE(Table2[6M Return vs Nifty]))/_xlfn.STDEV.P(Table2[6M Return vs Nifty])</f>
        <v>-0.53782571258603507</v>
      </c>
      <c r="M510">
        <v>0.37937049009674201</v>
      </c>
      <c r="N510">
        <f>(Table2[[#This Row],[1W Return vs Nifty]]-AVERAGE(Table2[1W Return vs Nifty]))/_xlfn.STDEV.P(Table2[1W Return vs Nifty])</f>
        <v>-0.41377821254231534</v>
      </c>
      <c r="O510">
        <v>283.04000000000002</v>
      </c>
      <c r="P510">
        <v>285.83088118993498</v>
      </c>
      <c r="Q510">
        <v>297.32039204997</v>
      </c>
      <c r="R510">
        <v>67.623123745687906</v>
      </c>
      <c r="S510" s="1">
        <f>(Table2[[#This Row],[Close Price]]-Table2[[#This Row],[20D EMA]])/Table2[[#This Row],[20D EMA]]</f>
        <v>7.3699830412662357E-2</v>
      </c>
      <c r="T510" s="1">
        <f>(Table2[[#This Row],[Close Price]]-Table2[[#This Row],[50D EMA]])/Table2[[#This Row],[50D EMA]]</f>
        <v>6.3216118338375205E-2</v>
      </c>
      <c r="U510" s="1">
        <f>(Table2[[#This Row],[Close Price]]-Table2[[#This Row],[200D EMA]])/Table2[[#This Row],[200D EMA]]</f>
        <v>2.2129689472910961E-2</v>
      </c>
      <c r="V510">
        <v>1.31359855245803</v>
      </c>
      <c r="W510">
        <v>290.95</v>
      </c>
      <c r="X510">
        <v>314.60000000000002</v>
      </c>
      <c r="Y510">
        <v>290.95</v>
      </c>
      <c r="Z510">
        <v>314.60000000000002</v>
      </c>
      <c r="AA510">
        <v>290.95</v>
      </c>
      <c r="AB510">
        <v>314.60000000000002</v>
      </c>
      <c r="AC510" s="1">
        <f>(Table2[[#This Row],[Close Price]]/Table2[[#This Row],[Day Low]])-1</f>
        <v>4.4509365870424533E-2</v>
      </c>
      <c r="AD510" s="1">
        <f>(Table2[[#This Row],[Day High]]/Table2[[#This Row],[Close Price]])-1</f>
        <v>3.520895031260296E-2</v>
      </c>
      <c r="AE510" s="1">
        <f>(Table2[[#This Row],[Close Price]]/Table2[[#This Row],[Current Week Low]])-1</f>
        <v>4.4509365870424533E-2</v>
      </c>
      <c r="AF510" s="1">
        <f>(Table2[[#This Row],[Current Week High]]/Table2[[#This Row],[Close Price]])-1</f>
        <v>3.520895031260296E-2</v>
      </c>
      <c r="AG510" s="1">
        <f>(Table2[[#This Row],[Close Price]]/Table2[[#This Row],[Current Month Low]])-1</f>
        <v>4.4509365870424533E-2</v>
      </c>
      <c r="AH510" s="1">
        <f>(Table2[[#This Row],[Current Month High]]/Table2[[#This Row],[Close Price]])-1</f>
        <v>3.520895031260296E-2</v>
      </c>
      <c r="AI510">
        <v>32.132280355379997</v>
      </c>
      <c r="AJ510">
        <v>25.267930750206101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0</v>
      </c>
      <c r="AM510" t="s">
        <v>3188</v>
      </c>
      <c r="AN510">
        <v>7.03</v>
      </c>
      <c r="AO510" t="s">
        <v>3189</v>
      </c>
      <c r="AP510">
        <v>5.5757652405362998E-2</v>
      </c>
      <c r="AQ510">
        <f>(Table2[[#This Row],[Sharpe Ratio]]-AVERAGE(Table2[Sharpe Ratio]))/_xlfn.STDEV.P(Table2[Sharpe Ratio])</f>
        <v>-5.0429139625352809E-2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524</v>
      </c>
      <c r="AT510">
        <f>_xlfn.RANK.AVG(Table2[[#This Row],[6M Return vs Nifty Z-Score]],Table2[6M Return vs Nifty Z-Score])</f>
        <v>508</v>
      </c>
      <c r="AU510">
        <f>_xlfn.RANK.AVG(Table2[[#This Row],[Sharpe Ratio Z-Score]],Table2[Sharpe Ratio Z-Score])</f>
        <v>371</v>
      </c>
      <c r="AV510">
        <f>(Table2[[#This Row],[Rank 1Y]]+Table2[[#This Row],[Rank 6M]]+Table2[[#This Row],[Rank Sharpe]])/3</f>
        <v>467.66666666666669</v>
      </c>
    </row>
    <row r="511" spans="1:48" x14ac:dyDescent="0.3">
      <c r="A511" t="s">
        <v>601</v>
      </c>
      <c r="B511" t="s">
        <v>602</v>
      </c>
      <c r="C511" t="s">
        <v>3151</v>
      </c>
      <c r="D511" t="s">
        <v>269</v>
      </c>
      <c r="E511">
        <v>32655.130472249999</v>
      </c>
      <c r="F511">
        <v>3473.65</v>
      </c>
      <c r="G511">
        <v>-24.3191990655457</v>
      </c>
      <c r="H511">
        <f>(Table2[[#This Row],[1Y Return vs Nifty]]-AVERAGE(Table2[1Y Return vs Nifty]))/_xlfn.STDEV.P(Table2[1Y Return vs Nifty])</f>
        <v>-0.79144805935479323</v>
      </c>
      <c r="I511">
        <v>-8.6967040840592702</v>
      </c>
      <c r="J511">
        <f>(Table2[[#This Row],[1M Return vs Nifty]]-AVERAGE(Table2[1M Return vs Nifty]))/_xlfn.STDEV.P(Table2[1M Return vs Nifty])</f>
        <v>-0.87071714476280238</v>
      </c>
      <c r="K511">
        <v>-12.761470810292099</v>
      </c>
      <c r="L511">
        <f>(Table2[[#This Row],[6M Return vs Nifty]]-AVERAGE(Table2[6M Return vs Nifty]))/_xlfn.STDEV.P(Table2[6M Return vs Nifty])</f>
        <v>-0.51660599049788369</v>
      </c>
      <c r="M511">
        <v>1.41019161713601</v>
      </c>
      <c r="N511">
        <f>(Table2[[#This Row],[1W Return vs Nifty]]-AVERAGE(Table2[1W Return vs Nifty]))/_xlfn.STDEV.P(Table2[1W Return vs Nifty])</f>
        <v>-0.19844784252345626</v>
      </c>
      <c r="O511">
        <v>3576.69</v>
      </c>
      <c r="P511">
        <v>3816.0149303119501</v>
      </c>
      <c r="Q511">
        <v>3942.40664993685</v>
      </c>
      <c r="R511">
        <v>43.889270609359897</v>
      </c>
      <c r="S511" s="1">
        <f>(Table2[[#This Row],[Close Price]]-Table2[[#This Row],[20D EMA]])/Table2[[#This Row],[20D EMA]]</f>
        <v>-2.8808758936334982E-2</v>
      </c>
      <c r="T511" s="1">
        <f>(Table2[[#This Row],[Close Price]]-Table2[[#This Row],[50D EMA]])/Table2[[#This Row],[50D EMA]]</f>
        <v>-8.9717922116191132E-2</v>
      </c>
      <c r="U511" s="1">
        <f>(Table2[[#This Row],[Close Price]]-Table2[[#This Row],[200D EMA]])/Table2[[#This Row],[200D EMA]]</f>
        <v>-0.11890114124689764</v>
      </c>
      <c r="V511">
        <v>0.59059086859726395</v>
      </c>
      <c r="W511">
        <v>3455.2</v>
      </c>
      <c r="X511">
        <v>3539.2</v>
      </c>
      <c r="Y511">
        <v>3455.2</v>
      </c>
      <c r="Z511">
        <v>3539.2</v>
      </c>
      <c r="AA511">
        <v>3455.2</v>
      </c>
      <c r="AB511">
        <v>3539.2</v>
      </c>
      <c r="AC511" s="1">
        <f>(Table2[[#This Row],[Close Price]]/Table2[[#This Row],[Day Low]])-1</f>
        <v>5.3397777263255453E-3</v>
      </c>
      <c r="AD511" s="1">
        <f>(Table2[[#This Row],[Day High]]/Table2[[#This Row],[Close Price]])-1</f>
        <v>1.887064039267039E-2</v>
      </c>
      <c r="AE511" s="1">
        <f>(Table2[[#This Row],[Close Price]]/Table2[[#This Row],[Current Week Low]])-1</f>
        <v>5.3397777263255453E-3</v>
      </c>
      <c r="AF511" s="1">
        <f>(Table2[[#This Row],[Current Week High]]/Table2[[#This Row],[Close Price]])-1</f>
        <v>1.887064039267039E-2</v>
      </c>
      <c r="AG511" s="1">
        <f>(Table2[[#This Row],[Close Price]]/Table2[[#This Row],[Current Month Low]])-1</f>
        <v>5.3397777263255453E-3</v>
      </c>
      <c r="AH511" s="1">
        <f>(Table2[[#This Row],[Current Month High]]/Table2[[#This Row],[Close Price]])-1</f>
        <v>1.887064039267039E-2</v>
      </c>
      <c r="AI511">
        <v>42.499964014797101</v>
      </c>
      <c r="AJ511">
        <v>4.0949955049445599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-0.14000000000000001</v>
      </c>
      <c r="AM511" t="s">
        <v>3190</v>
      </c>
      <c r="AN511">
        <v>-1.71</v>
      </c>
      <c r="AO511" t="s">
        <v>3190</v>
      </c>
      <c r="AP511">
        <v>6.9710154027932E-2</v>
      </c>
      <c r="AQ511">
        <f>(Table2[[#This Row],[Sharpe Ratio]]-AVERAGE(Table2[Sharpe Ratio]))/_xlfn.STDEV.P(Table2[Sharpe Ratio])</f>
        <v>0.11137862731966763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588</v>
      </c>
      <c r="AT511">
        <f>_xlfn.RANK.AVG(Table2[[#This Row],[6M Return vs Nifty Z-Score]],Table2[6M Return vs Nifty Z-Score])</f>
        <v>499</v>
      </c>
      <c r="AU511">
        <f>_xlfn.RANK.AVG(Table2[[#This Row],[Sharpe Ratio Z-Score]],Table2[Sharpe Ratio Z-Score])</f>
        <v>317</v>
      </c>
      <c r="AV511">
        <f>(Table2[[#This Row],[Rank 1Y]]+Table2[[#This Row],[Rank 6M]]+Table2[[#This Row],[Rank Sharpe]])/3</f>
        <v>468</v>
      </c>
    </row>
    <row r="512" spans="1:48" x14ac:dyDescent="0.3">
      <c r="A512" t="s">
        <v>1648</v>
      </c>
      <c r="B512" t="s">
        <v>1649</v>
      </c>
      <c r="C512" t="s">
        <v>3151</v>
      </c>
      <c r="D512" t="s">
        <v>269</v>
      </c>
      <c r="E512">
        <v>5545.4807207000003</v>
      </c>
      <c r="F512">
        <v>731.95</v>
      </c>
      <c r="G512">
        <v>-13.5633515070041</v>
      </c>
      <c r="H512">
        <f>(Table2[[#This Row],[1Y Return vs Nifty]]-AVERAGE(Table2[1Y Return vs Nifty]))/_xlfn.STDEV.P(Table2[1Y Return vs Nifty])</f>
        <v>-0.57619946011159906</v>
      </c>
      <c r="I512">
        <v>7.1335811691915101</v>
      </c>
      <c r="J512">
        <f>(Table2[[#This Row],[1M Return vs Nifty]]-AVERAGE(Table2[1M Return vs Nifty]))/_xlfn.STDEV.P(Table2[1M Return vs Nifty])</f>
        <v>0.87390757716873457</v>
      </c>
      <c r="K512">
        <v>-2.5882588081162399</v>
      </c>
      <c r="L512">
        <f>(Table2[[#This Row],[6M Return vs Nifty]]-AVERAGE(Table2[6M Return vs Nifty]))/_xlfn.STDEV.P(Table2[6M Return vs Nifty])</f>
        <v>-0.19432375255279002</v>
      </c>
      <c r="M512">
        <v>8.0362345177360002</v>
      </c>
      <c r="N512">
        <f>(Table2[[#This Row],[1W Return vs Nifty]]-AVERAGE(Table2[1W Return vs Nifty]))/_xlfn.STDEV.P(Table2[1W Return vs Nifty])</f>
        <v>1.1856800455467678</v>
      </c>
      <c r="O512">
        <v>658.55</v>
      </c>
      <c r="P512">
        <v>668.88987198464702</v>
      </c>
      <c r="Q512">
        <v>688.05648442686402</v>
      </c>
      <c r="R512">
        <v>76.184516565493695</v>
      </c>
      <c r="S512" s="1">
        <f>(Table2[[#This Row],[Close Price]]-Table2[[#This Row],[20D EMA]])/Table2[[#This Row],[20D EMA]]</f>
        <v>0.11145698883911638</v>
      </c>
      <c r="T512" s="1">
        <f>(Table2[[#This Row],[Close Price]]-Table2[[#This Row],[50D EMA]])/Table2[[#This Row],[50D EMA]]</f>
        <v>9.4275800332046952E-2</v>
      </c>
      <c r="U512" s="1">
        <f>(Table2[[#This Row],[Close Price]]-Table2[[#This Row],[200D EMA]])/Table2[[#This Row],[200D EMA]]</f>
        <v>6.3793477085966804E-2</v>
      </c>
      <c r="V512">
        <v>0.88651822288359305</v>
      </c>
      <c r="W512">
        <v>686.4</v>
      </c>
      <c r="X512">
        <v>735</v>
      </c>
      <c r="Y512">
        <v>686.4</v>
      </c>
      <c r="Z512">
        <v>735</v>
      </c>
      <c r="AA512">
        <v>686.4</v>
      </c>
      <c r="AB512">
        <v>735</v>
      </c>
      <c r="AC512" s="1">
        <f>(Table2[[#This Row],[Close Price]]/Table2[[#This Row],[Day Low]])-1</f>
        <v>6.6360722610722789E-2</v>
      </c>
      <c r="AD512" s="1">
        <f>(Table2[[#This Row],[Day High]]/Table2[[#This Row],[Close Price]])-1</f>
        <v>4.1669512944872977E-3</v>
      </c>
      <c r="AE512" s="1">
        <f>(Table2[[#This Row],[Close Price]]/Table2[[#This Row],[Current Week Low]])-1</f>
        <v>6.6360722610722789E-2</v>
      </c>
      <c r="AF512" s="1">
        <f>(Table2[[#This Row],[Current Week High]]/Table2[[#This Row],[Close Price]])-1</f>
        <v>4.1669512944872977E-3</v>
      </c>
      <c r="AG512" s="1">
        <f>(Table2[[#This Row],[Close Price]]/Table2[[#This Row],[Current Month Low]])-1</f>
        <v>6.6360722610722789E-2</v>
      </c>
      <c r="AH512" s="1">
        <f>(Table2[[#This Row],[Current Month High]]/Table2[[#This Row],[Close Price]])-1</f>
        <v>4.1669512944872977E-3</v>
      </c>
      <c r="AI512">
        <v>20.7459525923901</v>
      </c>
      <c r="AJ512">
        <v>26.067860833620401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0.08</v>
      </c>
      <c r="AM512" t="s">
        <v>3189</v>
      </c>
      <c r="AN512">
        <v>15.63</v>
      </c>
      <c r="AO512" t="s">
        <v>3189</v>
      </c>
      <c r="AQ512">
        <f>(Table2[[#This Row],[Sharpe Ratio]]-AVERAGE(Table2[Sharpe Ratio]))/_xlfn.STDEV.P(Table2[Sharpe Ratio])</f>
        <v>-0.69705305481019519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517</v>
      </c>
      <c r="AT512">
        <f>_xlfn.RANK.AVG(Table2[[#This Row],[6M Return vs Nifty Z-Score]],Table2[6M Return vs Nifty Z-Score])</f>
        <v>357</v>
      </c>
      <c r="AU512">
        <f>_xlfn.RANK.AVG(Table2[[#This Row],[Sharpe Ratio Z-Score]],Table2[Sharpe Ratio Z-Score])</f>
        <v>537</v>
      </c>
      <c r="AV512">
        <f>(Table2[[#This Row],[Rank 1Y]]+Table2[[#This Row],[Rank 6M]]+Table2[[#This Row],[Rank Sharpe]])/3</f>
        <v>470.33333333333331</v>
      </c>
    </row>
    <row r="513" spans="1:48" x14ac:dyDescent="0.3">
      <c r="A513" t="s">
        <v>939</v>
      </c>
      <c r="B513" t="s">
        <v>940</v>
      </c>
      <c r="C513" t="s">
        <v>3152</v>
      </c>
      <c r="D513" t="s">
        <v>941</v>
      </c>
      <c r="E513">
        <v>16109.7635049</v>
      </c>
      <c r="F513">
        <v>742.6</v>
      </c>
      <c r="G513">
        <v>-14.0298994156588</v>
      </c>
      <c r="H513">
        <f>(Table2[[#This Row],[1Y Return vs Nifty]]-AVERAGE(Table2[1Y Return vs Nifty]))/_xlfn.STDEV.P(Table2[1Y Return vs Nifty])</f>
        <v>-0.58553612867920213</v>
      </c>
      <c r="I513">
        <v>-14.0729090512847</v>
      </c>
      <c r="J513">
        <f>(Table2[[#This Row],[1M Return vs Nifty]]-AVERAGE(Table2[1M Return vs Nifty]))/_xlfn.STDEV.P(Table2[1M Return vs Nifty])</f>
        <v>-1.4632181607546983</v>
      </c>
      <c r="K513">
        <v>1.40594995851852</v>
      </c>
      <c r="L513">
        <f>(Table2[[#This Row],[6M Return vs Nifty]]-AVERAGE(Table2[6M Return vs Nifty]))/_xlfn.STDEV.P(Table2[6M Return vs Nifty])</f>
        <v>-6.7789228367543364E-2</v>
      </c>
      <c r="M513">
        <v>2.9201119659667398</v>
      </c>
      <c r="N513">
        <f>(Table2[[#This Row],[1W Return vs Nifty]]-AVERAGE(Table2[1W Return vs Nifty]))/_xlfn.STDEV.P(Table2[1W Return vs Nifty])</f>
        <v>0.11696256077956049</v>
      </c>
      <c r="O513">
        <v>763.5</v>
      </c>
      <c r="P513">
        <v>800.51652962888102</v>
      </c>
      <c r="Q513">
        <v>754.96571885719095</v>
      </c>
      <c r="R513">
        <v>34.035346093489501</v>
      </c>
      <c r="S513" s="1">
        <f>(Table2[[#This Row],[Close Price]]-Table2[[#This Row],[20D EMA]])/Table2[[#This Row],[20D EMA]]</f>
        <v>-2.7373935821872922E-2</v>
      </c>
      <c r="T513" s="1">
        <f>(Table2[[#This Row],[Close Price]]-Table2[[#This Row],[50D EMA]])/Table2[[#This Row],[50D EMA]]</f>
        <v>-7.2348949066337279E-2</v>
      </c>
      <c r="U513" s="1">
        <f>(Table2[[#This Row],[Close Price]]-Table2[[#This Row],[200D EMA]])/Table2[[#This Row],[200D EMA]]</f>
        <v>-1.6379179277052739E-2</v>
      </c>
      <c r="V513">
        <v>0.85263557026017101</v>
      </c>
      <c r="W513">
        <v>718.4</v>
      </c>
      <c r="X513">
        <v>748.25</v>
      </c>
      <c r="Y513">
        <v>718.4</v>
      </c>
      <c r="Z513">
        <v>748.25</v>
      </c>
      <c r="AA513">
        <v>718.4</v>
      </c>
      <c r="AB513">
        <v>748.25</v>
      </c>
      <c r="AC513" s="1">
        <f>(Table2[[#This Row],[Close Price]]/Table2[[#This Row],[Day Low]])-1</f>
        <v>3.3685968819599177E-2</v>
      </c>
      <c r="AD513" s="1">
        <f>(Table2[[#This Row],[Day High]]/Table2[[#This Row],[Close Price]])-1</f>
        <v>7.6084029086991301E-3</v>
      </c>
      <c r="AE513" s="1">
        <f>(Table2[[#This Row],[Close Price]]/Table2[[#This Row],[Current Week Low]])-1</f>
        <v>3.3685968819599177E-2</v>
      </c>
      <c r="AF513" s="1">
        <f>(Table2[[#This Row],[Current Week High]]/Table2[[#This Row],[Close Price]])-1</f>
        <v>7.6084029086991301E-3</v>
      </c>
      <c r="AG513" s="1">
        <f>(Table2[[#This Row],[Close Price]]/Table2[[#This Row],[Current Month Low]])-1</f>
        <v>3.3685968819599177E-2</v>
      </c>
      <c r="AH513" s="1">
        <f>(Table2[[#This Row],[Current Month High]]/Table2[[#This Row],[Close Price]])-1</f>
        <v>7.6084029086991301E-3</v>
      </c>
      <c r="AI513">
        <v>25.908968489092299</v>
      </c>
      <c r="AJ513">
        <v>19.369876225687101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-0.04</v>
      </c>
      <c r="AM513" t="s">
        <v>3190</v>
      </c>
      <c r="AN513">
        <v>-6.98</v>
      </c>
      <c r="AO513" t="s">
        <v>3190</v>
      </c>
      <c r="AP513">
        <v>-9.3791479136549998E-3</v>
      </c>
      <c r="AQ513">
        <f>(Table2[[#This Row],[Sharpe Ratio]]-AVERAGE(Table2[Sharpe Ratio]))/_xlfn.STDEV.P(Table2[Sharpe Ratio])</f>
        <v>-0.80582344028004704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519</v>
      </c>
      <c r="AT513">
        <f>_xlfn.RANK.AVG(Table2[[#This Row],[6M Return vs Nifty Z-Score]],Table2[6M Return vs Nifty Z-Score])</f>
        <v>309</v>
      </c>
      <c r="AU513">
        <f>_xlfn.RANK.AVG(Table2[[#This Row],[Sharpe Ratio Z-Score]],Table2[Sharpe Ratio Z-Score])</f>
        <v>584</v>
      </c>
      <c r="AV513">
        <f>(Table2[[#This Row],[Rank 1Y]]+Table2[[#This Row],[Rank 6M]]+Table2[[#This Row],[Rank Sharpe]])/3</f>
        <v>470.66666666666669</v>
      </c>
    </row>
    <row r="514" spans="1:48" x14ac:dyDescent="0.3">
      <c r="A514" t="s">
        <v>700</v>
      </c>
      <c r="B514" t="s">
        <v>701</v>
      </c>
      <c r="C514" t="s">
        <v>3147</v>
      </c>
      <c r="D514" t="s">
        <v>261</v>
      </c>
      <c r="E514">
        <v>25014.573201939998</v>
      </c>
      <c r="F514">
        <v>3018.25</v>
      </c>
      <c r="G514">
        <v>-8.1936586394625408</v>
      </c>
      <c r="H514">
        <f>(Table2[[#This Row],[1Y Return vs Nifty]]-AVERAGE(Table2[1Y Return vs Nifty]))/_xlfn.STDEV.P(Table2[1Y Return vs Nifty])</f>
        <v>-0.46873987946826667</v>
      </c>
      <c r="I514">
        <v>-2.24573906129207</v>
      </c>
      <c r="J514">
        <f>(Table2[[#This Row],[1M Return vs Nifty]]-AVERAGE(Table2[1M Return vs Nifty]))/_xlfn.STDEV.P(Table2[1M Return vs Nifty])</f>
        <v>-0.15976892879656374</v>
      </c>
      <c r="K514">
        <v>4.5470846262501601</v>
      </c>
      <c r="L514">
        <f>(Table2[[#This Row],[6M Return vs Nifty]]-AVERAGE(Table2[6M Return vs Nifty]))/_xlfn.STDEV.P(Table2[6M Return vs Nifty])</f>
        <v>3.1720337557845042E-2</v>
      </c>
      <c r="M514">
        <v>-3.1114695391151401</v>
      </c>
      <c r="N514">
        <f>(Table2[[#This Row],[1W Return vs Nifty]]-AVERAGE(Table2[1W Return vs Nifty]))/_xlfn.STDEV.P(Table2[1W Return vs Nifty])</f>
        <v>-1.1429870495069119</v>
      </c>
      <c r="O514">
        <v>3057.83</v>
      </c>
      <c r="P514">
        <v>3135.61332315965</v>
      </c>
      <c r="Q514">
        <v>2933.1700605607598</v>
      </c>
      <c r="R514">
        <v>41.797907208974202</v>
      </c>
      <c r="S514" s="1">
        <f>(Table2[[#This Row],[Close Price]]-Table2[[#This Row],[20D EMA]])/Table2[[#This Row],[20D EMA]]</f>
        <v>-1.2943819636801237E-2</v>
      </c>
      <c r="T514" s="1">
        <f>(Table2[[#This Row],[Close Price]]-Table2[[#This Row],[50D EMA]])/Table2[[#This Row],[50D EMA]]</f>
        <v>-3.7429144178207217E-2</v>
      </c>
      <c r="U514" s="1">
        <f>(Table2[[#This Row],[Close Price]]-Table2[[#This Row],[200D EMA]])/Table2[[#This Row],[200D EMA]]</f>
        <v>2.900613932455547E-2</v>
      </c>
      <c r="V514">
        <v>0.55160386112789705</v>
      </c>
      <c r="W514">
        <v>2984.1</v>
      </c>
      <c r="X514">
        <v>3028</v>
      </c>
      <c r="Y514">
        <v>2984.1</v>
      </c>
      <c r="Z514">
        <v>3028</v>
      </c>
      <c r="AA514">
        <v>2984.1</v>
      </c>
      <c r="AB514">
        <v>3028</v>
      </c>
      <c r="AC514" s="1">
        <f>(Table2[[#This Row],[Close Price]]/Table2[[#This Row],[Day Low]])-1</f>
        <v>1.1443986461579847E-2</v>
      </c>
      <c r="AD514" s="1">
        <f>(Table2[[#This Row],[Day High]]/Table2[[#This Row],[Close Price]])-1</f>
        <v>3.2303487120020069E-3</v>
      </c>
      <c r="AE514" s="1">
        <f>(Table2[[#This Row],[Close Price]]/Table2[[#This Row],[Current Week Low]])-1</f>
        <v>1.1443986461579847E-2</v>
      </c>
      <c r="AF514" s="1">
        <f>(Table2[[#This Row],[Current Week High]]/Table2[[#This Row],[Close Price]])-1</f>
        <v>3.2303487120020069E-3</v>
      </c>
      <c r="AG514" s="1">
        <f>(Table2[[#This Row],[Close Price]]/Table2[[#This Row],[Current Month Low]])-1</f>
        <v>1.1443986461579847E-2</v>
      </c>
      <c r="AH514" s="1">
        <f>(Table2[[#This Row],[Current Month High]]/Table2[[#This Row],[Close Price]])-1</f>
        <v>3.2303487120020069E-3</v>
      </c>
      <c r="AI514">
        <v>21.061873602252899</v>
      </c>
      <c r="AJ514">
        <v>55.283737202243103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-0.08</v>
      </c>
      <c r="AM514" t="s">
        <v>3190</v>
      </c>
      <c r="AN514">
        <v>-0.38</v>
      </c>
      <c r="AO514" t="s">
        <v>3190</v>
      </c>
      <c r="AP514">
        <v>-5.0029300528782003E-2</v>
      </c>
      <c r="AQ514">
        <f>(Table2[[#This Row],[Sharpe Ratio]]-AVERAGE(Table2[Sharpe Ratio]))/_xlfn.STDEV.P(Table2[Sharpe Ratio])</f>
        <v>-1.2772450246351041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471</v>
      </c>
      <c r="AT514">
        <f>_xlfn.RANK.AVG(Table2[[#This Row],[6M Return vs Nifty Z-Score]],Table2[6M Return vs Nifty Z-Score])</f>
        <v>279</v>
      </c>
      <c r="AU514">
        <f>_xlfn.RANK.AVG(Table2[[#This Row],[Sharpe Ratio Z-Score]],Table2[Sharpe Ratio Z-Score])</f>
        <v>667</v>
      </c>
      <c r="AV514">
        <f>(Table2[[#This Row],[Rank 1Y]]+Table2[[#This Row],[Rank 6M]]+Table2[[#This Row],[Rank Sharpe]])/3</f>
        <v>472.33333333333331</v>
      </c>
    </row>
    <row r="515" spans="1:48" x14ac:dyDescent="0.3">
      <c r="A515" t="s">
        <v>1286</v>
      </c>
      <c r="B515" t="s">
        <v>1287</v>
      </c>
      <c r="C515" t="s">
        <v>3145</v>
      </c>
      <c r="D515" t="s">
        <v>983</v>
      </c>
      <c r="E515">
        <v>9067.3664329799994</v>
      </c>
      <c r="F515">
        <v>42.6</v>
      </c>
      <c r="G515">
        <v>-35.669238438578198</v>
      </c>
      <c r="H515">
        <f>(Table2[[#This Row],[1Y Return vs Nifty]]-AVERAGE(Table2[1Y Return vs Nifty]))/_xlfn.STDEV.P(Table2[1Y Return vs Nifty])</f>
        <v>-1.0185877676021653</v>
      </c>
      <c r="I515">
        <v>-1.6136637450870499</v>
      </c>
      <c r="J515">
        <f>(Table2[[#This Row],[1M Return vs Nifty]]-AVERAGE(Table2[1M Return vs Nifty]))/_xlfn.STDEV.P(Table2[1M Return vs Nifty])</f>
        <v>-9.0109146604861121E-2</v>
      </c>
      <c r="K515">
        <v>-3.8441023613634</v>
      </c>
      <c r="L515">
        <f>(Table2[[#This Row],[6M Return vs Nifty]]-AVERAGE(Table2[6M Return vs Nifty]))/_xlfn.STDEV.P(Table2[6M Return vs Nifty])</f>
        <v>-0.23410824448737744</v>
      </c>
      <c r="M515">
        <v>5.9578976132921904</v>
      </c>
      <c r="N515">
        <f>(Table2[[#This Row],[1W Return vs Nifty]]-AVERAGE(Table2[1W Return vs Nifty]))/_xlfn.STDEV.P(Table2[1W Return vs Nifty])</f>
        <v>0.75153192525830215</v>
      </c>
      <c r="O515">
        <v>41.86</v>
      </c>
      <c r="P515">
        <v>43.544920002338003</v>
      </c>
      <c r="Q515">
        <v>45.764878793764801</v>
      </c>
      <c r="R515">
        <v>59.7557218058815</v>
      </c>
      <c r="S515" s="1">
        <f>(Table2[[#This Row],[Close Price]]-Table2[[#This Row],[20D EMA]])/Table2[[#This Row],[20D EMA]]</f>
        <v>1.7677974199713377E-2</v>
      </c>
      <c r="T515" s="1">
        <f>(Table2[[#This Row],[Close Price]]-Table2[[#This Row],[50D EMA]])/Table2[[#This Row],[50D EMA]]</f>
        <v>-2.1699890648260858E-2</v>
      </c>
      <c r="U515" s="1">
        <f>(Table2[[#This Row],[Close Price]]-Table2[[#This Row],[200D EMA]])/Table2[[#This Row],[200D EMA]]</f>
        <v>-6.9155187934115014E-2</v>
      </c>
      <c r="V515">
        <v>0.37290321605805699</v>
      </c>
      <c r="W515">
        <v>42.1</v>
      </c>
      <c r="X515">
        <v>43.45</v>
      </c>
      <c r="Y515">
        <v>42.1</v>
      </c>
      <c r="Z515">
        <v>43.45</v>
      </c>
      <c r="AA515">
        <v>42.1</v>
      </c>
      <c r="AB515">
        <v>43.45</v>
      </c>
      <c r="AC515" s="1">
        <f>(Table2[[#This Row],[Close Price]]/Table2[[#This Row],[Day Low]])-1</f>
        <v>1.1876484560570111E-2</v>
      </c>
      <c r="AD515" s="1">
        <f>(Table2[[#This Row],[Day High]]/Table2[[#This Row],[Close Price]])-1</f>
        <v>1.9953051643192499E-2</v>
      </c>
      <c r="AE515" s="1">
        <f>(Table2[[#This Row],[Close Price]]/Table2[[#This Row],[Current Week Low]])-1</f>
        <v>1.1876484560570111E-2</v>
      </c>
      <c r="AF515" s="1">
        <f>(Table2[[#This Row],[Current Week High]]/Table2[[#This Row],[Close Price]])-1</f>
        <v>1.9953051643192499E-2</v>
      </c>
      <c r="AG515" s="1">
        <f>(Table2[[#This Row],[Close Price]]/Table2[[#This Row],[Current Month Low]])-1</f>
        <v>1.1876484560570111E-2</v>
      </c>
      <c r="AH515" s="1">
        <f>(Table2[[#This Row],[Current Month High]]/Table2[[#This Row],[Close Price]])-1</f>
        <v>1.9953051643192499E-2</v>
      </c>
      <c r="AI515">
        <v>32.629107981220599</v>
      </c>
      <c r="AJ515">
        <v>16.5526675786593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0.03</v>
      </c>
      <c r="AM515" t="s">
        <v>3189</v>
      </c>
      <c r="AN515">
        <v>5.45</v>
      </c>
      <c r="AO515" t="s">
        <v>3189</v>
      </c>
      <c r="AP515">
        <v>5.0260424144735E-2</v>
      </c>
      <c r="AQ515">
        <f>(Table2[[#This Row],[Sharpe Ratio]]-AVERAGE(Table2[Sharpe Ratio]))/_xlfn.STDEV.P(Table2[Sharpe Ratio])</f>
        <v>-0.11418073437883167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664</v>
      </c>
      <c r="AT515">
        <f>_xlfn.RANK.AVG(Table2[[#This Row],[6M Return vs Nifty Z-Score]],Table2[6M Return vs Nifty Z-Score])</f>
        <v>373</v>
      </c>
      <c r="AU515">
        <f>_xlfn.RANK.AVG(Table2[[#This Row],[Sharpe Ratio Z-Score]],Table2[Sharpe Ratio Z-Score])</f>
        <v>381</v>
      </c>
      <c r="AV515">
        <f>(Table2[[#This Row],[Rank 1Y]]+Table2[[#This Row],[Rank 6M]]+Table2[[#This Row],[Rank Sharpe]])/3</f>
        <v>472.66666666666669</v>
      </c>
    </row>
    <row r="516" spans="1:48" x14ac:dyDescent="0.3">
      <c r="A516" t="s">
        <v>1130</v>
      </c>
      <c r="B516" t="s">
        <v>1131</v>
      </c>
      <c r="C516" t="s">
        <v>3153</v>
      </c>
      <c r="D516" t="s">
        <v>128</v>
      </c>
      <c r="E516">
        <v>10980.54</v>
      </c>
      <c r="F516">
        <v>349.15</v>
      </c>
      <c r="G516">
        <v>-39.426812316731102</v>
      </c>
      <c r="H516">
        <f>(Table2[[#This Row],[1Y Return vs Nifty]]-AVERAGE(Table2[1Y Return vs Nifty]))/_xlfn.STDEV.P(Table2[1Y Return vs Nifty])</f>
        <v>-1.093785236646148</v>
      </c>
      <c r="I516">
        <v>-6.7605825925803602</v>
      </c>
      <c r="J516">
        <f>(Table2[[#This Row],[1M Return vs Nifty]]-AVERAGE(Table2[1M Return vs Nifty]))/_xlfn.STDEV.P(Table2[1M Return vs Nifty])</f>
        <v>-0.657340988574876</v>
      </c>
      <c r="K516">
        <v>-22.665846547759301</v>
      </c>
      <c r="L516">
        <f>(Table2[[#This Row],[6M Return vs Nifty]]-AVERAGE(Table2[6M Return vs Nifty]))/_xlfn.STDEV.P(Table2[6M Return vs Nifty])</f>
        <v>-0.83037163083225485</v>
      </c>
      <c r="M516">
        <v>1.61982791147006</v>
      </c>
      <c r="N516">
        <f>(Table2[[#This Row],[1W Return vs Nifty]]-AVERAGE(Table2[1W Return vs Nifty]))/_xlfn.STDEV.P(Table2[1W Return vs Nifty])</f>
        <v>-0.15465648081748512</v>
      </c>
      <c r="O516">
        <v>344.98</v>
      </c>
      <c r="P516">
        <v>351.39366792128999</v>
      </c>
      <c r="Q516">
        <v>363.68714219773398</v>
      </c>
      <c r="R516">
        <v>52.808999654757102</v>
      </c>
      <c r="S516" s="1">
        <f>(Table2[[#This Row],[Close Price]]-Table2[[#This Row],[20D EMA]])/Table2[[#This Row],[20D EMA]]</f>
        <v>1.2087657255492953E-2</v>
      </c>
      <c r="T516" s="1">
        <f>(Table2[[#This Row],[Close Price]]-Table2[[#This Row],[50D EMA]])/Table2[[#This Row],[50D EMA]]</f>
        <v>-6.3850550710338339E-3</v>
      </c>
      <c r="U516" s="1">
        <f>(Table2[[#This Row],[Close Price]]-Table2[[#This Row],[200D EMA]])/Table2[[#This Row],[200D EMA]]</f>
        <v>-3.9971559373496529E-2</v>
      </c>
      <c r="V516">
        <v>0.65238383294589597</v>
      </c>
      <c r="W516">
        <v>341.6</v>
      </c>
      <c r="X516">
        <v>353.35</v>
      </c>
      <c r="Y516">
        <v>341.6</v>
      </c>
      <c r="Z516">
        <v>353.35</v>
      </c>
      <c r="AA516">
        <v>341.6</v>
      </c>
      <c r="AB516">
        <v>353.35</v>
      </c>
      <c r="AC516" s="1">
        <f>(Table2[[#This Row],[Close Price]]/Table2[[#This Row],[Day Low]])-1</f>
        <v>2.2101873536299665E-2</v>
      </c>
      <c r="AD516" s="1">
        <f>(Table2[[#This Row],[Day High]]/Table2[[#This Row],[Close Price]])-1</f>
        <v>1.2029213804954919E-2</v>
      </c>
      <c r="AE516" s="1">
        <f>(Table2[[#This Row],[Close Price]]/Table2[[#This Row],[Current Week Low]])-1</f>
        <v>2.2101873536299665E-2</v>
      </c>
      <c r="AF516" s="1">
        <f>(Table2[[#This Row],[Current Week High]]/Table2[[#This Row],[Close Price]])-1</f>
        <v>1.2029213804954919E-2</v>
      </c>
      <c r="AG516" s="1">
        <f>(Table2[[#This Row],[Close Price]]/Table2[[#This Row],[Current Month Low]])-1</f>
        <v>2.2101873536299665E-2</v>
      </c>
      <c r="AH516" s="1">
        <f>(Table2[[#This Row],[Current Month High]]/Table2[[#This Row],[Close Price]])-1</f>
        <v>1.2029213804954919E-2</v>
      </c>
      <c r="AI516">
        <v>44.9233853644565</v>
      </c>
      <c r="AJ516">
        <v>13.066709844559499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-0.06</v>
      </c>
      <c r="AM516" t="s">
        <v>3190</v>
      </c>
      <c r="AN516">
        <v>1.28</v>
      </c>
      <c r="AO516" t="s">
        <v>3189</v>
      </c>
      <c r="AP516">
        <v>0.14826048882408499</v>
      </c>
      <c r="AQ516">
        <f>(Table2[[#This Row],[Sharpe Ratio]]-AVERAGE(Table2[Sharpe Ratio]))/_xlfn.STDEV.P(Table2[Sharpe Ratio])</f>
        <v>1.0223302695391521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683</v>
      </c>
      <c r="AT516">
        <f>_xlfn.RANK.AVG(Table2[[#This Row],[6M Return vs Nifty Z-Score]],Table2[6M Return vs Nifty Z-Score])</f>
        <v>620</v>
      </c>
      <c r="AU516">
        <f>_xlfn.RANK.AVG(Table2[[#This Row],[Sharpe Ratio Z-Score]],Table2[Sharpe Ratio Z-Score])</f>
        <v>116</v>
      </c>
      <c r="AV516">
        <f>(Table2[[#This Row],[Rank 1Y]]+Table2[[#This Row],[Rank 6M]]+Table2[[#This Row],[Rank Sharpe]])/3</f>
        <v>473</v>
      </c>
    </row>
    <row r="517" spans="1:48" x14ac:dyDescent="0.3">
      <c r="A517" t="s">
        <v>1928</v>
      </c>
      <c r="B517" t="s">
        <v>1929</v>
      </c>
      <c r="C517" t="s">
        <v>3160</v>
      </c>
      <c r="D517" t="s">
        <v>1466</v>
      </c>
      <c r="E517">
        <v>3791.8678082800002</v>
      </c>
      <c r="F517">
        <v>560.6</v>
      </c>
      <c r="G517">
        <v>-33.985049793557401</v>
      </c>
      <c r="H517">
        <f>(Table2[[#This Row],[1Y Return vs Nifty]]-AVERAGE(Table2[1Y Return vs Nifty]))/_xlfn.STDEV.P(Table2[1Y Return vs Nifty])</f>
        <v>-0.98488338078105142</v>
      </c>
      <c r="I517">
        <v>-0.549707529480714</v>
      </c>
      <c r="J517">
        <f>(Table2[[#This Row],[1M Return vs Nifty]]-AVERAGE(Table2[1M Return vs Nifty]))/_xlfn.STDEV.P(Table2[1M Return vs Nifty])</f>
        <v>2.7147383337854783E-2</v>
      </c>
      <c r="K517">
        <v>-13.567624964082</v>
      </c>
      <c r="L517">
        <f>(Table2[[#This Row],[6M Return vs Nifty]]-AVERAGE(Table2[6M Return vs Nifty]))/_xlfn.STDEV.P(Table2[6M Return vs Nifty])</f>
        <v>-0.54214454850262939</v>
      </c>
      <c r="M517">
        <v>3.7235721630631202</v>
      </c>
      <c r="N517">
        <f>(Table2[[#This Row],[1W Return vs Nifty]]-AVERAGE(Table2[1W Return vs Nifty]))/_xlfn.STDEV.P(Table2[1W Return vs Nifty])</f>
        <v>0.28479903308112053</v>
      </c>
      <c r="O517">
        <v>565.85</v>
      </c>
      <c r="P517">
        <v>577.18541780444298</v>
      </c>
      <c r="Q517">
        <v>612.85603481165799</v>
      </c>
      <c r="R517">
        <v>63.887400645547899</v>
      </c>
      <c r="S517" s="1">
        <f>(Table2[[#This Row],[Close Price]]-Table2[[#This Row],[20D EMA]])/Table2[[#This Row],[20D EMA]]</f>
        <v>-9.2780772289476014E-3</v>
      </c>
      <c r="T517" s="1">
        <f>(Table2[[#This Row],[Close Price]]-Table2[[#This Row],[50D EMA]])/Table2[[#This Row],[50D EMA]]</f>
        <v>-2.8734991032053903E-2</v>
      </c>
      <c r="U517" s="1">
        <f>(Table2[[#This Row],[Close Price]]-Table2[[#This Row],[200D EMA]])/Table2[[#This Row],[200D EMA]]</f>
        <v>-8.5266411430079528E-2</v>
      </c>
      <c r="V517">
        <v>0.61879546899038695</v>
      </c>
      <c r="W517">
        <v>566</v>
      </c>
      <c r="X517">
        <v>612.79999999999995</v>
      </c>
      <c r="Y517">
        <v>566</v>
      </c>
      <c r="Z517">
        <v>612.79999999999995</v>
      </c>
      <c r="AA517">
        <v>566</v>
      </c>
      <c r="AB517">
        <v>612.79999999999995</v>
      </c>
      <c r="AC517" s="1">
        <f>(Table2[[#This Row],[Close Price]]/Table2[[#This Row],[Day Low]])-1</f>
        <v>-9.5406360424027392E-3</v>
      </c>
      <c r="AD517" s="1">
        <f>(Table2[[#This Row],[Day High]]/Table2[[#This Row],[Close Price]])-1</f>
        <v>9.3114520156974523E-2</v>
      </c>
      <c r="AE517" s="1">
        <f>(Table2[[#This Row],[Close Price]]/Table2[[#This Row],[Current Week Low]])-1</f>
        <v>-9.5406360424027392E-3</v>
      </c>
      <c r="AF517" s="1">
        <f>(Table2[[#This Row],[Current Week High]]/Table2[[#This Row],[Close Price]])-1</f>
        <v>9.3114520156974523E-2</v>
      </c>
      <c r="AG517" s="1">
        <f>(Table2[[#This Row],[Close Price]]/Table2[[#This Row],[Current Month Low]])-1</f>
        <v>-9.5406360424027392E-3</v>
      </c>
      <c r="AH517" s="1">
        <f>(Table2[[#This Row],[Current Month High]]/Table2[[#This Row],[Close Price]])-1</f>
        <v>9.3114520156974523E-2</v>
      </c>
      <c r="AI517">
        <v>45.379950053514001</v>
      </c>
      <c r="AJ517">
        <v>6.9643197863003197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0.08</v>
      </c>
      <c r="AM517" t="s">
        <v>3189</v>
      </c>
      <c r="AN517">
        <v>13.92</v>
      </c>
      <c r="AO517" t="s">
        <v>3189</v>
      </c>
      <c r="AP517">
        <v>9.2890318424748E-2</v>
      </c>
      <c r="AQ517">
        <f>(Table2[[#This Row],[Sharpe Ratio]]-AVERAGE(Table2[Sharpe Ratio]))/_xlfn.STDEV.P(Table2[Sharpe Ratio])</f>
        <v>0.38019999999739829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656</v>
      </c>
      <c r="AT517">
        <f>_xlfn.RANK.AVG(Table2[[#This Row],[6M Return vs Nifty Z-Score]],Table2[6M Return vs Nifty Z-Score])</f>
        <v>512</v>
      </c>
      <c r="AU517">
        <f>_xlfn.RANK.AVG(Table2[[#This Row],[Sharpe Ratio Z-Score]],Table2[Sharpe Ratio Z-Score])</f>
        <v>251</v>
      </c>
      <c r="AV517">
        <f>(Table2[[#This Row],[Rank 1Y]]+Table2[[#This Row],[Rank 6M]]+Table2[[#This Row],[Rank Sharpe]])/3</f>
        <v>473</v>
      </c>
    </row>
    <row r="518" spans="1:48" x14ac:dyDescent="0.3">
      <c r="A518" t="s">
        <v>1259</v>
      </c>
      <c r="B518" t="s">
        <v>1260</v>
      </c>
      <c r="C518" t="s">
        <v>3141</v>
      </c>
      <c r="D518" t="s">
        <v>18</v>
      </c>
      <c r="E518">
        <v>9333.0219949999992</v>
      </c>
      <c r="F518">
        <v>629.4</v>
      </c>
      <c r="G518">
        <v>-26.217112345882899</v>
      </c>
      <c r="H518">
        <f>(Table2[[#This Row],[1Y Return vs Nifty]]-AVERAGE(Table2[1Y Return vs Nifty]))/_xlfn.STDEV.P(Table2[1Y Return vs Nifty])</f>
        <v>-0.82942955480218972</v>
      </c>
      <c r="I518">
        <v>-4.3424014022733104</v>
      </c>
      <c r="J518">
        <f>(Table2[[#This Row],[1M Return vs Nifty]]-AVERAGE(Table2[1M Return vs Nifty]))/_xlfn.STDEV.P(Table2[1M Return vs Nifty])</f>
        <v>-0.39083797746500559</v>
      </c>
      <c r="K518">
        <v>-43.348904601782401</v>
      </c>
      <c r="L518">
        <f>(Table2[[#This Row],[6M Return vs Nifty]]-AVERAGE(Table2[6M Return vs Nifty]))/_xlfn.STDEV.P(Table2[6M Return vs Nifty])</f>
        <v>-1.4856005040507796</v>
      </c>
      <c r="M518">
        <v>4.56661084827374</v>
      </c>
      <c r="N518">
        <f>(Table2[[#This Row],[1W Return vs Nifty]]-AVERAGE(Table2[1W Return vs Nifty]))/_xlfn.STDEV.P(Table2[1W Return vs Nifty])</f>
        <v>0.46090313811436939</v>
      </c>
      <c r="O518">
        <v>636.51</v>
      </c>
      <c r="P518">
        <v>728.91151031310596</v>
      </c>
      <c r="Q518">
        <v>819.88260993133997</v>
      </c>
      <c r="R518">
        <v>54.947914437877699</v>
      </c>
      <c r="S518" s="1">
        <f>(Table2[[#This Row],[Close Price]]-Table2[[#This Row],[20D EMA]])/Table2[[#This Row],[20D EMA]]</f>
        <v>-1.1170287976622541E-2</v>
      </c>
      <c r="T518" s="1">
        <f>(Table2[[#This Row],[Close Price]]-Table2[[#This Row],[50D EMA]])/Table2[[#This Row],[50D EMA]]</f>
        <v>-0.13652070094264329</v>
      </c>
      <c r="U518" s="1">
        <f>(Table2[[#This Row],[Close Price]]-Table2[[#This Row],[200D EMA]])/Table2[[#This Row],[200D EMA]]</f>
        <v>-0.23232912568701966</v>
      </c>
      <c r="V518">
        <v>1.24142530293354</v>
      </c>
      <c r="W518">
        <v>617.1</v>
      </c>
      <c r="X518">
        <v>642.5</v>
      </c>
      <c r="Y518">
        <v>617.1</v>
      </c>
      <c r="Z518">
        <v>642.5</v>
      </c>
      <c r="AA518">
        <v>617.1</v>
      </c>
      <c r="AB518">
        <v>642.5</v>
      </c>
      <c r="AC518" s="1">
        <f>(Table2[[#This Row],[Close Price]]/Table2[[#This Row],[Day Low]])-1</f>
        <v>1.9931939718035974E-2</v>
      </c>
      <c r="AD518" s="1">
        <f>(Table2[[#This Row],[Day High]]/Table2[[#This Row],[Close Price]])-1</f>
        <v>2.0813473149030814E-2</v>
      </c>
      <c r="AE518" s="1">
        <f>(Table2[[#This Row],[Close Price]]/Table2[[#This Row],[Current Week Low]])-1</f>
        <v>1.9931939718035974E-2</v>
      </c>
      <c r="AF518" s="1">
        <f>(Table2[[#This Row],[Current Week High]]/Table2[[#This Row],[Close Price]])-1</f>
        <v>2.0813473149030814E-2</v>
      </c>
      <c r="AG518" s="1">
        <f>(Table2[[#This Row],[Close Price]]/Table2[[#This Row],[Current Month Low]])-1</f>
        <v>1.9931939718035974E-2</v>
      </c>
      <c r="AH518" s="1">
        <f>(Table2[[#This Row],[Current Month High]]/Table2[[#This Row],[Close Price]])-1</f>
        <v>2.0813473149030814E-2</v>
      </c>
      <c r="AI518">
        <v>102.573879885605</v>
      </c>
      <c r="AJ518">
        <v>11.358811040339599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-0.21</v>
      </c>
      <c r="AM518" t="s">
        <v>3190</v>
      </c>
      <c r="AN518">
        <v>4.5199999999999996</v>
      </c>
      <c r="AO518" t="s">
        <v>3189</v>
      </c>
      <c r="AP518">
        <v>0.15884067905510499</v>
      </c>
      <c r="AQ518">
        <f>(Table2[[#This Row],[Sharpe Ratio]]-AVERAGE(Table2[Sharpe Ratio]))/_xlfn.STDEV.P(Table2[Sharpe Ratio])</f>
        <v>1.145029194896428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600</v>
      </c>
      <c r="AT518">
        <f>_xlfn.RANK.AVG(Table2[[#This Row],[6M Return vs Nifty Z-Score]],Table2[6M Return vs Nifty Z-Score])</f>
        <v>727</v>
      </c>
      <c r="AU518">
        <f>_xlfn.RANK.AVG(Table2[[#This Row],[Sharpe Ratio Z-Score]],Table2[Sharpe Ratio Z-Score])</f>
        <v>93</v>
      </c>
      <c r="AV518">
        <f>(Table2[[#This Row],[Rank 1Y]]+Table2[[#This Row],[Rank 6M]]+Table2[[#This Row],[Rank Sharpe]])/3</f>
        <v>473.33333333333331</v>
      </c>
    </row>
    <row r="519" spans="1:48" x14ac:dyDescent="0.3">
      <c r="A519" t="s">
        <v>1759</v>
      </c>
      <c r="B519" t="s">
        <v>1760</v>
      </c>
      <c r="C519" t="s">
        <v>3151</v>
      </c>
      <c r="D519" t="s">
        <v>269</v>
      </c>
      <c r="E519">
        <v>4587.7124509499999</v>
      </c>
      <c r="F519">
        <v>502</v>
      </c>
      <c r="G519">
        <v>1.4559531493306299</v>
      </c>
      <c r="H519">
        <f>(Table2[[#This Row],[1Y Return vs Nifty]]-AVERAGE(Table2[1Y Return vs Nifty]))/_xlfn.STDEV.P(Table2[1Y Return vs Nifty])</f>
        <v>-0.2756295355857083</v>
      </c>
      <c r="I519">
        <v>-1.4655911888586799</v>
      </c>
      <c r="J519">
        <f>(Table2[[#This Row],[1M Return vs Nifty]]-AVERAGE(Table2[1M Return vs Nifty]))/_xlfn.STDEV.P(Table2[1M Return vs Nifty])</f>
        <v>-7.3790360297295188E-2</v>
      </c>
      <c r="K519">
        <v>-4.8678153751370798</v>
      </c>
      <c r="L519">
        <f>(Table2[[#This Row],[6M Return vs Nifty]]-AVERAGE(Table2[6M Return vs Nifty]))/_xlfn.STDEV.P(Table2[6M Return vs Nifty])</f>
        <v>-0.26653895771953395</v>
      </c>
      <c r="M519">
        <v>3.25729217014938</v>
      </c>
      <c r="N519">
        <f>(Table2[[#This Row],[1W Return vs Nifty]]-AVERAGE(Table2[1W Return vs Nifty]))/_xlfn.STDEV.P(Table2[1W Return vs Nifty])</f>
        <v>0.18739683518972841</v>
      </c>
      <c r="O519">
        <v>494.26</v>
      </c>
      <c r="P519">
        <v>499.86343903775997</v>
      </c>
      <c r="Q519">
        <v>486.15699162761302</v>
      </c>
      <c r="R519">
        <v>61.984786906887798</v>
      </c>
      <c r="S519" s="1">
        <f>(Table2[[#This Row],[Close Price]]-Table2[[#This Row],[20D EMA]])/Table2[[#This Row],[20D EMA]]</f>
        <v>1.5659774207906787E-2</v>
      </c>
      <c r="T519" s="1">
        <f>(Table2[[#This Row],[Close Price]]-Table2[[#This Row],[50D EMA]])/Table2[[#This Row],[50D EMA]]</f>
        <v>4.2742893266067188E-3</v>
      </c>
      <c r="U519" s="1">
        <f>(Table2[[#This Row],[Close Price]]-Table2[[#This Row],[200D EMA]])/Table2[[#This Row],[200D EMA]]</f>
        <v>3.2588255738842518E-2</v>
      </c>
      <c r="V519">
        <v>0.99061731952227905</v>
      </c>
      <c r="W519">
        <v>491.4</v>
      </c>
      <c r="X519">
        <v>505.95</v>
      </c>
      <c r="Y519">
        <v>491.4</v>
      </c>
      <c r="Z519">
        <v>505.95</v>
      </c>
      <c r="AA519">
        <v>491.4</v>
      </c>
      <c r="AB519">
        <v>505.95</v>
      </c>
      <c r="AC519" s="1">
        <f>(Table2[[#This Row],[Close Price]]/Table2[[#This Row],[Day Low]])-1</f>
        <v>2.1571021571021642E-2</v>
      </c>
      <c r="AD519" s="1">
        <f>(Table2[[#This Row],[Day High]]/Table2[[#This Row],[Close Price]])-1</f>
        <v>7.8685258964144023E-3</v>
      </c>
      <c r="AE519" s="1">
        <f>(Table2[[#This Row],[Close Price]]/Table2[[#This Row],[Current Week Low]])-1</f>
        <v>2.1571021571021642E-2</v>
      </c>
      <c r="AF519" s="1">
        <f>(Table2[[#This Row],[Current Week High]]/Table2[[#This Row],[Close Price]])-1</f>
        <v>7.8685258964144023E-3</v>
      </c>
      <c r="AG519" s="1">
        <f>(Table2[[#This Row],[Close Price]]/Table2[[#This Row],[Current Month Low]])-1</f>
        <v>2.1571021571021642E-2</v>
      </c>
      <c r="AH519" s="1">
        <f>(Table2[[#This Row],[Current Month High]]/Table2[[#This Row],[Close Price]])-1</f>
        <v>7.8685258964144023E-3</v>
      </c>
      <c r="AI519">
        <v>22.2808764940239</v>
      </c>
      <c r="AJ519">
        <v>39.405720633157401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0.03</v>
      </c>
      <c r="AM519" t="s">
        <v>3189</v>
      </c>
      <c r="AN519">
        <v>1.34</v>
      </c>
      <c r="AO519" t="s">
        <v>3189</v>
      </c>
      <c r="AP519">
        <v>-3.0197953767727E-2</v>
      </c>
      <c r="AQ519">
        <f>(Table2[[#This Row],[Sharpe Ratio]]-AVERAGE(Table2[Sharpe Ratio]))/_xlfn.STDEV.P(Table2[Sharpe Ratio])</f>
        <v>-1.0472600354394646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402</v>
      </c>
      <c r="AT519">
        <f>_xlfn.RANK.AVG(Table2[[#This Row],[6M Return vs Nifty Z-Score]],Table2[6M Return vs Nifty Z-Score])</f>
        <v>391</v>
      </c>
      <c r="AU519">
        <f>_xlfn.RANK.AVG(Table2[[#This Row],[Sharpe Ratio Z-Score]],Table2[Sharpe Ratio Z-Score])</f>
        <v>629</v>
      </c>
      <c r="AV519">
        <f>(Table2[[#This Row],[Rank 1Y]]+Table2[[#This Row],[Rank 6M]]+Table2[[#This Row],[Rank Sharpe]])/3</f>
        <v>474</v>
      </c>
    </row>
    <row r="520" spans="1:48" x14ac:dyDescent="0.3">
      <c r="A520" t="s">
        <v>286</v>
      </c>
      <c r="B520" t="s">
        <v>287</v>
      </c>
      <c r="C520" t="s">
        <v>3143</v>
      </c>
      <c r="D520" t="s">
        <v>34</v>
      </c>
      <c r="E520">
        <v>92839.911392333903</v>
      </c>
      <c r="F520">
        <v>121.69</v>
      </c>
      <c r="G520">
        <v>-13.217183454595901</v>
      </c>
      <c r="H520">
        <f>(Table2[[#This Row],[1Y Return vs Nifty]]-AVERAGE(Table2[1Y Return vs Nifty]))/_xlfn.STDEV.P(Table2[1Y Return vs Nifty])</f>
        <v>-0.56927186207917468</v>
      </c>
      <c r="I520">
        <v>3.4908557007503198</v>
      </c>
      <c r="J520">
        <f>(Table2[[#This Row],[1M Return vs Nifty]]-AVERAGE(Table2[1M Return vs Nifty]))/_xlfn.STDEV.P(Table2[1M Return vs Nifty])</f>
        <v>0.47244994038059845</v>
      </c>
      <c r="K520">
        <v>-36.1641884445771</v>
      </c>
      <c r="L520">
        <f>(Table2[[#This Row],[6M Return vs Nifty]]-AVERAGE(Table2[6M Return vs Nifty]))/_xlfn.STDEV.P(Table2[6M Return vs Nifty])</f>
        <v>-1.2579923109207087</v>
      </c>
      <c r="M520">
        <v>3.1948093271302702</v>
      </c>
      <c r="N520">
        <f>(Table2[[#This Row],[1W Return vs Nifty]]-AVERAGE(Table2[1W Return vs Nifty]))/_xlfn.STDEV.P(Table2[1W Return vs Nifty])</f>
        <v>0.17434466410571195</v>
      </c>
      <c r="O520">
        <v>118.37</v>
      </c>
      <c r="P520">
        <v>118.54574570046</v>
      </c>
      <c r="Q520">
        <v>124.33975921051299</v>
      </c>
      <c r="R520">
        <v>64.916188654219894</v>
      </c>
      <c r="S520" s="1">
        <f>(Table2[[#This Row],[Close Price]]-Table2[[#This Row],[20D EMA]])/Table2[[#This Row],[20D EMA]]</f>
        <v>2.804764720790735E-2</v>
      </c>
      <c r="T520" s="1">
        <f>(Table2[[#This Row],[Close Price]]-Table2[[#This Row],[50D EMA]])/Table2[[#This Row],[50D EMA]]</f>
        <v>2.652355241397578E-2</v>
      </c>
      <c r="U520" s="1">
        <f>(Table2[[#This Row],[Close Price]]-Table2[[#This Row],[200D EMA]])/Table2[[#This Row],[200D EMA]]</f>
        <v>-2.1310634887323782E-2</v>
      </c>
      <c r="V520">
        <v>0.94077436587199503</v>
      </c>
      <c r="W520">
        <v>119.41</v>
      </c>
      <c r="X520">
        <v>122.25</v>
      </c>
      <c r="Y520">
        <v>119.41</v>
      </c>
      <c r="Z520">
        <v>122.25</v>
      </c>
      <c r="AA520">
        <v>119.41</v>
      </c>
      <c r="AB520">
        <v>122.25</v>
      </c>
      <c r="AC520" s="1">
        <f>(Table2[[#This Row],[Close Price]]/Table2[[#This Row],[Day Low]])-1</f>
        <v>1.9093878234653694E-2</v>
      </c>
      <c r="AD520" s="1">
        <f>(Table2[[#This Row],[Day High]]/Table2[[#This Row],[Close Price]])-1</f>
        <v>4.6018571780754858E-3</v>
      </c>
      <c r="AE520" s="1">
        <f>(Table2[[#This Row],[Close Price]]/Table2[[#This Row],[Current Week Low]])-1</f>
        <v>1.9093878234653694E-2</v>
      </c>
      <c r="AF520" s="1">
        <f>(Table2[[#This Row],[Current Week High]]/Table2[[#This Row],[Close Price]])-1</f>
        <v>4.6018571780754858E-3</v>
      </c>
      <c r="AG520" s="1">
        <f>(Table2[[#This Row],[Close Price]]/Table2[[#This Row],[Current Month Low]])-1</f>
        <v>1.9093878234653694E-2</v>
      </c>
      <c r="AH520" s="1">
        <f>(Table2[[#This Row],[Current Month High]]/Table2[[#This Row],[Close Price]])-1</f>
        <v>4.6018571780754858E-3</v>
      </c>
      <c r="AI520">
        <v>41.753636288930799</v>
      </c>
      <c r="AJ520">
        <v>14.0701162354705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0</v>
      </c>
      <c r="AM520" t="s">
        <v>3188</v>
      </c>
      <c r="AN520">
        <v>0.61</v>
      </c>
      <c r="AO520" t="s">
        <v>3189</v>
      </c>
      <c r="AP520">
        <v>0.110138196600543</v>
      </c>
      <c r="AQ520">
        <f>(Table2[[#This Row],[Sharpe Ratio]]-AVERAGE(Table2[Sharpe Ratio]))/_xlfn.STDEV.P(Table2[Sharpe Ratio])</f>
        <v>0.58022439187066577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513</v>
      </c>
      <c r="AT520">
        <f>_xlfn.RANK.AVG(Table2[[#This Row],[6M Return vs Nifty Z-Score]],Table2[6M Return vs Nifty Z-Score])</f>
        <v>713</v>
      </c>
      <c r="AU520">
        <f>_xlfn.RANK.AVG(Table2[[#This Row],[Sharpe Ratio Z-Score]],Table2[Sharpe Ratio Z-Score])</f>
        <v>202</v>
      </c>
      <c r="AV520">
        <f>(Table2[[#This Row],[Rank 1Y]]+Table2[[#This Row],[Rank 6M]]+Table2[[#This Row],[Rank Sharpe]])/3</f>
        <v>476</v>
      </c>
    </row>
    <row r="521" spans="1:48" x14ac:dyDescent="0.3">
      <c r="A521" t="s">
        <v>1907</v>
      </c>
      <c r="B521" t="s">
        <v>1908</v>
      </c>
      <c r="C521" t="s">
        <v>3143</v>
      </c>
      <c r="D521" t="s">
        <v>24</v>
      </c>
      <c r="E521">
        <v>3888.8092599040001</v>
      </c>
      <c r="F521">
        <v>127.59</v>
      </c>
      <c r="G521">
        <v>-10.0635903934875</v>
      </c>
      <c r="H521">
        <f>(Table2[[#This Row],[1Y Return vs Nifty]]-AVERAGE(Table2[1Y Return vs Nifty]))/_xlfn.STDEV.P(Table2[1Y Return vs Nifty])</f>
        <v>-0.50616140190464609</v>
      </c>
      <c r="I521">
        <v>1.25085612251404</v>
      </c>
      <c r="J521">
        <f>(Table2[[#This Row],[1M Return vs Nifty]]-AVERAGE(Table2[1M Return vs Nifty]))/_xlfn.STDEV.P(Table2[1M Return vs Nifty])</f>
        <v>0.22558397563086521</v>
      </c>
      <c r="K521">
        <v>-13.618170705920701</v>
      </c>
      <c r="L521">
        <f>(Table2[[#This Row],[6M Return vs Nifty]]-AVERAGE(Table2[6M Return vs Nifty]))/_xlfn.STDEV.P(Table2[6M Return vs Nifty])</f>
        <v>-0.54374581217381668</v>
      </c>
      <c r="M521">
        <v>4.07742674578361</v>
      </c>
      <c r="N521">
        <f>(Table2[[#This Row],[1W Return vs Nifty]]-AVERAGE(Table2[1W Return vs Nifty]))/_xlfn.STDEV.P(Table2[1W Return vs Nifty])</f>
        <v>0.35871645311782635</v>
      </c>
      <c r="O521">
        <v>119.56</v>
      </c>
      <c r="P521">
        <v>119.407014231755</v>
      </c>
      <c r="Q521">
        <v>123.526371785284</v>
      </c>
      <c r="R521">
        <v>69.015258909958703</v>
      </c>
      <c r="S521" s="1">
        <f>(Table2[[#This Row],[Close Price]]-Table2[[#This Row],[20D EMA]])/Table2[[#This Row],[20D EMA]]</f>
        <v>6.7162930746068925E-2</v>
      </c>
      <c r="T521" s="1">
        <f>(Table2[[#This Row],[Close Price]]-Table2[[#This Row],[50D EMA]])/Table2[[#This Row],[50D EMA]]</f>
        <v>6.8530193313123045E-2</v>
      </c>
      <c r="U521" s="1">
        <f>(Table2[[#This Row],[Close Price]]-Table2[[#This Row],[200D EMA]])/Table2[[#This Row],[200D EMA]]</f>
        <v>3.289684749892504E-2</v>
      </c>
      <c r="V521">
        <v>1.07762527596026</v>
      </c>
      <c r="W521">
        <v>122.5</v>
      </c>
      <c r="X521">
        <v>128.33000000000001</v>
      </c>
      <c r="Y521">
        <v>122.5</v>
      </c>
      <c r="Z521">
        <v>128.33000000000001</v>
      </c>
      <c r="AA521">
        <v>122.5</v>
      </c>
      <c r="AB521">
        <v>128.33000000000001</v>
      </c>
      <c r="AC521" s="1">
        <f>(Table2[[#This Row],[Close Price]]/Table2[[#This Row],[Day Low]])-1</f>
        <v>4.1551020408163275E-2</v>
      </c>
      <c r="AD521" s="1">
        <f>(Table2[[#This Row],[Day High]]/Table2[[#This Row],[Close Price]])-1</f>
        <v>5.7998275726938164E-3</v>
      </c>
      <c r="AE521" s="1">
        <f>(Table2[[#This Row],[Close Price]]/Table2[[#This Row],[Current Week Low]])-1</f>
        <v>4.1551020408163275E-2</v>
      </c>
      <c r="AF521" s="1">
        <f>(Table2[[#This Row],[Current Week High]]/Table2[[#This Row],[Close Price]])-1</f>
        <v>5.7998275726938164E-3</v>
      </c>
      <c r="AG521" s="1">
        <f>(Table2[[#This Row],[Close Price]]/Table2[[#This Row],[Current Month Low]])-1</f>
        <v>4.1551020408163275E-2</v>
      </c>
      <c r="AH521" s="1">
        <f>(Table2[[#This Row],[Current Month High]]/Table2[[#This Row],[Close Price]])-1</f>
        <v>5.7998275726938164E-3</v>
      </c>
      <c r="AI521">
        <v>28.1056509130809</v>
      </c>
      <c r="AJ521">
        <v>17.388904223019502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0.04</v>
      </c>
      <c r="AM521" t="s">
        <v>3189</v>
      </c>
      <c r="AN521">
        <v>7.6</v>
      </c>
      <c r="AO521" t="s">
        <v>3189</v>
      </c>
      <c r="AP521">
        <v>3.4401188612522997E-2</v>
      </c>
      <c r="AQ521">
        <f>(Table2[[#This Row],[Sharpe Ratio]]-AVERAGE(Table2[Sharpe Ratio]))/_xlfn.STDEV.P(Table2[Sharpe Ratio])</f>
        <v>-0.29810097723846701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489</v>
      </c>
      <c r="AT521">
        <f>_xlfn.RANK.AVG(Table2[[#This Row],[6M Return vs Nifty Z-Score]],Table2[6M Return vs Nifty Z-Score])</f>
        <v>513</v>
      </c>
      <c r="AU521">
        <f>_xlfn.RANK.AVG(Table2[[#This Row],[Sharpe Ratio Z-Score]],Table2[Sharpe Ratio Z-Score])</f>
        <v>426</v>
      </c>
      <c r="AV521">
        <f>(Table2[[#This Row],[Rank 1Y]]+Table2[[#This Row],[Rank 6M]]+Table2[[#This Row],[Rank Sharpe]])/3</f>
        <v>476</v>
      </c>
    </row>
    <row r="522" spans="1:48" x14ac:dyDescent="0.3">
      <c r="A522" t="s">
        <v>1341</v>
      </c>
      <c r="B522" t="s">
        <v>1342</v>
      </c>
      <c r="C522" t="s">
        <v>3151</v>
      </c>
      <c r="D522" t="s">
        <v>471</v>
      </c>
      <c r="E522">
        <v>8606.1019596999995</v>
      </c>
      <c r="F522">
        <v>641.20000000000005</v>
      </c>
      <c r="G522">
        <v>-58.641208698315701</v>
      </c>
      <c r="H522">
        <f>(Table2[[#This Row],[1Y Return vs Nifty]]-AVERAGE(Table2[1Y Return vs Nifty]))/_xlfn.STDEV.P(Table2[1Y Return vs Nifty])</f>
        <v>-1.4783083422339678</v>
      </c>
      <c r="I522">
        <v>0.468002561141315</v>
      </c>
      <c r="J522">
        <f>(Table2[[#This Row],[1M Return vs Nifty]]-AVERAGE(Table2[1M Return vs Nifty]))/_xlfn.STDEV.P(Table2[1M Return vs Nifty])</f>
        <v>0.1393072184547722</v>
      </c>
      <c r="K522">
        <v>-12.5137418602495</v>
      </c>
      <c r="L522">
        <f>(Table2[[#This Row],[6M Return vs Nifty]]-AVERAGE(Table2[6M Return vs Nifty]))/_xlfn.STDEV.P(Table2[6M Return vs Nifty])</f>
        <v>-0.5087580619963995</v>
      </c>
      <c r="M522">
        <v>-1.86980610556655</v>
      </c>
      <c r="N522">
        <f>(Table2[[#This Row],[1W Return vs Nifty]]-AVERAGE(Table2[1W Return vs Nifty]))/_xlfn.STDEV.P(Table2[1W Return vs Nifty])</f>
        <v>-0.88361339138948392</v>
      </c>
      <c r="O522">
        <v>631.46</v>
      </c>
      <c r="P522">
        <v>630.40099878929595</v>
      </c>
      <c r="Q522">
        <v>680.98738312570299</v>
      </c>
      <c r="R522">
        <v>58.955529395268499</v>
      </c>
      <c r="S522" s="1">
        <f>(Table2[[#This Row],[Close Price]]-Table2[[#This Row],[20D EMA]])/Table2[[#This Row],[20D EMA]]</f>
        <v>1.5424571627656555E-2</v>
      </c>
      <c r="T522" s="1">
        <f>(Table2[[#This Row],[Close Price]]-Table2[[#This Row],[50D EMA]])/Table2[[#This Row],[50D EMA]]</f>
        <v>1.7130368180640412E-2</v>
      </c>
      <c r="U522" s="1">
        <f>(Table2[[#This Row],[Close Price]]-Table2[[#This Row],[200D EMA]])/Table2[[#This Row],[200D EMA]]</f>
        <v>-5.8426020968377644E-2</v>
      </c>
      <c r="V522">
        <v>0.70281682402577805</v>
      </c>
      <c r="W522">
        <v>636.45000000000005</v>
      </c>
      <c r="X522">
        <v>647.1</v>
      </c>
      <c r="Y522">
        <v>636.45000000000005</v>
      </c>
      <c r="Z522">
        <v>647.1</v>
      </c>
      <c r="AA522">
        <v>636.45000000000005</v>
      </c>
      <c r="AB522">
        <v>647.1</v>
      </c>
      <c r="AC522" s="1">
        <f>(Table2[[#This Row],[Close Price]]/Table2[[#This Row],[Day Low]])-1</f>
        <v>7.4632728415429117E-3</v>
      </c>
      <c r="AD522" s="1">
        <f>(Table2[[#This Row],[Day High]]/Table2[[#This Row],[Close Price]])-1</f>
        <v>9.2014971927636413E-3</v>
      </c>
      <c r="AE522" s="1">
        <f>(Table2[[#This Row],[Close Price]]/Table2[[#This Row],[Current Week Low]])-1</f>
        <v>7.4632728415429117E-3</v>
      </c>
      <c r="AF522" s="1">
        <f>(Table2[[#This Row],[Current Week High]]/Table2[[#This Row],[Close Price]])-1</f>
        <v>9.2014971927636413E-3</v>
      </c>
      <c r="AG522" s="1">
        <f>(Table2[[#This Row],[Close Price]]/Table2[[#This Row],[Current Month Low]])-1</f>
        <v>7.4632728415429117E-3</v>
      </c>
      <c r="AH522" s="1">
        <f>(Table2[[#This Row],[Current Month High]]/Table2[[#This Row],[Close Price]])-1</f>
        <v>9.2014971927636413E-3</v>
      </c>
      <c r="AI522">
        <v>71.085464753587004</v>
      </c>
      <c r="AJ522">
        <v>13.186231244483601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-0.04</v>
      </c>
      <c r="AM522" t="s">
        <v>3190</v>
      </c>
      <c r="AN522">
        <v>4.68</v>
      </c>
      <c r="AO522" t="s">
        <v>3189</v>
      </c>
      <c r="AP522">
        <v>0.107815606817228</v>
      </c>
      <c r="AQ522">
        <f>(Table2[[#This Row],[Sharpe Ratio]]-AVERAGE(Table2[Sharpe Ratio]))/_xlfn.STDEV.P(Table2[Sharpe Ratio])</f>
        <v>0.55328921733826375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725</v>
      </c>
      <c r="AT522">
        <f>_xlfn.RANK.AVG(Table2[[#This Row],[6M Return vs Nifty Z-Score]],Table2[6M Return vs Nifty Z-Score])</f>
        <v>495</v>
      </c>
      <c r="AU522">
        <f>_xlfn.RANK.AVG(Table2[[#This Row],[Sharpe Ratio Z-Score]],Table2[Sharpe Ratio Z-Score])</f>
        <v>210</v>
      </c>
      <c r="AV522">
        <f>(Table2[[#This Row],[Rank 1Y]]+Table2[[#This Row],[Rank 6M]]+Table2[[#This Row],[Rank Sharpe]])/3</f>
        <v>476.66666666666669</v>
      </c>
    </row>
    <row r="523" spans="1:48" x14ac:dyDescent="0.3">
      <c r="A523" t="s">
        <v>860</v>
      </c>
      <c r="B523" t="s">
        <v>861</v>
      </c>
      <c r="C523" t="s">
        <v>3151</v>
      </c>
      <c r="D523" t="s">
        <v>522</v>
      </c>
      <c r="E523">
        <v>17585.730584825</v>
      </c>
      <c r="F523">
        <v>1151.45</v>
      </c>
      <c r="G523">
        <v>-6.8239860516320903</v>
      </c>
      <c r="H523">
        <f>(Table2[[#This Row],[1Y Return vs Nifty]]-AVERAGE(Table2[1Y Return vs Nifty]))/_xlfn.STDEV.P(Table2[1Y Return vs Nifty])</f>
        <v>-0.44132966336510349</v>
      </c>
      <c r="I523">
        <v>-8.4078240597815199</v>
      </c>
      <c r="J523">
        <f>(Table2[[#This Row],[1M Return vs Nifty]]-AVERAGE(Table2[1M Return vs Nifty]))/_xlfn.STDEV.P(Table2[1M Return vs Nifty])</f>
        <v>-0.83888024328159561</v>
      </c>
      <c r="K523">
        <v>-29.445553983642601</v>
      </c>
      <c r="L523">
        <f>(Table2[[#This Row],[6M Return vs Nifty]]-AVERAGE(Table2[6M Return vs Nifty]))/_xlfn.STDEV.P(Table2[6M Return vs Nifty])</f>
        <v>-1.045149351436341</v>
      </c>
      <c r="M523">
        <v>0.36694149904373202</v>
      </c>
      <c r="N523">
        <f>(Table2[[#This Row],[1W Return vs Nifty]]-AVERAGE(Table2[1W Return vs Nifty]))/_xlfn.STDEV.P(Table2[1W Return vs Nifty])</f>
        <v>-0.41637453034392341</v>
      </c>
      <c r="O523">
        <v>1165.98</v>
      </c>
      <c r="P523">
        <v>1243.1752724560799</v>
      </c>
      <c r="Q523">
        <v>1260.3639828222099</v>
      </c>
      <c r="R523">
        <v>49.446022695681101</v>
      </c>
      <c r="S523" s="1">
        <f>(Table2[[#This Row],[Close Price]]-Table2[[#This Row],[20D EMA]])/Table2[[#This Row],[20D EMA]]</f>
        <v>-1.24616202679291E-2</v>
      </c>
      <c r="T523" s="1">
        <f>(Table2[[#This Row],[Close Price]]-Table2[[#This Row],[50D EMA]])/Table2[[#This Row],[50D EMA]]</f>
        <v>-7.3783057376022934E-2</v>
      </c>
      <c r="U523" s="1">
        <f>(Table2[[#This Row],[Close Price]]-Table2[[#This Row],[200D EMA]])/Table2[[#This Row],[200D EMA]]</f>
        <v>-8.6414705836269146E-2</v>
      </c>
      <c r="V523">
        <v>0.48308352114543202</v>
      </c>
      <c r="W523">
        <v>1133.5999999999999</v>
      </c>
      <c r="X523">
        <v>1161</v>
      </c>
      <c r="Y523">
        <v>1133.5999999999999</v>
      </c>
      <c r="Z523">
        <v>1161</v>
      </c>
      <c r="AA523">
        <v>1133.5999999999999</v>
      </c>
      <c r="AB523">
        <v>1161</v>
      </c>
      <c r="AC523" s="1">
        <f>(Table2[[#This Row],[Close Price]]/Table2[[#This Row],[Day Low]])-1</f>
        <v>1.5746294989414267E-2</v>
      </c>
      <c r="AD523" s="1">
        <f>(Table2[[#This Row],[Day High]]/Table2[[#This Row],[Close Price]])-1</f>
        <v>8.2938903122149465E-3</v>
      </c>
      <c r="AE523" s="1">
        <f>(Table2[[#This Row],[Close Price]]/Table2[[#This Row],[Current Week Low]])-1</f>
        <v>1.5746294989414267E-2</v>
      </c>
      <c r="AF523" s="1">
        <f>(Table2[[#This Row],[Current Week High]]/Table2[[#This Row],[Close Price]])-1</f>
        <v>8.2938903122149465E-3</v>
      </c>
      <c r="AG523" s="1">
        <f>(Table2[[#This Row],[Close Price]]/Table2[[#This Row],[Current Month Low]])-1</f>
        <v>1.5746294989414267E-2</v>
      </c>
      <c r="AH523" s="1">
        <f>(Table2[[#This Row],[Current Month High]]/Table2[[#This Row],[Close Price]])-1</f>
        <v>8.2938903122149465E-3</v>
      </c>
      <c r="AI523">
        <v>47.6399322593251</v>
      </c>
      <c r="AJ523">
        <v>38.520300751879702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-0.11</v>
      </c>
      <c r="AM523" t="s">
        <v>3190</v>
      </c>
      <c r="AN523">
        <v>0.65</v>
      </c>
      <c r="AO523" t="s">
        <v>3189</v>
      </c>
      <c r="AP523">
        <v>7.6550938264976998E-2</v>
      </c>
      <c r="AQ523">
        <f>(Table2[[#This Row],[Sharpe Ratio]]-AVERAGE(Table2[Sharpe Ratio]))/_xlfn.STDEV.P(Table2[Sharpe Ratio])</f>
        <v>0.19071149905060386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458</v>
      </c>
      <c r="AT523">
        <f>_xlfn.RANK.AVG(Table2[[#This Row],[6M Return vs Nifty Z-Score]],Table2[6M Return vs Nifty Z-Score])</f>
        <v>679</v>
      </c>
      <c r="AU523">
        <f>_xlfn.RANK.AVG(Table2[[#This Row],[Sharpe Ratio Z-Score]],Table2[Sharpe Ratio Z-Score])</f>
        <v>297</v>
      </c>
      <c r="AV523">
        <f>(Table2[[#This Row],[Rank 1Y]]+Table2[[#This Row],[Rank 6M]]+Table2[[#This Row],[Rank Sharpe]])/3</f>
        <v>478</v>
      </c>
    </row>
    <row r="524" spans="1:48" x14ac:dyDescent="0.3">
      <c r="A524" t="s">
        <v>61</v>
      </c>
      <c r="B524" t="s">
        <v>62</v>
      </c>
      <c r="C524" t="s">
        <v>3143</v>
      </c>
      <c r="D524" t="s">
        <v>24</v>
      </c>
      <c r="E524">
        <v>351629.22856952</v>
      </c>
      <c r="F524">
        <v>1137.0999999999999</v>
      </c>
      <c r="G524">
        <v>-18.8252483341013</v>
      </c>
      <c r="H524">
        <f>(Table2[[#This Row],[1Y Return vs Nifty]]-AVERAGE(Table2[1Y Return vs Nifty]))/_xlfn.STDEV.P(Table2[1Y Return vs Nifty])</f>
        <v>-0.68150180055760412</v>
      </c>
      <c r="I524">
        <v>-3.0288037165607</v>
      </c>
      <c r="J524">
        <f>(Table2[[#This Row],[1M Return vs Nifty]]-AVERAGE(Table2[1M Return vs Nifty]))/_xlfn.STDEV.P(Table2[1M Return vs Nifty])</f>
        <v>-0.24606895021733419</v>
      </c>
      <c r="K524">
        <v>-14.9039888896347</v>
      </c>
      <c r="L524">
        <f>(Table2[[#This Row],[6M Return vs Nifty]]-AVERAGE(Table2[6M Return vs Nifty]))/_xlfn.STDEV.P(Table2[6M Return vs Nifty])</f>
        <v>-0.58447988532094186</v>
      </c>
      <c r="M524">
        <v>-2.02539874918673</v>
      </c>
      <c r="N524">
        <f>(Table2[[#This Row],[1W Return vs Nifty]]-AVERAGE(Table2[1W Return vs Nifty]))/_xlfn.STDEV.P(Table2[1W Return vs Nifty])</f>
        <v>-0.91611546245119735</v>
      </c>
      <c r="O524">
        <v>1148.82</v>
      </c>
      <c r="P524">
        <v>1164.8569212737</v>
      </c>
      <c r="Q524">
        <v>1149.2795454155601</v>
      </c>
      <c r="R524">
        <v>42.542088405994001</v>
      </c>
      <c r="S524" s="1">
        <f>(Table2[[#This Row],[Close Price]]-Table2[[#This Row],[20D EMA]])/Table2[[#This Row],[20D EMA]]</f>
        <v>-1.0201772253268595E-2</v>
      </c>
      <c r="T524" s="1">
        <f>(Table2[[#This Row],[Close Price]]-Table2[[#This Row],[50D EMA]])/Table2[[#This Row],[50D EMA]]</f>
        <v>-2.3828609992160729E-2</v>
      </c>
      <c r="U524" s="1">
        <f>(Table2[[#This Row],[Close Price]]-Table2[[#This Row],[200D EMA]])/Table2[[#This Row],[200D EMA]]</f>
        <v>-1.0597548232842015E-2</v>
      </c>
      <c r="V524">
        <v>1.1151209069452901</v>
      </c>
      <c r="W524">
        <v>1126.5999999999999</v>
      </c>
      <c r="X524">
        <v>1141.4000000000001</v>
      </c>
      <c r="Y524">
        <v>1126.5999999999999</v>
      </c>
      <c r="Z524">
        <v>1141.4000000000001</v>
      </c>
      <c r="AA524">
        <v>1126.5999999999999</v>
      </c>
      <c r="AB524">
        <v>1141.4000000000001</v>
      </c>
      <c r="AC524" s="1">
        <f>(Table2[[#This Row],[Close Price]]/Table2[[#This Row],[Day Low]])-1</f>
        <v>9.3200781111308917E-3</v>
      </c>
      <c r="AD524" s="1">
        <f>(Table2[[#This Row],[Day High]]/Table2[[#This Row],[Close Price]])-1</f>
        <v>3.7815495558879419E-3</v>
      </c>
      <c r="AE524" s="1">
        <f>(Table2[[#This Row],[Close Price]]/Table2[[#This Row],[Current Week Low]])-1</f>
        <v>9.3200781111308917E-3</v>
      </c>
      <c r="AF524" s="1">
        <f>(Table2[[#This Row],[Current Week High]]/Table2[[#This Row],[Close Price]])-1</f>
        <v>3.7815495558879419E-3</v>
      </c>
      <c r="AG524" s="1">
        <f>(Table2[[#This Row],[Close Price]]/Table2[[#This Row],[Current Month Low]])-1</f>
        <v>9.3200781111308917E-3</v>
      </c>
      <c r="AH524" s="1">
        <f>(Table2[[#This Row],[Current Month High]]/Table2[[#This Row],[Close Price]])-1</f>
        <v>3.7815495558879419E-3</v>
      </c>
      <c r="AI524">
        <v>17.812857268489999</v>
      </c>
      <c r="AJ524">
        <v>14.201064577684001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-0.06</v>
      </c>
      <c r="AM524" t="s">
        <v>3190</v>
      </c>
      <c r="AN524">
        <v>-1.82</v>
      </c>
      <c r="AO524" t="s">
        <v>3190</v>
      </c>
      <c r="AP524">
        <v>6.0891595800169999E-2</v>
      </c>
      <c r="AQ524">
        <f>(Table2[[#This Row],[Sharpe Ratio]]-AVERAGE(Table2[Sharpe Ratio]))/_xlfn.STDEV.P(Table2[Sharpe Ratio])</f>
        <v>9.1094247703059853E-3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553</v>
      </c>
      <c r="AT524">
        <f>_xlfn.RANK.AVG(Table2[[#This Row],[6M Return vs Nifty Z-Score]],Table2[6M Return vs Nifty Z-Score])</f>
        <v>532</v>
      </c>
      <c r="AU524">
        <f>_xlfn.RANK.AVG(Table2[[#This Row],[Sharpe Ratio Z-Score]],Table2[Sharpe Ratio Z-Score])</f>
        <v>350</v>
      </c>
      <c r="AV524">
        <f>(Table2[[#This Row],[Rank 1Y]]+Table2[[#This Row],[Rank 6M]]+Table2[[#This Row],[Rank Sharpe]])/3</f>
        <v>478.33333333333331</v>
      </c>
    </row>
    <row r="525" spans="1:48" x14ac:dyDescent="0.3">
      <c r="A525" t="s">
        <v>35</v>
      </c>
      <c r="B525" t="s">
        <v>36</v>
      </c>
      <c r="C525" t="s">
        <v>3143</v>
      </c>
      <c r="D525" t="s">
        <v>37</v>
      </c>
      <c r="E525">
        <v>623328.52343355003</v>
      </c>
      <c r="F525">
        <v>983.8</v>
      </c>
      <c r="G525">
        <v>17.289516111107499</v>
      </c>
      <c r="H525">
        <f>(Table2[[#This Row],[1Y Return vs Nifty]]-AVERAGE(Table2[1Y Return vs Nifty]))/_xlfn.STDEV.P(Table2[1Y Return vs Nifty])</f>
        <v>4.1235521305587781E-2</v>
      </c>
      <c r="I525">
        <v>5.8340972162582299</v>
      </c>
      <c r="J525">
        <f>(Table2[[#This Row],[1M Return vs Nifty]]-AVERAGE(Table2[1M Return vs Nifty]))/_xlfn.STDEV.P(Table2[1M Return vs Nifty])</f>
        <v>0.73069399675803648</v>
      </c>
      <c r="K525">
        <v>-15.441010546995599</v>
      </c>
      <c r="L525">
        <f>(Table2[[#This Row],[6M Return vs Nifty]]-AVERAGE(Table2[6M Return vs Nifty]))/_xlfn.STDEV.P(Table2[6M Return vs Nifty])</f>
        <v>-0.60149246124310263</v>
      </c>
      <c r="M525">
        <v>8.4493206260535292</v>
      </c>
      <c r="N525">
        <f>(Table2[[#This Row],[1W Return vs Nifty]]-AVERAGE(Table2[1W Return vs Nifty]))/_xlfn.STDEV.P(Table2[1W Return vs Nifty])</f>
        <v>1.2719704622062971</v>
      </c>
      <c r="O525">
        <v>928.94</v>
      </c>
      <c r="P525">
        <v>949.493505353665</v>
      </c>
      <c r="Q525">
        <v>956.24236171796599</v>
      </c>
      <c r="R525">
        <v>80.271735224450495</v>
      </c>
      <c r="S525" s="1">
        <f>(Table2[[#This Row],[Close Price]]-Table2[[#This Row],[20D EMA]])/Table2[[#This Row],[20D EMA]]</f>
        <v>5.9056559088853849E-2</v>
      </c>
      <c r="T525" s="1">
        <f>(Table2[[#This Row],[Close Price]]-Table2[[#This Row],[50D EMA]])/Table2[[#This Row],[50D EMA]]</f>
        <v>3.6131363145613681E-2</v>
      </c>
      <c r="U525" s="1">
        <f>(Table2[[#This Row],[Close Price]]-Table2[[#This Row],[200D EMA]])/Table2[[#This Row],[200D EMA]]</f>
        <v>2.8818675458514992E-2</v>
      </c>
      <c r="V525">
        <v>1.50689465508853</v>
      </c>
      <c r="W525">
        <v>974.35</v>
      </c>
      <c r="X525">
        <v>999.95</v>
      </c>
      <c r="Y525">
        <v>974.35</v>
      </c>
      <c r="Z525">
        <v>999.95</v>
      </c>
      <c r="AA525">
        <v>974.35</v>
      </c>
      <c r="AB525">
        <v>999.95</v>
      </c>
      <c r="AC525" s="1">
        <f>(Table2[[#This Row],[Close Price]]/Table2[[#This Row],[Day Low]])-1</f>
        <v>9.6987735413351928E-3</v>
      </c>
      <c r="AD525" s="1">
        <f>(Table2[[#This Row],[Day High]]/Table2[[#This Row],[Close Price]])-1</f>
        <v>1.6415938198820923E-2</v>
      </c>
      <c r="AE525" s="1">
        <f>(Table2[[#This Row],[Close Price]]/Table2[[#This Row],[Current Week Low]])-1</f>
        <v>9.6987735413351928E-3</v>
      </c>
      <c r="AF525" s="1">
        <f>(Table2[[#This Row],[Current Week High]]/Table2[[#This Row],[Close Price]])-1</f>
        <v>1.6415938198820923E-2</v>
      </c>
      <c r="AG525" s="1">
        <f>(Table2[[#This Row],[Close Price]]/Table2[[#This Row],[Current Month Low]])-1</f>
        <v>9.6987735413351928E-3</v>
      </c>
      <c r="AH525" s="1">
        <f>(Table2[[#This Row],[Current Month High]]/Table2[[#This Row],[Close Price]])-1</f>
        <v>1.6415938198820923E-2</v>
      </c>
      <c r="AI525">
        <v>24.212238259808899</v>
      </c>
      <c r="AJ525">
        <v>44.676470588235297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-0.05</v>
      </c>
      <c r="AM525" t="s">
        <v>3190</v>
      </c>
      <c r="AN525">
        <v>6.8</v>
      </c>
      <c r="AO525" t="s">
        <v>3189</v>
      </c>
      <c r="AP525">
        <v>-1.8768731563887E-2</v>
      </c>
      <c r="AQ525">
        <f>(Table2[[#This Row],[Sharpe Ratio]]-AVERAGE(Table2[Sharpe Ratio]))/_xlfn.STDEV.P(Table2[Sharpe Ratio])</f>
        <v>-0.91471484943996029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292</v>
      </c>
      <c r="AT525">
        <f>_xlfn.RANK.AVG(Table2[[#This Row],[6M Return vs Nifty Z-Score]],Table2[6M Return vs Nifty Z-Score])</f>
        <v>538</v>
      </c>
      <c r="AU525">
        <f>_xlfn.RANK.AVG(Table2[[#This Row],[Sharpe Ratio Z-Score]],Table2[Sharpe Ratio Z-Score])</f>
        <v>607</v>
      </c>
      <c r="AV525">
        <f>(Table2[[#This Row],[Rank 1Y]]+Table2[[#This Row],[Rank 6M]]+Table2[[#This Row],[Rank Sharpe]])/3</f>
        <v>479</v>
      </c>
    </row>
    <row r="526" spans="1:48" x14ac:dyDescent="0.3">
      <c r="A526" t="s">
        <v>450</v>
      </c>
      <c r="B526" t="s">
        <v>451</v>
      </c>
      <c r="C526" t="s">
        <v>3144</v>
      </c>
      <c r="D526" t="s">
        <v>27</v>
      </c>
      <c r="E526">
        <v>50020.35</v>
      </c>
      <c r="F526">
        <v>1792.15</v>
      </c>
      <c r="G526">
        <v>-14.2281482136313</v>
      </c>
      <c r="H526">
        <f>(Table2[[#This Row],[1Y Return vs Nifty]]-AVERAGE(Table2[1Y Return vs Nifty]))/_xlfn.STDEV.P(Table2[1Y Return vs Nifty])</f>
        <v>-0.58950353113939602</v>
      </c>
      <c r="I526">
        <v>-1.71536909510781</v>
      </c>
      <c r="J526">
        <f>(Table2[[#This Row],[1M Return vs Nifty]]-AVERAGE(Table2[1M Return vs Nifty]))/_xlfn.STDEV.P(Table2[1M Return vs Nifty])</f>
        <v>-0.10131789396223935</v>
      </c>
      <c r="K526">
        <v>-8.8815927869647506</v>
      </c>
      <c r="L526">
        <f>(Table2[[#This Row],[6M Return vs Nifty]]-AVERAGE(Table2[6M Return vs Nifty]))/_xlfn.STDEV.P(Table2[6M Return vs Nifty])</f>
        <v>-0.3936934067392357</v>
      </c>
      <c r="M526">
        <v>-2.3740709920409001E-2</v>
      </c>
      <c r="N526">
        <f>(Table2[[#This Row],[1W Return vs Nifty]]-AVERAGE(Table2[1W Return vs Nifty]))/_xlfn.STDEV.P(Table2[1W Return vs Nifty])</f>
        <v>-0.4979849498525537</v>
      </c>
      <c r="O526">
        <v>1773.45</v>
      </c>
      <c r="P526">
        <v>1828.8374748246499</v>
      </c>
      <c r="Q526">
        <v>1839.4582057740399</v>
      </c>
      <c r="R526">
        <v>48.022293367409397</v>
      </c>
      <c r="S526" s="1">
        <f>(Table2[[#This Row],[Close Price]]-Table2[[#This Row],[20D EMA]])/Table2[[#This Row],[20D EMA]]</f>
        <v>1.0544419070173981E-2</v>
      </c>
      <c r="T526" s="1">
        <f>(Table2[[#This Row],[Close Price]]-Table2[[#This Row],[50D EMA]])/Table2[[#This Row],[50D EMA]]</f>
        <v>-2.0060544105029041E-2</v>
      </c>
      <c r="U526" s="1">
        <f>(Table2[[#This Row],[Close Price]]-Table2[[#This Row],[200D EMA]])/Table2[[#This Row],[200D EMA]]</f>
        <v>-2.5718554314275732E-2</v>
      </c>
      <c r="V526">
        <v>0.55992451804065702</v>
      </c>
      <c r="W526">
        <v>1741.7</v>
      </c>
      <c r="X526">
        <v>1798.35</v>
      </c>
      <c r="Y526">
        <v>1741.7</v>
      </c>
      <c r="Z526">
        <v>1798.35</v>
      </c>
      <c r="AA526">
        <v>1741.7</v>
      </c>
      <c r="AB526">
        <v>1798.35</v>
      </c>
      <c r="AC526" s="1">
        <f>(Table2[[#This Row],[Close Price]]/Table2[[#This Row],[Day Low]])-1</f>
        <v>2.8965952804731021E-2</v>
      </c>
      <c r="AD526" s="1">
        <f>(Table2[[#This Row],[Day High]]/Table2[[#This Row],[Close Price]])-1</f>
        <v>3.4595318472225856E-3</v>
      </c>
      <c r="AE526" s="1">
        <f>(Table2[[#This Row],[Close Price]]/Table2[[#This Row],[Current Week Low]])-1</f>
        <v>2.8965952804731021E-2</v>
      </c>
      <c r="AF526" s="1">
        <f>(Table2[[#This Row],[Current Week High]]/Table2[[#This Row],[Close Price]])-1</f>
        <v>3.4595318472225856E-3</v>
      </c>
      <c r="AG526" s="1">
        <f>(Table2[[#This Row],[Close Price]]/Table2[[#This Row],[Current Month Low]])-1</f>
        <v>2.8965952804731021E-2</v>
      </c>
      <c r="AH526" s="1">
        <f>(Table2[[#This Row],[Current Month High]]/Table2[[#This Row],[Close Price]])-1</f>
        <v>3.4595318472225856E-3</v>
      </c>
      <c r="AI526">
        <v>21.3626091565996</v>
      </c>
      <c r="AJ526">
        <v>13.030178802308299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-0.1</v>
      </c>
      <c r="AM526" t="s">
        <v>3190</v>
      </c>
      <c r="AN526">
        <v>1.85</v>
      </c>
      <c r="AO526" t="s">
        <v>3189</v>
      </c>
      <c r="AP526">
        <v>1.7108461794150001E-2</v>
      </c>
      <c r="AQ526">
        <f>(Table2[[#This Row],[Sharpe Ratio]]-AVERAGE(Table2[Sharpe Ratio]))/_xlfn.STDEV.P(Table2[Sharpe Ratio])</f>
        <v>-0.49864548076643028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521</v>
      </c>
      <c r="AT526">
        <f>_xlfn.RANK.AVG(Table2[[#This Row],[6M Return vs Nifty Z-Score]],Table2[6M Return vs Nifty Z-Score])</f>
        <v>451</v>
      </c>
      <c r="AU526">
        <f>_xlfn.RANK.AVG(Table2[[#This Row],[Sharpe Ratio Z-Score]],Table2[Sharpe Ratio Z-Score])</f>
        <v>465</v>
      </c>
      <c r="AV526">
        <f>(Table2[[#This Row],[Rank 1Y]]+Table2[[#This Row],[Rank 6M]]+Table2[[#This Row],[Rank Sharpe]])/3</f>
        <v>479</v>
      </c>
    </row>
    <row r="527" spans="1:48" x14ac:dyDescent="0.3">
      <c r="A527" t="s">
        <v>1835</v>
      </c>
      <c r="B527" t="s">
        <v>1836</v>
      </c>
      <c r="C527" t="s">
        <v>3152</v>
      </c>
      <c r="D527" t="s">
        <v>941</v>
      </c>
      <c r="E527">
        <v>4259.4625653249996</v>
      </c>
      <c r="F527">
        <v>355.25</v>
      </c>
      <c r="G527">
        <v>-19.732649691370199</v>
      </c>
      <c r="H527">
        <f>(Table2[[#This Row],[1Y Return vs Nifty]]-AVERAGE(Table2[1Y Return vs Nifty]))/_xlfn.STDEV.P(Table2[1Y Return vs Nifty])</f>
        <v>-0.69966093400017482</v>
      </c>
      <c r="I527">
        <v>-9.5102023221031207</v>
      </c>
      <c r="J527">
        <f>(Table2[[#This Row],[1M Return vs Nifty]]-AVERAGE(Table2[1M Return vs Nifty]))/_xlfn.STDEV.P(Table2[1M Return vs Nifty])</f>
        <v>-0.96037119171357366</v>
      </c>
      <c r="K527">
        <v>9.8198827130786501</v>
      </c>
      <c r="L527">
        <f>(Table2[[#This Row],[6M Return vs Nifty]]-AVERAGE(Table2[6M Return vs Nifty]))/_xlfn.STDEV.P(Table2[6M Return vs Nifty])</f>
        <v>0.19875992813083612</v>
      </c>
      <c r="M527">
        <v>2.5427141695405999</v>
      </c>
      <c r="N527">
        <f>(Table2[[#This Row],[1W Return vs Nifty]]-AVERAGE(Table2[1W Return vs Nifty]))/_xlfn.STDEV.P(Table2[1W Return vs Nifty])</f>
        <v>3.8127149846382123E-2</v>
      </c>
      <c r="O527">
        <v>353.41</v>
      </c>
      <c r="P527">
        <v>365.503602246009</v>
      </c>
      <c r="Q527">
        <v>357.88210764531999</v>
      </c>
      <c r="R527">
        <v>48.659663932727398</v>
      </c>
      <c r="S527" s="1">
        <f>(Table2[[#This Row],[Close Price]]-Table2[[#This Row],[20D EMA]])/Table2[[#This Row],[20D EMA]]</f>
        <v>5.2064174754533682E-3</v>
      </c>
      <c r="T527" s="1">
        <f>(Table2[[#This Row],[Close Price]]-Table2[[#This Row],[50D EMA]])/Table2[[#This Row],[50D EMA]]</f>
        <v>-2.8053354831528085E-2</v>
      </c>
      <c r="U527" s="1">
        <f>(Table2[[#This Row],[Close Price]]-Table2[[#This Row],[200D EMA]])/Table2[[#This Row],[200D EMA]]</f>
        <v>-7.3546779486627703E-3</v>
      </c>
      <c r="V527">
        <v>0.36143196844361902</v>
      </c>
      <c r="W527">
        <v>345.05</v>
      </c>
      <c r="X527">
        <v>360.8</v>
      </c>
      <c r="Y527">
        <v>345.05</v>
      </c>
      <c r="Z527">
        <v>360.8</v>
      </c>
      <c r="AA527">
        <v>345.05</v>
      </c>
      <c r="AB527">
        <v>360.8</v>
      </c>
      <c r="AC527" s="1">
        <f>(Table2[[#This Row],[Close Price]]/Table2[[#This Row],[Day Low]])-1</f>
        <v>2.956093319808728E-2</v>
      </c>
      <c r="AD527" s="1">
        <f>(Table2[[#This Row],[Day High]]/Table2[[#This Row],[Close Price]])-1</f>
        <v>1.5622800844475648E-2</v>
      </c>
      <c r="AE527" s="1">
        <f>(Table2[[#This Row],[Close Price]]/Table2[[#This Row],[Current Week Low]])-1</f>
        <v>2.956093319808728E-2</v>
      </c>
      <c r="AF527" s="1">
        <f>(Table2[[#This Row],[Current Week High]]/Table2[[#This Row],[Close Price]])-1</f>
        <v>1.5622800844475648E-2</v>
      </c>
      <c r="AG527" s="1">
        <f>(Table2[[#This Row],[Close Price]]/Table2[[#This Row],[Current Month Low]])-1</f>
        <v>2.956093319808728E-2</v>
      </c>
      <c r="AH527" s="1">
        <f>(Table2[[#This Row],[Current Month High]]/Table2[[#This Row],[Close Price]])-1</f>
        <v>1.5622800844475648E-2</v>
      </c>
      <c r="AI527">
        <v>26.643209007741</v>
      </c>
      <c r="AJ527">
        <v>32.580705355476702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-7.0000000000000007E-2</v>
      </c>
      <c r="AM527" t="s">
        <v>3190</v>
      </c>
      <c r="AN527">
        <v>0.47</v>
      </c>
      <c r="AO527" t="s">
        <v>3189</v>
      </c>
      <c r="AP527">
        <v>-3.8178380614779003E-2</v>
      </c>
      <c r="AQ527">
        <f>(Table2[[#This Row],[Sharpe Ratio]]-AVERAGE(Table2[Sharpe Ratio]))/_xlfn.STDEV.P(Table2[Sharpe Ratio])</f>
        <v>-1.1398093919864531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560</v>
      </c>
      <c r="AT527">
        <f>_xlfn.RANK.AVG(Table2[[#This Row],[6M Return vs Nifty Z-Score]],Table2[6M Return vs Nifty Z-Score])</f>
        <v>231</v>
      </c>
      <c r="AU527">
        <f>_xlfn.RANK.AVG(Table2[[#This Row],[Sharpe Ratio Z-Score]],Table2[Sharpe Ratio Z-Score])</f>
        <v>646</v>
      </c>
      <c r="AV527">
        <f>(Table2[[#This Row],[Rank 1Y]]+Table2[[#This Row],[Rank 6M]]+Table2[[#This Row],[Rank Sharpe]])/3</f>
        <v>479</v>
      </c>
    </row>
    <row r="528" spans="1:48" x14ac:dyDescent="0.3">
      <c r="A528" t="s">
        <v>1720</v>
      </c>
      <c r="B528" t="s">
        <v>1721</v>
      </c>
      <c r="C528" t="s">
        <v>3154</v>
      </c>
      <c r="D528" t="s">
        <v>139</v>
      </c>
      <c r="E528">
        <v>4943.3249999999998</v>
      </c>
      <c r="F528">
        <v>173.64</v>
      </c>
      <c r="G528">
        <v>6.0036979424924999</v>
      </c>
      <c r="H528">
        <f>(Table2[[#This Row],[1Y Return vs Nifty]]-AVERAGE(Table2[1Y Return vs Nifty]))/_xlfn.STDEV.P(Table2[1Y Return vs Nifty])</f>
        <v>-0.18461897680680051</v>
      </c>
      <c r="I528">
        <v>-4.9465046569758098</v>
      </c>
      <c r="J528">
        <f>(Table2[[#This Row],[1M Return vs Nifty]]-AVERAGE(Table2[1M Return vs Nifty]))/_xlfn.STDEV.P(Table2[1M Return vs Nifty])</f>
        <v>-0.45741501356338277</v>
      </c>
      <c r="K528">
        <v>-22.513126152338401</v>
      </c>
      <c r="L528">
        <f>(Table2[[#This Row],[6M Return vs Nifty]]-AVERAGE(Table2[6M Return vs Nifty]))/_xlfn.STDEV.P(Table2[6M Return vs Nifty])</f>
        <v>-0.82553352554106652</v>
      </c>
      <c r="M528">
        <v>6.0570792350934504</v>
      </c>
      <c r="N528">
        <f>(Table2[[#This Row],[1W Return vs Nifty]]-AVERAGE(Table2[1W Return vs Nifty]))/_xlfn.STDEV.P(Table2[1W Return vs Nifty])</f>
        <v>0.77225018059992201</v>
      </c>
      <c r="O528">
        <v>171.5</v>
      </c>
      <c r="P528">
        <v>179.38455963327601</v>
      </c>
      <c r="Q528">
        <v>185.15918341004399</v>
      </c>
      <c r="R528">
        <v>60.5640175339243</v>
      </c>
      <c r="S528" s="1">
        <f>(Table2[[#This Row],[Close Price]]-Table2[[#This Row],[20D EMA]])/Table2[[#This Row],[20D EMA]]</f>
        <v>1.2478134110787093E-2</v>
      </c>
      <c r="T528" s="1">
        <f>(Table2[[#This Row],[Close Price]]-Table2[[#This Row],[50D EMA]])/Table2[[#This Row],[50D EMA]]</f>
        <v>-3.2023712882646591E-2</v>
      </c>
      <c r="U528" s="1">
        <f>(Table2[[#This Row],[Close Price]]-Table2[[#This Row],[200D EMA]])/Table2[[#This Row],[200D EMA]]</f>
        <v>-6.2212325621107421E-2</v>
      </c>
      <c r="V528">
        <v>1.0797358208454</v>
      </c>
      <c r="W528">
        <v>171.41</v>
      </c>
      <c r="X528">
        <v>175.95</v>
      </c>
      <c r="Y528">
        <v>171.41</v>
      </c>
      <c r="Z528">
        <v>175.95</v>
      </c>
      <c r="AA528">
        <v>171.41</v>
      </c>
      <c r="AB528">
        <v>175.95</v>
      </c>
      <c r="AC528" s="1">
        <f>(Table2[[#This Row],[Close Price]]/Table2[[#This Row],[Day Low]])-1</f>
        <v>1.300974272212807E-2</v>
      </c>
      <c r="AD528" s="1">
        <f>(Table2[[#This Row],[Day High]]/Table2[[#This Row],[Close Price]])-1</f>
        <v>1.3303386316516841E-2</v>
      </c>
      <c r="AE528" s="1">
        <f>(Table2[[#This Row],[Close Price]]/Table2[[#This Row],[Current Week Low]])-1</f>
        <v>1.300974272212807E-2</v>
      </c>
      <c r="AF528" s="1">
        <f>(Table2[[#This Row],[Current Week High]]/Table2[[#This Row],[Close Price]])-1</f>
        <v>1.3303386316516841E-2</v>
      </c>
      <c r="AG528" s="1">
        <f>(Table2[[#This Row],[Close Price]]/Table2[[#This Row],[Current Month Low]])-1</f>
        <v>1.300974272212807E-2</v>
      </c>
      <c r="AH528" s="1">
        <f>(Table2[[#This Row],[Current Month High]]/Table2[[#This Row],[Close Price]])-1</f>
        <v>1.3303386316516841E-2</v>
      </c>
      <c r="AI528">
        <v>52.585809721262301</v>
      </c>
      <c r="AJ528">
        <v>28.431952662721802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-0.12</v>
      </c>
      <c r="AM528" t="s">
        <v>3190</v>
      </c>
      <c r="AN528">
        <v>-0.79</v>
      </c>
      <c r="AO528" t="s">
        <v>3190</v>
      </c>
      <c r="AP528">
        <v>2.0804514576750002E-2</v>
      </c>
      <c r="AQ528">
        <f>(Table2[[#This Row],[Sharpe Ratio]]-AVERAGE(Table2[Sharpe Ratio]))/_xlfn.STDEV.P(Table2[Sharpe Ratio])</f>
        <v>-0.4557821962142139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367</v>
      </c>
      <c r="AT528">
        <f>_xlfn.RANK.AVG(Table2[[#This Row],[6M Return vs Nifty Z-Score]],Table2[6M Return vs Nifty Z-Score])</f>
        <v>616</v>
      </c>
      <c r="AU528">
        <f>_xlfn.RANK.AVG(Table2[[#This Row],[Sharpe Ratio Z-Score]],Table2[Sharpe Ratio Z-Score])</f>
        <v>458</v>
      </c>
      <c r="AV528">
        <f>(Table2[[#This Row],[Rank 1Y]]+Table2[[#This Row],[Rank 6M]]+Table2[[#This Row],[Rank Sharpe]])/3</f>
        <v>480.33333333333331</v>
      </c>
    </row>
    <row r="529" spans="1:48" x14ac:dyDescent="0.3">
      <c r="A529" t="s">
        <v>1544</v>
      </c>
      <c r="B529" t="s">
        <v>1545</v>
      </c>
      <c r="C529" t="s">
        <v>573</v>
      </c>
      <c r="D529" t="s">
        <v>573</v>
      </c>
      <c r="E529">
        <v>6429.8341480999998</v>
      </c>
      <c r="F529">
        <v>339.65</v>
      </c>
      <c r="G529">
        <v>-12.008217601575399</v>
      </c>
      <c r="H529">
        <f>(Table2[[#This Row],[1Y Return vs Nifty]]-AVERAGE(Table2[1Y Return vs Nifty]))/_xlfn.STDEV.P(Table2[1Y Return vs Nifty])</f>
        <v>-0.54507774767032358</v>
      </c>
      <c r="I529">
        <v>-17.4850827814982</v>
      </c>
      <c r="J529">
        <f>(Table2[[#This Row],[1M Return vs Nifty]]-AVERAGE(Table2[1M Return vs Nifty]))/_xlfn.STDEV.P(Table2[1M Return vs Nifty])</f>
        <v>-1.839267142186247</v>
      </c>
      <c r="K529">
        <v>-12.652809692724899</v>
      </c>
      <c r="L529">
        <f>(Table2[[#This Row],[6M Return vs Nifty]]-AVERAGE(Table2[6M Return vs Nifty]))/_xlfn.STDEV.P(Table2[6M Return vs Nifty])</f>
        <v>-0.51316366096226784</v>
      </c>
      <c r="M529">
        <v>-3.2552187127595298</v>
      </c>
      <c r="N529">
        <f>(Table2[[#This Row],[1W Return vs Nifty]]-AVERAGE(Table2[1W Return vs Nifty]))/_xlfn.STDEV.P(Table2[1W Return vs Nifty])</f>
        <v>-1.1730151134831099</v>
      </c>
      <c r="O529">
        <v>340.92</v>
      </c>
      <c r="P529">
        <v>359.15348183382201</v>
      </c>
      <c r="Q529">
        <v>355.044377270371</v>
      </c>
      <c r="R529">
        <v>39.565487030490701</v>
      </c>
      <c r="S529" s="1">
        <f>(Table2[[#This Row],[Close Price]]-Table2[[#This Row],[20D EMA]])/Table2[[#This Row],[20D EMA]]</f>
        <v>-3.7252141264813993E-3</v>
      </c>
      <c r="T529" s="1">
        <f>(Table2[[#This Row],[Close Price]]-Table2[[#This Row],[50D EMA]])/Table2[[#This Row],[50D EMA]]</f>
        <v>-5.4304031062815006E-2</v>
      </c>
      <c r="U529" s="1">
        <f>(Table2[[#This Row],[Close Price]]-Table2[[#This Row],[200D EMA]])/Table2[[#This Row],[200D EMA]]</f>
        <v>-4.3359022859973367E-2</v>
      </c>
      <c r="V529">
        <v>1.01881299019864</v>
      </c>
      <c r="W529">
        <v>320.10000000000002</v>
      </c>
      <c r="X529">
        <v>342.05</v>
      </c>
      <c r="Y529">
        <v>320.10000000000002</v>
      </c>
      <c r="Z529">
        <v>342.05</v>
      </c>
      <c r="AA529">
        <v>320.10000000000002</v>
      </c>
      <c r="AB529">
        <v>342.05</v>
      </c>
      <c r="AC529" s="1">
        <f>(Table2[[#This Row],[Close Price]]/Table2[[#This Row],[Day Low]])-1</f>
        <v>6.1074664167447557E-2</v>
      </c>
      <c r="AD529" s="1">
        <f>(Table2[[#This Row],[Day High]]/Table2[[#This Row],[Close Price]])-1</f>
        <v>7.0660974532608112E-3</v>
      </c>
      <c r="AE529" s="1">
        <f>(Table2[[#This Row],[Close Price]]/Table2[[#This Row],[Current Week Low]])-1</f>
        <v>6.1074664167447557E-2</v>
      </c>
      <c r="AF529" s="1">
        <f>(Table2[[#This Row],[Current Week High]]/Table2[[#This Row],[Close Price]])-1</f>
        <v>7.0660974532608112E-3</v>
      </c>
      <c r="AG529" s="1">
        <f>(Table2[[#This Row],[Close Price]]/Table2[[#This Row],[Current Month Low]])-1</f>
        <v>6.1074664167447557E-2</v>
      </c>
      <c r="AH529" s="1">
        <f>(Table2[[#This Row],[Current Month High]]/Table2[[#This Row],[Close Price]])-1</f>
        <v>7.0660974532608112E-3</v>
      </c>
      <c r="AI529">
        <v>32.680700721330702</v>
      </c>
      <c r="AJ529">
        <v>32.9614405950283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-0.1</v>
      </c>
      <c r="AM529" t="s">
        <v>3190</v>
      </c>
      <c r="AN529">
        <v>-1.49</v>
      </c>
      <c r="AO529" t="s">
        <v>3190</v>
      </c>
      <c r="AP529">
        <v>2.6564716123792999E-2</v>
      </c>
      <c r="AQ529">
        <f>(Table2[[#This Row],[Sharpe Ratio]]-AVERAGE(Table2[Sharpe Ratio]))/_xlfn.STDEV.P(Table2[Sharpe Ratio])</f>
        <v>-0.3889808888434525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502</v>
      </c>
      <c r="AT529">
        <f>_xlfn.RANK.AVG(Table2[[#This Row],[6M Return vs Nifty Z-Score]],Table2[6M Return vs Nifty Z-Score])</f>
        <v>497</v>
      </c>
      <c r="AU529">
        <f>_xlfn.RANK.AVG(Table2[[#This Row],[Sharpe Ratio Z-Score]],Table2[Sharpe Ratio Z-Score])</f>
        <v>443</v>
      </c>
      <c r="AV529">
        <f>(Table2[[#This Row],[Rank 1Y]]+Table2[[#This Row],[Rank 6M]]+Table2[[#This Row],[Rank Sharpe]])/3</f>
        <v>480.66666666666669</v>
      </c>
    </row>
    <row r="530" spans="1:48" x14ac:dyDescent="0.3">
      <c r="A530" t="s">
        <v>1938</v>
      </c>
      <c r="B530" t="s">
        <v>1939</v>
      </c>
      <c r="C530" t="s">
        <v>3151</v>
      </c>
      <c r="D530" t="s">
        <v>522</v>
      </c>
      <c r="E530">
        <v>3736.457693715</v>
      </c>
      <c r="F530">
        <v>337.8</v>
      </c>
      <c r="G530">
        <v>-26.853414783217001</v>
      </c>
      <c r="H530">
        <f>(Table2[[#This Row],[1Y Return vs Nifty]]-AVERAGE(Table2[1Y Return vs Nifty]))/_xlfn.STDEV.P(Table2[1Y Return vs Nifty])</f>
        <v>-0.84216339168354526</v>
      </c>
      <c r="I530">
        <v>-4.7204393714827999</v>
      </c>
      <c r="J530">
        <f>(Table2[[#This Row],[1M Return vs Nifty]]-AVERAGE(Table2[1M Return vs Nifty]))/_xlfn.STDEV.P(Table2[1M Return vs Nifty])</f>
        <v>-0.4325008013725048</v>
      </c>
      <c r="K530">
        <v>-1.2206601536164601</v>
      </c>
      <c r="L530">
        <f>(Table2[[#This Row],[6M Return vs Nifty]]-AVERAGE(Table2[6M Return vs Nifty]))/_xlfn.STDEV.P(Table2[6M Return vs Nifty])</f>
        <v>-0.15099891523605866</v>
      </c>
      <c r="M530">
        <v>3.0235949503361499</v>
      </c>
      <c r="N530">
        <f>(Table2[[#This Row],[1W Return vs Nifty]]-AVERAGE(Table2[1W Return vs Nifty]))/_xlfn.STDEV.P(Table2[1W Return vs Nifty])</f>
        <v>0.13857933669772812</v>
      </c>
      <c r="O530">
        <v>327.61</v>
      </c>
      <c r="P530">
        <v>328.88285416688899</v>
      </c>
      <c r="Q530">
        <v>330.083116187092</v>
      </c>
      <c r="R530">
        <v>61.531338109458098</v>
      </c>
      <c r="S530" s="1">
        <f>(Table2[[#This Row],[Close Price]]-Table2[[#This Row],[20D EMA]])/Table2[[#This Row],[20D EMA]]</f>
        <v>3.1104056652727322E-2</v>
      </c>
      <c r="T530" s="1">
        <f>(Table2[[#This Row],[Close Price]]-Table2[[#This Row],[50D EMA]])/Table2[[#This Row],[50D EMA]]</f>
        <v>2.7113440911048791E-2</v>
      </c>
      <c r="U530" s="1">
        <f>(Table2[[#This Row],[Close Price]]-Table2[[#This Row],[200D EMA]])/Table2[[#This Row],[200D EMA]]</f>
        <v>2.3378608097404347E-2</v>
      </c>
      <c r="V530">
        <v>1.1460610473047601</v>
      </c>
      <c r="W530">
        <v>335.55</v>
      </c>
      <c r="X530">
        <v>350.55</v>
      </c>
      <c r="Y530">
        <v>335.55</v>
      </c>
      <c r="Z530">
        <v>350.55</v>
      </c>
      <c r="AA530">
        <v>335.55</v>
      </c>
      <c r="AB530">
        <v>350.55</v>
      </c>
      <c r="AC530" s="1">
        <f>(Table2[[#This Row],[Close Price]]/Table2[[#This Row],[Day Low]])-1</f>
        <v>6.7054090299507596E-3</v>
      </c>
      <c r="AD530" s="1">
        <f>(Table2[[#This Row],[Day High]]/Table2[[#This Row],[Close Price]])-1</f>
        <v>3.7744227353463611E-2</v>
      </c>
      <c r="AE530" s="1">
        <f>(Table2[[#This Row],[Close Price]]/Table2[[#This Row],[Current Week Low]])-1</f>
        <v>6.7054090299507596E-3</v>
      </c>
      <c r="AF530" s="1">
        <f>(Table2[[#This Row],[Current Week High]]/Table2[[#This Row],[Close Price]])-1</f>
        <v>3.7744227353463611E-2</v>
      </c>
      <c r="AG530" s="1">
        <f>(Table2[[#This Row],[Close Price]]/Table2[[#This Row],[Current Month Low]])-1</f>
        <v>6.7054090299507596E-3</v>
      </c>
      <c r="AH530" s="1">
        <f>(Table2[[#This Row],[Current Month High]]/Table2[[#This Row],[Close Price]])-1</f>
        <v>3.7744227353463611E-2</v>
      </c>
      <c r="AI530">
        <v>33.777383066903397</v>
      </c>
      <c r="AJ530">
        <v>43.561410964725802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0.1</v>
      </c>
      <c r="AM530" t="s">
        <v>3189</v>
      </c>
      <c r="AN530">
        <v>0.82</v>
      </c>
      <c r="AO530" t="s">
        <v>3189</v>
      </c>
      <c r="AP530">
        <v>1.1991623790222001E-2</v>
      </c>
      <c r="AQ530">
        <f>(Table2[[#This Row],[Sharpe Ratio]]-AVERAGE(Table2[Sharpe Ratio]))/_xlfn.STDEV.P(Table2[Sharpe Ratio])</f>
        <v>-0.55798567320158166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615</v>
      </c>
      <c r="AT530">
        <f>_xlfn.RANK.AVG(Table2[[#This Row],[6M Return vs Nifty Z-Score]],Table2[6M Return vs Nifty Z-Score])</f>
        <v>342</v>
      </c>
      <c r="AU530">
        <f>_xlfn.RANK.AVG(Table2[[#This Row],[Sharpe Ratio Z-Score]],Table2[Sharpe Ratio Z-Score])</f>
        <v>487</v>
      </c>
      <c r="AV530">
        <f>(Table2[[#This Row],[Rank 1Y]]+Table2[[#This Row],[Rank 6M]]+Table2[[#This Row],[Rank Sharpe]])/3</f>
        <v>481.33333333333331</v>
      </c>
    </row>
    <row r="531" spans="1:48" x14ac:dyDescent="0.3">
      <c r="A531" t="s">
        <v>140</v>
      </c>
      <c r="B531" t="s">
        <v>141</v>
      </c>
      <c r="C531" t="s">
        <v>3141</v>
      </c>
      <c r="D531" t="s">
        <v>18</v>
      </c>
      <c r="E531">
        <v>195762.727703529</v>
      </c>
      <c r="F531">
        <v>137.65</v>
      </c>
      <c r="G531">
        <v>-0.164118202680271</v>
      </c>
      <c r="H531">
        <f>(Table2[[#This Row],[1Y Return vs Nifty]]-AVERAGE(Table2[1Y Return vs Nifty]))/_xlfn.STDEV.P(Table2[1Y Return vs Nifty])</f>
        <v>-0.30805079177183237</v>
      </c>
      <c r="I531">
        <v>-3.1762003295109298</v>
      </c>
      <c r="J531">
        <f>(Table2[[#This Row],[1M Return vs Nifty]]-AVERAGE(Table2[1M Return vs Nifty]))/_xlfn.STDEV.P(Table2[1M Return vs Nifty])</f>
        <v>-0.26231324214057278</v>
      </c>
      <c r="K531">
        <v>-28.664966941943</v>
      </c>
      <c r="L531">
        <f>(Table2[[#This Row],[6M Return vs Nifty]]-AVERAGE(Table2[6M Return vs Nifty]))/_xlfn.STDEV.P(Table2[6M Return vs Nifty])</f>
        <v>-1.0204207466794479</v>
      </c>
      <c r="M531">
        <v>2.1544052029962999</v>
      </c>
      <c r="N531">
        <f>(Table2[[#This Row],[1W Return vs Nifty]]-AVERAGE(Table2[1W Return vs Nifty]))/_xlfn.STDEV.P(Table2[1W Return vs Nifty])</f>
        <v>-4.2987518115249278E-2</v>
      </c>
      <c r="O531">
        <v>139.75</v>
      </c>
      <c r="P531">
        <v>149.250946990442</v>
      </c>
      <c r="Q531">
        <v>154.55120885976899</v>
      </c>
      <c r="R531">
        <v>52.724376808975599</v>
      </c>
      <c r="S531" s="1">
        <f>(Table2[[#This Row],[Close Price]]-Table2[[#This Row],[20D EMA]])/Table2[[#This Row],[20D EMA]]</f>
        <v>-1.5026833631484753E-2</v>
      </c>
      <c r="T531" s="1">
        <f>(Table2[[#This Row],[Close Price]]-Table2[[#This Row],[50D EMA]])/Table2[[#This Row],[50D EMA]]</f>
        <v>-7.7727794860724869E-2</v>
      </c>
      <c r="U531" s="1">
        <f>(Table2[[#This Row],[Close Price]]-Table2[[#This Row],[200D EMA]])/Table2[[#This Row],[200D EMA]]</f>
        <v>-0.10935669144525544</v>
      </c>
      <c r="V531">
        <v>0.82285101949832795</v>
      </c>
      <c r="W531">
        <v>136.88</v>
      </c>
      <c r="X531">
        <v>138.65</v>
      </c>
      <c r="Y531">
        <v>136.88</v>
      </c>
      <c r="Z531">
        <v>138.65</v>
      </c>
      <c r="AA531">
        <v>136.88</v>
      </c>
      <c r="AB531">
        <v>138.65</v>
      </c>
      <c r="AC531" s="1">
        <f>(Table2[[#This Row],[Close Price]]/Table2[[#This Row],[Day Low]])-1</f>
        <v>5.6253652834601375E-3</v>
      </c>
      <c r="AD531" s="1">
        <f>(Table2[[#This Row],[Day High]]/Table2[[#This Row],[Close Price]])-1</f>
        <v>7.2648020341445907E-3</v>
      </c>
      <c r="AE531" s="1">
        <f>(Table2[[#This Row],[Close Price]]/Table2[[#This Row],[Current Week Low]])-1</f>
        <v>5.6253652834601375E-3</v>
      </c>
      <c r="AF531" s="1">
        <f>(Table2[[#This Row],[Current Week High]]/Table2[[#This Row],[Close Price]])-1</f>
        <v>7.2648020341445907E-3</v>
      </c>
      <c r="AG531" s="1">
        <f>(Table2[[#This Row],[Close Price]]/Table2[[#This Row],[Current Month Low]])-1</f>
        <v>5.6253652834601375E-3</v>
      </c>
      <c r="AH531" s="1">
        <f>(Table2[[#This Row],[Current Month High]]/Table2[[#This Row],[Close Price]])-1</f>
        <v>7.2648020341445907E-3</v>
      </c>
      <c r="AI531">
        <v>42.971304031965097</v>
      </c>
      <c r="AJ531">
        <v>21.706454465075101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-0.1</v>
      </c>
      <c r="AM531" t="s">
        <v>3190</v>
      </c>
      <c r="AN531">
        <v>-0.82</v>
      </c>
      <c r="AO531" t="s">
        <v>3190</v>
      </c>
      <c r="AP531">
        <v>5.6628526731912002E-2</v>
      </c>
      <c r="AQ531">
        <f>(Table2[[#This Row],[Sharpe Ratio]]-AVERAGE(Table2[Sharpe Ratio]))/_xlfn.STDEV.P(Table2[Sharpe Ratio])</f>
        <v>-4.0329572258830833E-2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414</v>
      </c>
      <c r="AT531">
        <f>_xlfn.RANK.AVG(Table2[[#This Row],[6M Return vs Nifty Z-Score]],Table2[6M Return vs Nifty Z-Score])</f>
        <v>672</v>
      </c>
      <c r="AU531">
        <f>_xlfn.RANK.AVG(Table2[[#This Row],[Sharpe Ratio Z-Score]],Table2[Sharpe Ratio Z-Score])</f>
        <v>366</v>
      </c>
      <c r="AV531">
        <f>(Table2[[#This Row],[Rank 1Y]]+Table2[[#This Row],[Rank 6M]]+Table2[[#This Row],[Rank Sharpe]])/3</f>
        <v>484</v>
      </c>
    </row>
    <row r="532" spans="1:48" x14ac:dyDescent="0.3">
      <c r="A532" t="s">
        <v>909</v>
      </c>
      <c r="B532" t="s">
        <v>910</v>
      </c>
      <c r="C532" t="s">
        <v>3151</v>
      </c>
      <c r="D532" t="s">
        <v>471</v>
      </c>
      <c r="E532">
        <v>16598.636779724999</v>
      </c>
      <c r="F532">
        <v>267.89999999999998</v>
      </c>
      <c r="G532">
        <v>9.8162305752723693</v>
      </c>
      <c r="H532">
        <f>(Table2[[#This Row],[1Y Return vs Nifty]]-AVERAGE(Table2[1Y Return vs Nifty]))/_xlfn.STDEV.P(Table2[1Y Return vs Nifty])</f>
        <v>-0.10832165999301459</v>
      </c>
      <c r="I532">
        <v>-11.838299197632001</v>
      </c>
      <c r="J532">
        <f>(Table2[[#This Row],[1M Return vs Nifty]]-AVERAGE(Table2[1M Return vs Nifty]))/_xlfn.STDEV.P(Table2[1M Return vs Nifty])</f>
        <v>-1.2169461869913867</v>
      </c>
      <c r="K532">
        <v>-27.826922451546999</v>
      </c>
      <c r="L532">
        <f>(Table2[[#This Row],[6M Return vs Nifty]]-AVERAGE(Table2[6M Return vs Nifty]))/_xlfn.STDEV.P(Table2[6M Return vs Nifty])</f>
        <v>-0.99387191885549098</v>
      </c>
      <c r="M532">
        <v>0.47036546106169302</v>
      </c>
      <c r="N532">
        <f>(Table2[[#This Row],[1W Return vs Nifty]]-AVERAGE(Table2[1W Return vs Nifty]))/_xlfn.STDEV.P(Table2[1W Return vs Nifty])</f>
        <v>-0.39477008372755562</v>
      </c>
      <c r="O532">
        <v>274.33999999999997</v>
      </c>
      <c r="P532">
        <v>285.387039959341</v>
      </c>
      <c r="Q532">
        <v>279.73495647714498</v>
      </c>
      <c r="R532">
        <v>45.110603368017202</v>
      </c>
      <c r="S532" s="1">
        <f>(Table2[[#This Row],[Close Price]]-Table2[[#This Row],[20D EMA]])/Table2[[#This Row],[20D EMA]]</f>
        <v>-2.3474520667784497E-2</v>
      </c>
      <c r="T532" s="1">
        <f>(Table2[[#This Row],[Close Price]]-Table2[[#This Row],[50D EMA]])/Table2[[#This Row],[50D EMA]]</f>
        <v>-6.1274821596076653E-2</v>
      </c>
      <c r="U532" s="1">
        <f>(Table2[[#This Row],[Close Price]]-Table2[[#This Row],[200D EMA]])/Table2[[#This Row],[200D EMA]]</f>
        <v>-4.2307749543314385E-2</v>
      </c>
      <c r="V532">
        <v>0.33867525747532401</v>
      </c>
      <c r="W532">
        <v>266.05</v>
      </c>
      <c r="X532">
        <v>271.7</v>
      </c>
      <c r="Y532">
        <v>266.05</v>
      </c>
      <c r="Z532">
        <v>271.7</v>
      </c>
      <c r="AA532">
        <v>266.05</v>
      </c>
      <c r="AB532">
        <v>271.7</v>
      </c>
      <c r="AC532" s="1">
        <f>(Table2[[#This Row],[Close Price]]/Table2[[#This Row],[Day Low]])-1</f>
        <v>6.953580154106298E-3</v>
      </c>
      <c r="AD532" s="1">
        <f>(Table2[[#This Row],[Day High]]/Table2[[#This Row],[Close Price]])-1</f>
        <v>1.4184397163120588E-2</v>
      </c>
      <c r="AE532" s="1">
        <f>(Table2[[#This Row],[Close Price]]/Table2[[#This Row],[Current Week Low]])-1</f>
        <v>6.953580154106298E-3</v>
      </c>
      <c r="AF532" s="1">
        <f>(Table2[[#This Row],[Current Week High]]/Table2[[#This Row],[Close Price]])-1</f>
        <v>1.4184397163120588E-2</v>
      </c>
      <c r="AG532" s="1">
        <f>(Table2[[#This Row],[Close Price]]/Table2[[#This Row],[Current Month Low]])-1</f>
        <v>6.953580154106298E-3</v>
      </c>
      <c r="AH532" s="1">
        <f>(Table2[[#This Row],[Current Month High]]/Table2[[#This Row],[Close Price]])-1</f>
        <v>1.4184397163120588E-2</v>
      </c>
      <c r="AI532">
        <v>32.848077640910802</v>
      </c>
      <c r="AJ532">
        <v>31.970443349753602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-0.08</v>
      </c>
      <c r="AM532" t="s">
        <v>3190</v>
      </c>
      <c r="AN532">
        <v>-2.67</v>
      </c>
      <c r="AO532" t="s">
        <v>3190</v>
      </c>
      <c r="AP532">
        <v>2.4306705167535001E-2</v>
      </c>
      <c r="AQ532">
        <f>(Table2[[#This Row],[Sharpe Ratio]]-AVERAGE(Table2[Sharpe Ratio]))/_xlfn.STDEV.P(Table2[Sharpe Ratio])</f>
        <v>-0.41516713991533916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339</v>
      </c>
      <c r="AT532">
        <f>_xlfn.RANK.AVG(Table2[[#This Row],[6M Return vs Nifty Z-Score]],Table2[6M Return vs Nifty Z-Score])</f>
        <v>665</v>
      </c>
      <c r="AU532">
        <f>_xlfn.RANK.AVG(Table2[[#This Row],[Sharpe Ratio Z-Score]],Table2[Sharpe Ratio Z-Score])</f>
        <v>448</v>
      </c>
      <c r="AV532">
        <f>(Table2[[#This Row],[Rank 1Y]]+Table2[[#This Row],[Rank 6M]]+Table2[[#This Row],[Rank Sharpe]])/3</f>
        <v>484</v>
      </c>
    </row>
    <row r="533" spans="1:48" x14ac:dyDescent="0.3">
      <c r="A533" t="s">
        <v>1003</v>
      </c>
      <c r="B533" t="s">
        <v>1004</v>
      </c>
      <c r="C533" t="s">
        <v>573</v>
      </c>
      <c r="D533" t="s">
        <v>573</v>
      </c>
      <c r="E533">
        <v>14478.105207000001</v>
      </c>
      <c r="F533">
        <v>151.19999999999999</v>
      </c>
      <c r="G533">
        <v>-23.007852456347202</v>
      </c>
      <c r="H533">
        <f>(Table2[[#This Row],[1Y Return vs Nifty]]-AVERAGE(Table2[1Y Return vs Nifty]))/_xlfn.STDEV.P(Table2[1Y Return vs Nifty])</f>
        <v>-0.76520507671525861</v>
      </c>
      <c r="I533">
        <v>-2.43324362471721</v>
      </c>
      <c r="J533">
        <f>(Table2[[#This Row],[1M Return vs Nifty]]-AVERAGE(Table2[1M Return vs Nifty]))/_xlfn.STDEV.P(Table2[1M Return vs Nifty])</f>
        <v>-0.18043343935927161</v>
      </c>
      <c r="K533">
        <v>2.57815762920437</v>
      </c>
      <c r="L533">
        <f>(Table2[[#This Row],[6M Return vs Nifty]]-AVERAGE(Table2[6M Return vs Nifty]))/_xlfn.STDEV.P(Table2[6M Return vs Nifty])</f>
        <v>-3.0654279114127565E-2</v>
      </c>
      <c r="M533">
        <v>0.105389348612541</v>
      </c>
      <c r="N533">
        <f>(Table2[[#This Row],[1W Return vs Nifty]]-AVERAGE(Table2[1W Return vs Nifty]))/_xlfn.STDEV.P(Table2[1W Return vs Nifty])</f>
        <v>-0.47101070324943978</v>
      </c>
      <c r="O533">
        <v>153.09</v>
      </c>
      <c r="P533">
        <v>159.106735993961</v>
      </c>
      <c r="Q533">
        <v>157.37387225008601</v>
      </c>
      <c r="R533">
        <v>52.857358493440003</v>
      </c>
      <c r="S533" s="1">
        <f>(Table2[[#This Row],[Close Price]]-Table2[[#This Row],[20D EMA]])/Table2[[#This Row],[20D EMA]]</f>
        <v>-1.2345679012345775E-2</v>
      </c>
      <c r="T533" s="1">
        <f>(Table2[[#This Row],[Close Price]]-Table2[[#This Row],[50D EMA]])/Table2[[#This Row],[50D EMA]]</f>
        <v>-4.9694539609316808E-2</v>
      </c>
      <c r="U533" s="1">
        <f>(Table2[[#This Row],[Close Price]]-Table2[[#This Row],[200D EMA]])/Table2[[#This Row],[200D EMA]]</f>
        <v>-3.9230605193948553E-2</v>
      </c>
      <c r="V533">
        <v>0.36896601873849899</v>
      </c>
      <c r="W533">
        <v>151.49</v>
      </c>
      <c r="X533">
        <v>157.69999999999999</v>
      </c>
      <c r="Y533">
        <v>151.49</v>
      </c>
      <c r="Z533">
        <v>157.69999999999999</v>
      </c>
      <c r="AA533">
        <v>151.49</v>
      </c>
      <c r="AB533">
        <v>157.69999999999999</v>
      </c>
      <c r="AC533" s="1">
        <f>(Table2[[#This Row],[Close Price]]/Table2[[#This Row],[Day Low]])-1</f>
        <v>-1.9143177767511066E-3</v>
      </c>
      <c r="AD533" s="1">
        <f>(Table2[[#This Row],[Day High]]/Table2[[#This Row],[Close Price]])-1</f>
        <v>4.2989417989417911E-2</v>
      </c>
      <c r="AE533" s="1">
        <f>(Table2[[#This Row],[Close Price]]/Table2[[#This Row],[Current Week Low]])-1</f>
        <v>-1.9143177767511066E-3</v>
      </c>
      <c r="AF533" s="1">
        <f>(Table2[[#This Row],[Current Week High]]/Table2[[#This Row],[Close Price]])-1</f>
        <v>4.2989417989417911E-2</v>
      </c>
      <c r="AG533" s="1">
        <f>(Table2[[#This Row],[Close Price]]/Table2[[#This Row],[Current Month Low]])-1</f>
        <v>-1.9143177767511066E-3</v>
      </c>
      <c r="AH533" s="1">
        <f>(Table2[[#This Row],[Current Month High]]/Table2[[#This Row],[Close Price]])-1</f>
        <v>4.2989417989417911E-2</v>
      </c>
      <c r="AI533">
        <v>40.839947089947003</v>
      </c>
      <c r="AJ533">
        <v>23.277619241744699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-7.0000000000000007E-2</v>
      </c>
      <c r="AM533" t="s">
        <v>3190</v>
      </c>
      <c r="AN533">
        <v>1.34</v>
      </c>
      <c r="AO533" t="s">
        <v>3189</v>
      </c>
      <c r="AP533">
        <v>-5.7051830796790003E-3</v>
      </c>
      <c r="AQ533">
        <f>(Table2[[#This Row],[Sharpe Ratio]]-AVERAGE(Table2[Sharpe Ratio]))/_xlfn.STDEV.P(Table2[Sharpe Ratio])</f>
        <v>-0.76321631062678197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581</v>
      </c>
      <c r="AT533">
        <f>_xlfn.RANK.AVG(Table2[[#This Row],[6M Return vs Nifty Z-Score]],Table2[6M Return vs Nifty Z-Score])</f>
        <v>297</v>
      </c>
      <c r="AU533">
        <f>_xlfn.RANK.AVG(Table2[[#This Row],[Sharpe Ratio Z-Score]],Table2[Sharpe Ratio Z-Score])</f>
        <v>574</v>
      </c>
      <c r="AV533">
        <f>(Table2[[#This Row],[Rank 1Y]]+Table2[[#This Row],[Rank 6M]]+Table2[[#This Row],[Rank Sharpe]])/3</f>
        <v>484</v>
      </c>
    </row>
    <row r="534" spans="1:48" x14ac:dyDescent="0.3">
      <c r="A534" t="s">
        <v>1441</v>
      </c>
      <c r="B534" t="s">
        <v>1442</v>
      </c>
      <c r="C534" t="s">
        <v>3150</v>
      </c>
      <c r="D534" t="s">
        <v>72</v>
      </c>
      <c r="E534">
        <v>7392.0556465130003</v>
      </c>
      <c r="F534">
        <v>187.94</v>
      </c>
      <c r="G534">
        <v>-11.812452220219701</v>
      </c>
      <c r="H534">
        <f>(Table2[[#This Row],[1Y Return vs Nifty]]-AVERAGE(Table2[1Y Return vs Nifty]))/_xlfn.STDEV.P(Table2[1Y Return vs Nifty])</f>
        <v>-0.54116004393867667</v>
      </c>
      <c r="I534">
        <v>-12.132864228274199</v>
      </c>
      <c r="J534">
        <f>(Table2[[#This Row],[1M Return vs Nifty]]-AVERAGE(Table2[1M Return vs Nifty]))/_xlfn.STDEV.P(Table2[1M Return vs Nifty])</f>
        <v>-1.2494096218855475</v>
      </c>
      <c r="K534">
        <v>-22.740731485683899</v>
      </c>
      <c r="L534">
        <f>(Table2[[#This Row],[6M Return vs Nifty]]-AVERAGE(Table2[6M Return vs Nifty]))/_xlfn.STDEV.P(Table2[6M Return vs Nifty])</f>
        <v>-0.8327439479900568</v>
      </c>
      <c r="M534">
        <v>-9.8593896715325393E-3</v>
      </c>
      <c r="N534">
        <f>(Table2[[#This Row],[1W Return vs Nifty]]-AVERAGE(Table2[1W Return vs Nifty]))/_xlfn.STDEV.P(Table2[1W Return vs Nifty])</f>
        <v>-0.49508525198341308</v>
      </c>
      <c r="O534">
        <v>186.47</v>
      </c>
      <c r="P534">
        <v>196.13523585803401</v>
      </c>
      <c r="Q534">
        <v>200.71801181059899</v>
      </c>
      <c r="R534">
        <v>49.781617861619601</v>
      </c>
      <c r="S534" s="1">
        <f>(Table2[[#This Row],[Close Price]]-Table2[[#This Row],[20D EMA]])/Table2[[#This Row],[20D EMA]]</f>
        <v>7.8833056255697906E-3</v>
      </c>
      <c r="T534" s="1">
        <f>(Table2[[#This Row],[Close Price]]-Table2[[#This Row],[50D EMA]])/Table2[[#This Row],[50D EMA]]</f>
        <v>-4.178359804745059E-2</v>
      </c>
      <c r="U534" s="1">
        <f>(Table2[[#This Row],[Close Price]]-Table2[[#This Row],[200D EMA]])/Table2[[#This Row],[200D EMA]]</f>
        <v>-6.3661510471001229E-2</v>
      </c>
      <c r="V534">
        <v>0.86749719170696604</v>
      </c>
      <c r="W534">
        <v>179.5</v>
      </c>
      <c r="X534">
        <v>189.7</v>
      </c>
      <c r="Y534">
        <v>179.5</v>
      </c>
      <c r="Z534">
        <v>189.7</v>
      </c>
      <c r="AA534">
        <v>179.5</v>
      </c>
      <c r="AB534">
        <v>189.7</v>
      </c>
      <c r="AC534" s="1">
        <f>(Table2[[#This Row],[Close Price]]/Table2[[#This Row],[Day Low]])-1</f>
        <v>4.7019498607242305E-2</v>
      </c>
      <c r="AD534" s="1">
        <f>(Table2[[#This Row],[Day High]]/Table2[[#This Row],[Close Price]])-1</f>
        <v>9.3646908587847744E-3</v>
      </c>
      <c r="AE534" s="1">
        <f>(Table2[[#This Row],[Close Price]]/Table2[[#This Row],[Current Week Low]])-1</f>
        <v>4.7019498607242305E-2</v>
      </c>
      <c r="AF534" s="1">
        <f>(Table2[[#This Row],[Current Week High]]/Table2[[#This Row],[Close Price]])-1</f>
        <v>9.3646908587847744E-3</v>
      </c>
      <c r="AG534" s="1">
        <f>(Table2[[#This Row],[Close Price]]/Table2[[#This Row],[Current Month Low]])-1</f>
        <v>4.7019498607242305E-2</v>
      </c>
      <c r="AH534" s="1">
        <f>(Table2[[#This Row],[Current Month High]]/Table2[[#This Row],[Close Price]])-1</f>
        <v>9.3646908587847744E-3</v>
      </c>
      <c r="AI534">
        <v>36.213685218686798</v>
      </c>
      <c r="AJ534">
        <v>15.833590138674801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-7.0000000000000007E-2</v>
      </c>
      <c r="AM534" t="s">
        <v>3190</v>
      </c>
      <c r="AN534">
        <v>-0.7</v>
      </c>
      <c r="AO534" t="s">
        <v>3190</v>
      </c>
      <c r="AP534">
        <v>6.7970259943323993E-2</v>
      </c>
      <c r="AQ534">
        <f>(Table2[[#This Row],[Sharpe Ratio]]-AVERAGE(Table2[Sharpe Ratio]))/_xlfn.STDEV.P(Table2[Sharpe Ratio])</f>
        <v>9.1201000097902385E-2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501</v>
      </c>
      <c r="AT534">
        <f>_xlfn.RANK.AVG(Table2[[#This Row],[6M Return vs Nifty Z-Score]],Table2[6M Return vs Nifty Z-Score])</f>
        <v>625</v>
      </c>
      <c r="AU534">
        <f>_xlfn.RANK.AVG(Table2[[#This Row],[Sharpe Ratio Z-Score]],Table2[Sharpe Ratio Z-Score])</f>
        <v>327</v>
      </c>
      <c r="AV534">
        <f>(Table2[[#This Row],[Rank 1Y]]+Table2[[#This Row],[Rank 6M]]+Table2[[#This Row],[Rank Sharpe]])/3</f>
        <v>484.33333333333331</v>
      </c>
    </row>
    <row r="535" spans="1:48" x14ac:dyDescent="0.3">
      <c r="A535" t="s">
        <v>815</v>
      </c>
      <c r="B535" t="s">
        <v>816</v>
      </c>
      <c r="C535" t="s">
        <v>3157</v>
      </c>
      <c r="D535" t="s">
        <v>493</v>
      </c>
      <c r="E535">
        <v>19338.305321439999</v>
      </c>
      <c r="F535">
        <v>1868.85</v>
      </c>
      <c r="G535">
        <v>-10.291098948628701</v>
      </c>
      <c r="H535">
        <f>(Table2[[#This Row],[1Y Return vs Nifty]]-AVERAGE(Table2[1Y Return vs Nifty]))/_xlfn.STDEV.P(Table2[1Y Return vs Nifty])</f>
        <v>-0.51071435763811568</v>
      </c>
      <c r="I535">
        <v>-2.5701193170375598</v>
      </c>
      <c r="J535">
        <f>(Table2[[#This Row],[1M Return vs Nifty]]-AVERAGE(Table2[1M Return vs Nifty]))/_xlfn.STDEV.P(Table2[1M Return vs Nifty])</f>
        <v>-0.19551824123323275</v>
      </c>
      <c r="K535">
        <v>1.67410910167278</v>
      </c>
      <c r="L535">
        <f>(Table2[[#This Row],[6M Return vs Nifty]]-AVERAGE(Table2[6M Return vs Nifty]))/_xlfn.STDEV.P(Table2[6M Return vs Nifty])</f>
        <v>-5.9294081626994816E-2</v>
      </c>
      <c r="M535">
        <v>-0.234278144161956</v>
      </c>
      <c r="N535">
        <f>(Table2[[#This Row],[1W Return vs Nifty]]-AVERAGE(Table2[1W Return vs Nifty]))/_xlfn.STDEV.P(Table2[1W Return vs Nifty])</f>
        <v>-0.54196455254877052</v>
      </c>
      <c r="O535">
        <v>1865.54</v>
      </c>
      <c r="P535">
        <v>1908.3569378467701</v>
      </c>
      <c r="Q535">
        <v>1875.90983490798</v>
      </c>
      <c r="R535">
        <v>53.109395217704602</v>
      </c>
      <c r="S535" s="1">
        <f>(Table2[[#This Row],[Close Price]]-Table2[[#This Row],[20D EMA]])/Table2[[#This Row],[20D EMA]]</f>
        <v>1.7742851935632286E-3</v>
      </c>
      <c r="T535" s="1">
        <f>(Table2[[#This Row],[Close Price]]-Table2[[#This Row],[50D EMA]])/Table2[[#This Row],[50D EMA]]</f>
        <v>-2.070206944165616E-2</v>
      </c>
      <c r="U535" s="1">
        <f>(Table2[[#This Row],[Close Price]]-Table2[[#This Row],[200D EMA]])/Table2[[#This Row],[200D EMA]]</f>
        <v>-3.7634191028836869E-3</v>
      </c>
      <c r="V535">
        <v>0.60991144203097103</v>
      </c>
      <c r="W535">
        <v>1849.05</v>
      </c>
      <c r="X535">
        <v>1871.1</v>
      </c>
      <c r="Y535">
        <v>1849.05</v>
      </c>
      <c r="Z535">
        <v>1871.1</v>
      </c>
      <c r="AA535">
        <v>1849.05</v>
      </c>
      <c r="AB535">
        <v>1871.1</v>
      </c>
      <c r="AC535" s="1">
        <f>(Table2[[#This Row],[Close Price]]/Table2[[#This Row],[Day Low]])-1</f>
        <v>1.0708201508882853E-2</v>
      </c>
      <c r="AD535" s="1">
        <f>(Table2[[#This Row],[Day High]]/Table2[[#This Row],[Close Price]])-1</f>
        <v>1.203948952564371E-3</v>
      </c>
      <c r="AE535" s="1">
        <f>(Table2[[#This Row],[Close Price]]/Table2[[#This Row],[Current Week Low]])-1</f>
        <v>1.0708201508882853E-2</v>
      </c>
      <c r="AF535" s="1">
        <f>(Table2[[#This Row],[Current Week High]]/Table2[[#This Row],[Close Price]])-1</f>
        <v>1.203948952564371E-3</v>
      </c>
      <c r="AG535" s="1">
        <f>(Table2[[#This Row],[Close Price]]/Table2[[#This Row],[Current Month Low]])-1</f>
        <v>1.0708201508882853E-2</v>
      </c>
      <c r="AH535" s="1">
        <f>(Table2[[#This Row],[Current Month High]]/Table2[[#This Row],[Close Price]])-1</f>
        <v>1.203948952564371E-3</v>
      </c>
      <c r="AI535">
        <v>24.675602643336799</v>
      </c>
      <c r="AJ535">
        <v>27.810832991382799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0.02</v>
      </c>
      <c r="AM535" t="s">
        <v>3189</v>
      </c>
      <c r="AN535">
        <v>1.25</v>
      </c>
      <c r="AO535" t="s">
        <v>3189</v>
      </c>
      <c r="AP535">
        <v>-4.3493799799042998E-2</v>
      </c>
      <c r="AQ535">
        <f>(Table2[[#This Row],[Sharpe Ratio]]-AVERAGE(Table2[Sharpe Ratio]))/_xlfn.STDEV.P(Table2[Sharpe Ratio])</f>
        <v>-1.2014525389896582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492</v>
      </c>
      <c r="AT535">
        <f>_xlfn.RANK.AVG(Table2[[#This Row],[6M Return vs Nifty Z-Score]],Table2[6M Return vs Nifty Z-Score])</f>
        <v>307</v>
      </c>
      <c r="AU535">
        <f>_xlfn.RANK.AVG(Table2[[#This Row],[Sharpe Ratio Z-Score]],Table2[Sharpe Ratio Z-Score])</f>
        <v>655</v>
      </c>
      <c r="AV535">
        <f>(Table2[[#This Row],[Rank 1Y]]+Table2[[#This Row],[Rank 6M]]+Table2[[#This Row],[Rank Sharpe]])/3</f>
        <v>484.66666666666669</v>
      </c>
    </row>
    <row r="536" spans="1:48" x14ac:dyDescent="0.3">
      <c r="A536" t="s">
        <v>508</v>
      </c>
      <c r="B536" t="s">
        <v>509</v>
      </c>
      <c r="C536" t="s">
        <v>3151</v>
      </c>
      <c r="D536" t="s">
        <v>471</v>
      </c>
      <c r="E536">
        <v>42083.824884959999</v>
      </c>
      <c r="F536">
        <v>1506.85</v>
      </c>
      <c r="G536">
        <v>-26.0957387848824</v>
      </c>
      <c r="H536">
        <f>(Table2[[#This Row],[1Y Return vs Nifty]]-AVERAGE(Table2[1Y Return vs Nifty]))/_xlfn.STDEV.P(Table2[1Y Return vs Nifty])</f>
        <v>-0.82700059800930836</v>
      </c>
      <c r="I536">
        <v>-0.77244882774756696</v>
      </c>
      <c r="J536">
        <f>(Table2[[#This Row],[1M Return vs Nifty]]-AVERAGE(Table2[1M Return vs Nifty]))/_xlfn.STDEV.P(Table2[1M Return vs Nifty])</f>
        <v>2.5995012665776321E-3</v>
      </c>
      <c r="K536">
        <v>-10.338479718819301</v>
      </c>
      <c r="L536">
        <f>(Table2[[#This Row],[6M Return vs Nifty]]-AVERAGE(Table2[6M Return vs Nifty]))/_xlfn.STDEV.P(Table2[6M Return vs Nifty])</f>
        <v>-0.43984685176039728</v>
      </c>
      <c r="M536">
        <v>4.77211447456573</v>
      </c>
      <c r="N536">
        <f>(Table2[[#This Row],[1W Return vs Nifty]]-AVERAGE(Table2[1W Return vs Nifty]))/_xlfn.STDEV.P(Table2[1W Return vs Nifty])</f>
        <v>0.50383121819434418</v>
      </c>
      <c r="O536">
        <v>1490.5</v>
      </c>
      <c r="P536">
        <v>1497.89138291115</v>
      </c>
      <c r="Q536">
        <v>1505.07415644768</v>
      </c>
      <c r="R536">
        <v>61.586565438386302</v>
      </c>
      <c r="S536" s="1">
        <f>(Table2[[#This Row],[Close Price]]-Table2[[#This Row],[20D EMA]])/Table2[[#This Row],[20D EMA]]</f>
        <v>1.0969473331096886E-2</v>
      </c>
      <c r="T536" s="1">
        <f>(Table2[[#This Row],[Close Price]]-Table2[[#This Row],[50D EMA]])/Table2[[#This Row],[50D EMA]]</f>
        <v>5.9808188971878888E-3</v>
      </c>
      <c r="U536" s="1">
        <f>(Table2[[#This Row],[Close Price]]-Table2[[#This Row],[200D EMA]])/Table2[[#This Row],[200D EMA]]</f>
        <v>1.1799043553516872E-3</v>
      </c>
      <c r="V536">
        <v>1.4048088701135399</v>
      </c>
      <c r="W536">
        <v>1488.05</v>
      </c>
      <c r="X536">
        <v>1512.9</v>
      </c>
      <c r="Y536">
        <v>1488.05</v>
      </c>
      <c r="Z536">
        <v>1512.9</v>
      </c>
      <c r="AA536">
        <v>1488.05</v>
      </c>
      <c r="AB536">
        <v>1512.9</v>
      </c>
      <c r="AC536" s="1">
        <f>(Table2[[#This Row],[Close Price]]/Table2[[#This Row],[Day Low]])-1</f>
        <v>1.2633984073115778E-2</v>
      </c>
      <c r="AD536" s="1">
        <f>(Table2[[#This Row],[Day High]]/Table2[[#This Row],[Close Price]])-1</f>
        <v>4.014998175001061E-3</v>
      </c>
      <c r="AE536" s="1">
        <f>(Table2[[#This Row],[Close Price]]/Table2[[#This Row],[Current Week Low]])-1</f>
        <v>1.2633984073115778E-2</v>
      </c>
      <c r="AF536" s="1">
        <f>(Table2[[#This Row],[Current Week High]]/Table2[[#This Row],[Close Price]])-1</f>
        <v>4.014998175001061E-3</v>
      </c>
      <c r="AG536" s="1">
        <f>(Table2[[#This Row],[Close Price]]/Table2[[#This Row],[Current Month Low]])-1</f>
        <v>1.2633984073115778E-2</v>
      </c>
      <c r="AH536" s="1">
        <f>(Table2[[#This Row],[Current Month High]]/Table2[[#This Row],[Close Price]])-1</f>
        <v>4.014998175001061E-3</v>
      </c>
      <c r="AI536">
        <v>14.7393569366559</v>
      </c>
      <c r="AJ536">
        <v>15.467432950191499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0.04</v>
      </c>
      <c r="AM536" t="s">
        <v>3189</v>
      </c>
      <c r="AN536">
        <v>-1.24</v>
      </c>
      <c r="AO536" t="s">
        <v>3190</v>
      </c>
      <c r="AP536">
        <v>4.7794339190233001E-2</v>
      </c>
      <c r="AQ536">
        <f>(Table2[[#This Row],[Sharpe Ratio]]-AVERAGE(Table2[Sharpe Ratio]))/_xlfn.STDEV.P(Table2[Sharpe Ratio])</f>
        <v>-0.14278002864010042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599</v>
      </c>
      <c r="AT536">
        <f>_xlfn.RANK.AVG(Table2[[#This Row],[6M Return vs Nifty Z-Score]],Table2[6M Return vs Nifty Z-Score])</f>
        <v>469</v>
      </c>
      <c r="AU536">
        <f>_xlfn.RANK.AVG(Table2[[#This Row],[Sharpe Ratio Z-Score]],Table2[Sharpe Ratio Z-Score])</f>
        <v>387</v>
      </c>
      <c r="AV536">
        <f>(Table2[[#This Row],[Rank 1Y]]+Table2[[#This Row],[Rank 6M]]+Table2[[#This Row],[Rank Sharpe]])/3</f>
        <v>485</v>
      </c>
    </row>
    <row r="537" spans="1:48" x14ac:dyDescent="0.3">
      <c r="A537" t="s">
        <v>443</v>
      </c>
      <c r="B537" t="s">
        <v>444</v>
      </c>
      <c r="C537" t="s">
        <v>3143</v>
      </c>
      <c r="D537" t="s">
        <v>421</v>
      </c>
      <c r="E537">
        <v>50630.001689299999</v>
      </c>
      <c r="F537">
        <v>194.18</v>
      </c>
      <c r="G537">
        <v>-7.1534241746897198</v>
      </c>
      <c r="H537">
        <f>(Table2[[#This Row],[1Y Return vs Nifty]]-AVERAGE(Table2[1Y Return vs Nifty]))/_xlfn.STDEV.P(Table2[1Y Return vs Nifty])</f>
        <v>-0.44792245804162789</v>
      </c>
      <c r="I537">
        <v>-5.6446772464577304</v>
      </c>
      <c r="J537">
        <f>(Table2[[#This Row],[1M Return vs Nifty]]-AVERAGE(Table2[1M Return vs Nifty]))/_xlfn.STDEV.P(Table2[1M Return vs Nifty])</f>
        <v>-0.53435924674041846</v>
      </c>
      <c r="K537">
        <v>-23.089603899367201</v>
      </c>
      <c r="L537">
        <f>(Table2[[#This Row],[6M Return vs Nifty]]-AVERAGE(Table2[6M Return vs Nifty]))/_xlfn.STDEV.P(Table2[6M Return vs Nifty])</f>
        <v>-0.84379605053300133</v>
      </c>
      <c r="M537">
        <v>2.0069643643253201</v>
      </c>
      <c r="N537">
        <f>(Table2[[#This Row],[1W Return vs Nifty]]-AVERAGE(Table2[1W Return vs Nifty]))/_xlfn.STDEV.P(Table2[1W Return vs Nifty])</f>
        <v>-7.3786741679963394E-2</v>
      </c>
      <c r="O537">
        <v>195.58</v>
      </c>
      <c r="P537">
        <v>205.259197381603</v>
      </c>
      <c r="Q537">
        <v>207.68022995161101</v>
      </c>
      <c r="R537">
        <v>53.460544329555297</v>
      </c>
      <c r="S537" s="1">
        <f>(Table2[[#This Row],[Close Price]]-Table2[[#This Row],[20D EMA]])/Table2[[#This Row],[20D EMA]]</f>
        <v>-7.1581961345741161E-3</v>
      </c>
      <c r="T537" s="1">
        <f>(Table2[[#This Row],[Close Price]]-Table2[[#This Row],[50D EMA]])/Table2[[#This Row],[50D EMA]]</f>
        <v>-5.3976618455763306E-2</v>
      </c>
      <c r="U537" s="1">
        <f>(Table2[[#This Row],[Close Price]]-Table2[[#This Row],[200D EMA]])/Table2[[#This Row],[200D EMA]]</f>
        <v>-6.500488734414693E-2</v>
      </c>
      <c r="V537">
        <v>0.68821720420976296</v>
      </c>
      <c r="W537">
        <v>191.91</v>
      </c>
      <c r="X537">
        <v>195.3</v>
      </c>
      <c r="Y537">
        <v>191.91</v>
      </c>
      <c r="Z537">
        <v>195.3</v>
      </c>
      <c r="AA537">
        <v>191.91</v>
      </c>
      <c r="AB537">
        <v>195.3</v>
      </c>
      <c r="AC537" s="1">
        <f>(Table2[[#This Row],[Close Price]]/Table2[[#This Row],[Day Low]])-1</f>
        <v>1.1828461257881395E-2</v>
      </c>
      <c r="AD537" s="1">
        <f>(Table2[[#This Row],[Day High]]/Table2[[#This Row],[Close Price]])-1</f>
        <v>5.7678442682047582E-3</v>
      </c>
      <c r="AE537" s="1">
        <f>(Table2[[#This Row],[Close Price]]/Table2[[#This Row],[Current Week Low]])-1</f>
        <v>1.1828461257881395E-2</v>
      </c>
      <c r="AF537" s="1">
        <f>(Table2[[#This Row],[Current Week High]]/Table2[[#This Row],[Close Price]])-1</f>
        <v>5.7678442682047582E-3</v>
      </c>
      <c r="AG537" s="1">
        <f>(Table2[[#This Row],[Close Price]]/Table2[[#This Row],[Current Month Low]])-1</f>
        <v>1.1828461257881395E-2</v>
      </c>
      <c r="AH537" s="1">
        <f>(Table2[[#This Row],[Current Month High]]/Table2[[#This Row],[Close Price]])-1</f>
        <v>5.7678442682047582E-3</v>
      </c>
      <c r="AI537">
        <v>27.1500669481923</v>
      </c>
      <c r="AJ537">
        <v>25.277419354838699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-0.11</v>
      </c>
      <c r="AM537" t="s">
        <v>3190</v>
      </c>
      <c r="AN537">
        <v>-0.3</v>
      </c>
      <c r="AO537" t="s">
        <v>3190</v>
      </c>
      <c r="AP537">
        <v>5.6326406179968001E-2</v>
      </c>
      <c r="AQ537">
        <f>(Table2[[#This Row],[Sharpe Ratio]]-AVERAGE(Table2[Sharpe Ratio]))/_xlfn.STDEV.P(Table2[Sharpe Ratio])</f>
        <v>-4.3833277413695727E-2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461</v>
      </c>
      <c r="AT537">
        <f>_xlfn.RANK.AVG(Table2[[#This Row],[6M Return vs Nifty Z-Score]],Table2[6M Return vs Nifty Z-Score])</f>
        <v>629</v>
      </c>
      <c r="AU537">
        <f>_xlfn.RANK.AVG(Table2[[#This Row],[Sharpe Ratio Z-Score]],Table2[Sharpe Ratio Z-Score])</f>
        <v>367</v>
      </c>
      <c r="AV537">
        <f>(Table2[[#This Row],[Rank 1Y]]+Table2[[#This Row],[Rank 6M]]+Table2[[#This Row],[Rank Sharpe]])/3</f>
        <v>485.66666666666669</v>
      </c>
    </row>
    <row r="538" spans="1:48" x14ac:dyDescent="0.3">
      <c r="A538" t="s">
        <v>1623</v>
      </c>
      <c r="B538" t="s">
        <v>1624</v>
      </c>
      <c r="C538" t="s">
        <v>3157</v>
      </c>
      <c r="D538" t="s">
        <v>266</v>
      </c>
      <c r="E538">
        <v>5776.9159411199998</v>
      </c>
      <c r="F538">
        <v>779.95</v>
      </c>
      <c r="G538">
        <v>-14.263143717832</v>
      </c>
      <c r="H538">
        <f>(Table2[[#This Row],[1Y Return vs Nifty]]-AVERAGE(Table2[1Y Return vs Nifty]))/_xlfn.STDEV.P(Table2[1Y Return vs Nifty])</f>
        <v>-0.590203869556988</v>
      </c>
      <c r="I538">
        <v>-7.1182297501794398</v>
      </c>
      <c r="J538">
        <f>(Table2[[#This Row],[1M Return vs Nifty]]-AVERAGE(Table2[1M Return vs Nifty]))/_xlfn.STDEV.P(Table2[1M Return vs Nifty])</f>
        <v>-0.69675658108593119</v>
      </c>
      <c r="K538">
        <v>-8.1453765338924207</v>
      </c>
      <c r="L538">
        <f>(Table2[[#This Row],[6M Return vs Nifty]]-AVERAGE(Table2[6M Return vs Nifty]))/_xlfn.STDEV.P(Table2[6M Return vs Nifty])</f>
        <v>-0.37037044624249632</v>
      </c>
      <c r="M538">
        <v>1.80627336799952</v>
      </c>
      <c r="N538">
        <f>(Table2[[#This Row],[1W Return vs Nifty]]-AVERAGE(Table2[1W Return vs Nifty]))/_xlfn.STDEV.P(Table2[1W Return vs Nifty])</f>
        <v>-0.1157095014728385</v>
      </c>
      <c r="O538">
        <v>791.92</v>
      </c>
      <c r="P538">
        <v>804.00817119808005</v>
      </c>
      <c r="Q538">
        <v>786.18922641947097</v>
      </c>
      <c r="R538">
        <v>50.468152030965001</v>
      </c>
      <c r="S538" s="1">
        <f>(Table2[[#This Row],[Close Price]]-Table2[[#This Row],[20D EMA]])/Table2[[#This Row],[20D EMA]]</f>
        <v>-1.5115163147792599E-2</v>
      </c>
      <c r="T538" s="1">
        <f>(Table2[[#This Row],[Close Price]]-Table2[[#This Row],[50D EMA]])/Table2[[#This Row],[50D EMA]]</f>
        <v>-2.992279439427848E-2</v>
      </c>
      <c r="U538" s="1">
        <f>(Table2[[#This Row],[Close Price]]-Table2[[#This Row],[200D EMA]])/Table2[[#This Row],[200D EMA]]</f>
        <v>-7.9360365288724862E-3</v>
      </c>
      <c r="V538">
        <v>0.23558179232641199</v>
      </c>
      <c r="W538">
        <v>776.1</v>
      </c>
      <c r="X538">
        <v>792.35</v>
      </c>
      <c r="Y538">
        <v>776.1</v>
      </c>
      <c r="Z538">
        <v>792.35</v>
      </c>
      <c r="AA538">
        <v>776.1</v>
      </c>
      <c r="AB538">
        <v>792.35</v>
      </c>
      <c r="AC538" s="1">
        <f>(Table2[[#This Row],[Close Price]]/Table2[[#This Row],[Day Low]])-1</f>
        <v>4.9607009406005265E-3</v>
      </c>
      <c r="AD538" s="1">
        <f>(Table2[[#This Row],[Day High]]/Table2[[#This Row],[Close Price]])-1</f>
        <v>1.5898455029168534E-2</v>
      </c>
      <c r="AE538" s="1">
        <f>(Table2[[#This Row],[Close Price]]/Table2[[#This Row],[Current Week Low]])-1</f>
        <v>4.9607009406005265E-3</v>
      </c>
      <c r="AF538" s="1">
        <f>(Table2[[#This Row],[Current Week High]]/Table2[[#This Row],[Close Price]])-1</f>
        <v>1.5898455029168534E-2</v>
      </c>
      <c r="AG538" s="1">
        <f>(Table2[[#This Row],[Close Price]]/Table2[[#This Row],[Current Month Low]])-1</f>
        <v>4.9607009406005265E-3</v>
      </c>
      <c r="AH538" s="1">
        <f>(Table2[[#This Row],[Current Month High]]/Table2[[#This Row],[Close Price]])-1</f>
        <v>1.5898455029168534E-2</v>
      </c>
      <c r="AI538">
        <v>15.3920123084813</v>
      </c>
      <c r="AJ538">
        <v>20.922480620155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0.03</v>
      </c>
      <c r="AM538" t="s">
        <v>3189</v>
      </c>
      <c r="AN538">
        <v>-1.65</v>
      </c>
      <c r="AO538" t="s">
        <v>3190</v>
      </c>
      <c r="AP538">
        <v>9.6009028940890005E-3</v>
      </c>
      <c r="AQ538">
        <f>(Table2[[#This Row],[Sharpe Ratio]]-AVERAGE(Table2[Sharpe Ratio]))/_xlfn.STDEV.P(Table2[Sharpe Ratio])</f>
        <v>-0.58571096720666149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522</v>
      </c>
      <c r="AT538">
        <f>_xlfn.RANK.AVG(Table2[[#This Row],[6M Return vs Nifty Z-Score]],Table2[6M Return vs Nifty Z-Score])</f>
        <v>440</v>
      </c>
      <c r="AU538">
        <f>_xlfn.RANK.AVG(Table2[[#This Row],[Sharpe Ratio Z-Score]],Table2[Sharpe Ratio Z-Score])</f>
        <v>497</v>
      </c>
      <c r="AV538">
        <f>(Table2[[#This Row],[Rank 1Y]]+Table2[[#This Row],[Rank 6M]]+Table2[[#This Row],[Rank Sharpe]])/3</f>
        <v>486.33333333333331</v>
      </c>
    </row>
    <row r="539" spans="1:48" x14ac:dyDescent="0.3">
      <c r="A539" t="s">
        <v>233</v>
      </c>
      <c r="B539" t="s">
        <v>234</v>
      </c>
      <c r="C539" t="s">
        <v>3152</v>
      </c>
      <c r="D539" t="s">
        <v>232</v>
      </c>
      <c r="E539">
        <v>107708.5895576</v>
      </c>
      <c r="F539">
        <v>1739.35</v>
      </c>
      <c r="G539">
        <v>10.9998193104183</v>
      </c>
      <c r="H539">
        <f>(Table2[[#This Row],[1Y Return vs Nifty]]-AVERAGE(Table2[1Y Return vs Nifty]))/_xlfn.STDEV.P(Table2[1Y Return vs Nifty])</f>
        <v>-8.4635398549315816E-2</v>
      </c>
      <c r="I539">
        <v>4.3165916911640503</v>
      </c>
      <c r="J539">
        <f>(Table2[[#This Row],[1M Return vs Nifty]]-AVERAGE(Table2[1M Return vs Nifty]))/_xlfn.STDEV.P(Table2[1M Return vs Nifty])</f>
        <v>0.56345268604297283</v>
      </c>
      <c r="K539">
        <v>-16.329524411348199</v>
      </c>
      <c r="L539">
        <f>(Table2[[#This Row],[6M Return vs Nifty]]-AVERAGE(Table2[6M Return vs Nifty]))/_xlfn.STDEV.P(Table2[6M Return vs Nifty])</f>
        <v>-0.62964013344216363</v>
      </c>
      <c r="M539">
        <v>1.4392622654154601</v>
      </c>
      <c r="N539">
        <f>(Table2[[#This Row],[1W Return vs Nifty]]-AVERAGE(Table2[1W Return vs Nifty]))/_xlfn.STDEV.P(Table2[1W Return vs Nifty])</f>
        <v>-0.1923752143181327</v>
      </c>
      <c r="O539">
        <v>1696.71</v>
      </c>
      <c r="P539">
        <v>1757.75526075536</v>
      </c>
      <c r="Q539">
        <v>1721.76715834115</v>
      </c>
      <c r="R539">
        <v>67.1430080623105</v>
      </c>
      <c r="S539" s="1">
        <f>(Table2[[#This Row],[Close Price]]-Table2[[#This Row],[20D EMA]])/Table2[[#This Row],[20D EMA]]</f>
        <v>2.5130988795963878E-2</v>
      </c>
      <c r="T539" s="1">
        <f>(Table2[[#This Row],[Close Price]]-Table2[[#This Row],[50D EMA]])/Table2[[#This Row],[50D EMA]]</f>
        <v>-1.0470889301990107E-2</v>
      </c>
      <c r="U539" s="1">
        <f>(Table2[[#This Row],[Close Price]]-Table2[[#This Row],[200D EMA]])/Table2[[#This Row],[200D EMA]]</f>
        <v>1.02120902781014E-2</v>
      </c>
      <c r="V539">
        <v>0.94789707566745696</v>
      </c>
      <c r="W539">
        <v>1709.05</v>
      </c>
      <c r="X539">
        <v>1741.35</v>
      </c>
      <c r="Y539">
        <v>1709.05</v>
      </c>
      <c r="Z539">
        <v>1741.35</v>
      </c>
      <c r="AA539">
        <v>1709.05</v>
      </c>
      <c r="AB539">
        <v>1741.35</v>
      </c>
      <c r="AC539" s="1">
        <f>(Table2[[#This Row],[Close Price]]/Table2[[#This Row],[Day Low]])-1</f>
        <v>1.7729147772154175E-2</v>
      </c>
      <c r="AD539" s="1">
        <f>(Table2[[#This Row],[Day High]]/Table2[[#This Row],[Close Price]])-1</f>
        <v>1.1498548308275236E-3</v>
      </c>
      <c r="AE539" s="1">
        <f>(Table2[[#This Row],[Close Price]]/Table2[[#This Row],[Current Week Low]])-1</f>
        <v>1.7729147772154175E-2</v>
      </c>
      <c r="AF539" s="1">
        <f>(Table2[[#This Row],[Current Week High]]/Table2[[#This Row],[Close Price]])-1</f>
        <v>1.1498548308275236E-3</v>
      </c>
      <c r="AG539" s="1">
        <f>(Table2[[#This Row],[Close Price]]/Table2[[#This Row],[Current Month Low]])-1</f>
        <v>1.7729147772154175E-2</v>
      </c>
      <c r="AH539" s="1">
        <f>(Table2[[#This Row],[Current Month High]]/Table2[[#This Row],[Close Price]])-1</f>
        <v>1.1498548308275236E-3</v>
      </c>
      <c r="AI539">
        <v>21.079713686147102</v>
      </c>
      <c r="AJ539">
        <v>35.88671875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-0.08</v>
      </c>
      <c r="AM539" t="s">
        <v>3190</v>
      </c>
      <c r="AN539">
        <v>8.48</v>
      </c>
      <c r="AO539" t="s">
        <v>3189</v>
      </c>
      <c r="AP539">
        <v>-5.481269092063E-3</v>
      </c>
      <c r="AQ539">
        <f>(Table2[[#This Row],[Sharpe Ratio]]-AVERAGE(Table2[Sharpe Ratio]))/_xlfn.STDEV.P(Table2[Sharpe Ratio])</f>
        <v>-0.76061957039309558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336</v>
      </c>
      <c r="AT539">
        <f>_xlfn.RANK.AVG(Table2[[#This Row],[6M Return vs Nifty Z-Score]],Table2[6M Return vs Nifty Z-Score])</f>
        <v>553</v>
      </c>
      <c r="AU539">
        <f>_xlfn.RANK.AVG(Table2[[#This Row],[Sharpe Ratio Z-Score]],Table2[Sharpe Ratio Z-Score])</f>
        <v>573</v>
      </c>
      <c r="AV539">
        <f>(Table2[[#This Row],[Rank 1Y]]+Table2[[#This Row],[Rank 6M]]+Table2[[#This Row],[Rank Sharpe]])/3</f>
        <v>487.33333333333331</v>
      </c>
    </row>
    <row r="540" spans="1:48" x14ac:dyDescent="0.3">
      <c r="A540" t="s">
        <v>257</v>
      </c>
      <c r="B540" t="s">
        <v>258</v>
      </c>
      <c r="C540" t="s">
        <v>3147</v>
      </c>
      <c r="D540" t="s">
        <v>51</v>
      </c>
      <c r="E540">
        <v>100157.1398168</v>
      </c>
      <c r="F540">
        <v>1221.75</v>
      </c>
      <c r="G540">
        <v>-15.3370060352214</v>
      </c>
      <c r="H540">
        <f>(Table2[[#This Row],[1Y Return vs Nifty]]-AVERAGE(Table2[1Y Return vs Nifty]))/_xlfn.STDEV.P(Table2[1Y Return vs Nifty])</f>
        <v>-0.61169425962992618</v>
      </c>
      <c r="I540">
        <v>-4.3795485003012198</v>
      </c>
      <c r="J540">
        <f>(Table2[[#This Row],[1M Return vs Nifty]]-AVERAGE(Table2[1M Return vs Nifty]))/_xlfn.STDEV.P(Table2[1M Return vs Nifty])</f>
        <v>-0.39493188635740517</v>
      </c>
      <c r="K540">
        <v>-3.8006973174881402</v>
      </c>
      <c r="L540">
        <f>(Table2[[#This Row],[6M Return vs Nifty]]-AVERAGE(Table2[6M Return vs Nifty]))/_xlfn.STDEV.P(Table2[6M Return vs Nifty])</f>
        <v>-0.23273319453508787</v>
      </c>
      <c r="M540">
        <v>-3.3849288868698402</v>
      </c>
      <c r="N540">
        <f>(Table2[[#This Row],[1W Return vs Nifty]]-AVERAGE(Table2[1W Return vs Nifty]))/_xlfn.STDEV.P(Table2[1W Return vs Nifty])</f>
        <v>-1.2001105416362039</v>
      </c>
      <c r="O540">
        <v>1234.1500000000001</v>
      </c>
      <c r="P540">
        <v>1273.1822614661501</v>
      </c>
      <c r="Q540">
        <v>1261.3358230201</v>
      </c>
      <c r="R540">
        <v>37.610246519606399</v>
      </c>
      <c r="S540" s="1">
        <f>(Table2[[#This Row],[Close Price]]-Table2[[#This Row],[20D EMA]])/Table2[[#This Row],[20D EMA]]</f>
        <v>-1.0047401045253892E-2</v>
      </c>
      <c r="T540" s="1">
        <f>(Table2[[#This Row],[Close Price]]-Table2[[#This Row],[50D EMA]])/Table2[[#This Row],[50D EMA]]</f>
        <v>-4.0396621145917126E-2</v>
      </c>
      <c r="U540" s="1">
        <f>(Table2[[#This Row],[Close Price]]-Table2[[#This Row],[200D EMA]])/Table2[[#This Row],[200D EMA]]</f>
        <v>-3.138404721219841E-2</v>
      </c>
      <c r="V540">
        <v>1.15196770954062</v>
      </c>
      <c r="W540">
        <v>1202.3</v>
      </c>
      <c r="X540">
        <v>1225.25</v>
      </c>
      <c r="Y540">
        <v>1202.3</v>
      </c>
      <c r="Z540">
        <v>1225.25</v>
      </c>
      <c r="AA540">
        <v>1202.3</v>
      </c>
      <c r="AB540">
        <v>1225.25</v>
      </c>
      <c r="AC540" s="1">
        <f>(Table2[[#This Row],[Close Price]]/Table2[[#This Row],[Day Low]])-1</f>
        <v>1.6177326790318691E-2</v>
      </c>
      <c r="AD540" s="1">
        <f>(Table2[[#This Row],[Day High]]/Table2[[#This Row],[Close Price]])-1</f>
        <v>2.8647431962349756E-3</v>
      </c>
      <c r="AE540" s="1">
        <f>(Table2[[#This Row],[Close Price]]/Table2[[#This Row],[Current Week Low]])-1</f>
        <v>1.6177326790318691E-2</v>
      </c>
      <c r="AF540" s="1">
        <f>(Table2[[#This Row],[Current Week High]]/Table2[[#This Row],[Close Price]])-1</f>
        <v>2.8647431962349756E-3</v>
      </c>
      <c r="AG540" s="1">
        <f>(Table2[[#This Row],[Close Price]]/Table2[[#This Row],[Current Month Low]])-1</f>
        <v>1.6177326790318691E-2</v>
      </c>
      <c r="AH540" s="1">
        <f>(Table2[[#This Row],[Current Month High]]/Table2[[#This Row],[Close Price]])-1</f>
        <v>2.8647431962349756E-3</v>
      </c>
      <c r="AI540">
        <v>16.348680171884599</v>
      </c>
      <c r="AJ540">
        <v>13.7569832402234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-0.04</v>
      </c>
      <c r="AM540" t="s">
        <v>3190</v>
      </c>
      <c r="AN540">
        <v>-3.33</v>
      </c>
      <c r="AO540" t="s">
        <v>3190</v>
      </c>
      <c r="AP540">
        <v>-6.4365419994399996E-4</v>
      </c>
      <c r="AQ540">
        <f>(Table2[[#This Row],[Sharpe Ratio]]-AVERAGE(Table2[Sharpe Ratio]))/_xlfn.STDEV.P(Table2[Sharpe Ratio])</f>
        <v>-0.70451754050566762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530</v>
      </c>
      <c r="AT540">
        <f>_xlfn.RANK.AVG(Table2[[#This Row],[6M Return vs Nifty Z-Score]],Table2[6M Return vs Nifty Z-Score])</f>
        <v>371</v>
      </c>
      <c r="AU540">
        <f>_xlfn.RANK.AVG(Table2[[#This Row],[Sharpe Ratio Z-Score]],Table2[Sharpe Ratio Z-Score])</f>
        <v>561</v>
      </c>
      <c r="AV540">
        <f>(Table2[[#This Row],[Rank 1Y]]+Table2[[#This Row],[Rank 6M]]+Table2[[#This Row],[Rank Sharpe]])/3</f>
        <v>487.33333333333331</v>
      </c>
    </row>
    <row r="541" spans="1:48" x14ac:dyDescent="0.3">
      <c r="A541" t="s">
        <v>1229</v>
      </c>
      <c r="B541" t="s">
        <v>1230</v>
      </c>
      <c r="C541" t="s">
        <v>3152</v>
      </c>
      <c r="D541" t="s">
        <v>821</v>
      </c>
      <c r="E541">
        <v>9559.9026387249996</v>
      </c>
      <c r="F541">
        <v>7409.5</v>
      </c>
      <c r="G541">
        <v>-33.6141652654456</v>
      </c>
      <c r="H541">
        <f>(Table2[[#This Row],[1Y Return vs Nifty]]-AVERAGE(Table2[1Y Return vs Nifty]))/_xlfn.STDEV.P(Table2[1Y Return vs Nifty])</f>
        <v>-0.97746115071293926</v>
      </c>
      <c r="I541">
        <v>1.5261527834395301</v>
      </c>
      <c r="J541">
        <f>(Table2[[#This Row],[1M Return vs Nifty]]-AVERAGE(Table2[1M Return vs Nifty]))/_xlfn.STDEV.P(Table2[1M Return vs Nifty])</f>
        <v>0.25592388125051824</v>
      </c>
      <c r="K541">
        <v>-4.2108774798331696</v>
      </c>
      <c r="L541">
        <f>(Table2[[#This Row],[6M Return vs Nifty]]-AVERAGE(Table2[6M Return vs Nifty]))/_xlfn.STDEV.P(Table2[6M Return vs Nifty])</f>
        <v>-0.24572749571085853</v>
      </c>
      <c r="M541">
        <v>4.9559255216216798</v>
      </c>
      <c r="N541">
        <f>(Table2[[#This Row],[1W Return vs Nifty]]-AVERAGE(Table2[1W Return vs Nifty]))/_xlfn.STDEV.P(Table2[1W Return vs Nifty])</f>
        <v>0.54222789026275031</v>
      </c>
      <c r="O541">
        <v>7230.71</v>
      </c>
      <c r="P541">
        <v>7579.1059267220398</v>
      </c>
      <c r="Q541">
        <v>7973.6209098793297</v>
      </c>
      <c r="R541">
        <v>64.830663607723395</v>
      </c>
      <c r="S541" s="1">
        <f>(Table2[[#This Row],[Close Price]]-Table2[[#This Row],[20D EMA]])/Table2[[#This Row],[20D EMA]]</f>
        <v>2.4726479142435524E-2</v>
      </c>
      <c r="T541" s="1">
        <f>(Table2[[#This Row],[Close Price]]-Table2[[#This Row],[50D EMA]])/Table2[[#This Row],[50D EMA]]</f>
        <v>-2.2378091606300367E-2</v>
      </c>
      <c r="U541" s="1">
        <f>(Table2[[#This Row],[Close Price]]-Table2[[#This Row],[200D EMA]])/Table2[[#This Row],[200D EMA]]</f>
        <v>-7.0748398532513995E-2</v>
      </c>
      <c r="V541">
        <v>1.10580265789659</v>
      </c>
      <c r="W541">
        <v>7313.2</v>
      </c>
      <c r="X541">
        <v>7489</v>
      </c>
      <c r="Y541">
        <v>7313.2</v>
      </c>
      <c r="Z541">
        <v>7489</v>
      </c>
      <c r="AA541">
        <v>7313.2</v>
      </c>
      <c r="AB541">
        <v>7489</v>
      </c>
      <c r="AC541" s="1">
        <f>(Table2[[#This Row],[Close Price]]/Table2[[#This Row],[Day Low]])-1</f>
        <v>1.316797024558336E-2</v>
      </c>
      <c r="AD541" s="1">
        <f>(Table2[[#This Row],[Day High]]/Table2[[#This Row],[Close Price]])-1</f>
        <v>1.0729468925028574E-2</v>
      </c>
      <c r="AE541" s="1">
        <f>(Table2[[#This Row],[Close Price]]/Table2[[#This Row],[Current Week Low]])-1</f>
        <v>1.316797024558336E-2</v>
      </c>
      <c r="AF541" s="1">
        <f>(Table2[[#This Row],[Current Week High]]/Table2[[#This Row],[Close Price]])-1</f>
        <v>1.0729468925028574E-2</v>
      </c>
      <c r="AG541" s="1">
        <f>(Table2[[#This Row],[Close Price]]/Table2[[#This Row],[Current Month Low]])-1</f>
        <v>1.316797024558336E-2</v>
      </c>
      <c r="AH541" s="1">
        <f>(Table2[[#This Row],[Current Month High]]/Table2[[#This Row],[Close Price]])-1</f>
        <v>1.0729468925028574E-2</v>
      </c>
      <c r="AI541">
        <v>45.623186449827898</v>
      </c>
      <c r="AJ541">
        <v>12.415038232795199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-0.1</v>
      </c>
      <c r="AM541" t="s">
        <v>3190</v>
      </c>
      <c r="AN541">
        <v>4.8600000000000003</v>
      </c>
      <c r="AO541" t="s">
        <v>3189</v>
      </c>
      <c r="AP541">
        <v>3.169202705094E-2</v>
      </c>
      <c r="AQ541">
        <f>(Table2[[#This Row],[Sharpe Ratio]]-AVERAGE(Table2[Sharpe Ratio]))/_xlfn.STDEV.P(Table2[Sharpe Ratio])</f>
        <v>-0.32951924146313838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654</v>
      </c>
      <c r="AT541">
        <f>_xlfn.RANK.AVG(Table2[[#This Row],[6M Return vs Nifty Z-Score]],Table2[6M Return vs Nifty Z-Score])</f>
        <v>379</v>
      </c>
      <c r="AU541">
        <f>_xlfn.RANK.AVG(Table2[[#This Row],[Sharpe Ratio Z-Score]],Table2[Sharpe Ratio Z-Score])</f>
        <v>431</v>
      </c>
      <c r="AV541">
        <f>(Table2[[#This Row],[Rank 1Y]]+Table2[[#This Row],[Rank 6M]]+Table2[[#This Row],[Rank Sharpe]])/3</f>
        <v>488</v>
      </c>
    </row>
    <row r="542" spans="1:48" x14ac:dyDescent="0.3">
      <c r="A542" t="s">
        <v>842</v>
      </c>
      <c r="B542" t="s">
        <v>843</v>
      </c>
      <c r="C542" t="s">
        <v>3148</v>
      </c>
      <c r="D542" t="s">
        <v>213</v>
      </c>
      <c r="E542">
        <v>18220.774967310001</v>
      </c>
      <c r="F542">
        <v>483.1</v>
      </c>
      <c r="G542">
        <v>-22.430899071669401</v>
      </c>
      <c r="H542">
        <f>(Table2[[#This Row],[1Y Return vs Nifty]]-AVERAGE(Table2[1Y Return vs Nifty]))/_xlfn.STDEV.P(Table2[1Y Return vs Nifty])</f>
        <v>-0.7536589473001114</v>
      </c>
      <c r="I542">
        <v>-3.5538367138285998</v>
      </c>
      <c r="J542">
        <f>(Table2[[#This Row],[1M Return vs Nifty]]-AVERAGE(Table2[1M Return vs Nifty]))/_xlfn.STDEV.P(Table2[1M Return vs Nifty])</f>
        <v>-0.30393180816395843</v>
      </c>
      <c r="K542">
        <v>-18.446550682025801</v>
      </c>
      <c r="L542">
        <f>(Table2[[#This Row],[6M Return vs Nifty]]-AVERAGE(Table2[6M Return vs Nifty]))/_xlfn.STDEV.P(Table2[6M Return vs Nifty])</f>
        <v>-0.69670646059199659</v>
      </c>
      <c r="M542">
        <v>4.0761162472924601</v>
      </c>
      <c r="N542">
        <f>(Table2[[#This Row],[1W Return vs Nifty]]-AVERAGE(Table2[1W Return vs Nifty]))/_xlfn.STDEV.P(Table2[1W Return vs Nifty])</f>
        <v>0.35844270036130399</v>
      </c>
      <c r="O542">
        <v>481.65</v>
      </c>
      <c r="P542">
        <v>505.20331795363899</v>
      </c>
      <c r="Q542">
        <v>518.95081516127698</v>
      </c>
      <c r="R542">
        <v>54.131039631819398</v>
      </c>
      <c r="S542" s="1">
        <f>(Table2[[#This Row],[Close Price]]-Table2[[#This Row],[20D EMA]])/Table2[[#This Row],[20D EMA]]</f>
        <v>3.0104847918614045E-3</v>
      </c>
      <c r="T542" s="1">
        <f>(Table2[[#This Row],[Close Price]]-Table2[[#This Row],[50D EMA]])/Table2[[#This Row],[50D EMA]]</f>
        <v>-4.3751331727530977E-2</v>
      </c>
      <c r="U542" s="1">
        <f>(Table2[[#This Row],[Close Price]]-Table2[[#This Row],[200D EMA]])/Table2[[#This Row],[200D EMA]]</f>
        <v>-6.9083262062389128E-2</v>
      </c>
      <c r="V542">
        <v>1.53068950916074</v>
      </c>
      <c r="W542">
        <v>477.25</v>
      </c>
      <c r="X542">
        <v>484.5</v>
      </c>
      <c r="Y542">
        <v>477.25</v>
      </c>
      <c r="Z542">
        <v>484.5</v>
      </c>
      <c r="AA542">
        <v>477.25</v>
      </c>
      <c r="AB542">
        <v>484.5</v>
      </c>
      <c r="AC542" s="1">
        <f>(Table2[[#This Row],[Close Price]]/Table2[[#This Row],[Day Low]])-1</f>
        <v>1.2257726558407622E-2</v>
      </c>
      <c r="AD542" s="1">
        <f>(Table2[[#This Row],[Day High]]/Table2[[#This Row],[Close Price]])-1</f>
        <v>2.8979507348374511E-3</v>
      </c>
      <c r="AE542" s="1">
        <f>(Table2[[#This Row],[Close Price]]/Table2[[#This Row],[Current Week Low]])-1</f>
        <v>1.2257726558407622E-2</v>
      </c>
      <c r="AF542" s="1">
        <f>(Table2[[#This Row],[Current Week High]]/Table2[[#This Row],[Close Price]])-1</f>
        <v>2.8979507348374511E-3</v>
      </c>
      <c r="AG542" s="1">
        <f>(Table2[[#This Row],[Close Price]]/Table2[[#This Row],[Current Month Low]])-1</f>
        <v>1.2257726558407622E-2</v>
      </c>
      <c r="AH542" s="1">
        <f>(Table2[[#This Row],[Current Month High]]/Table2[[#This Row],[Close Price]])-1</f>
        <v>2.8979507348374511E-3</v>
      </c>
      <c r="AI542">
        <v>28.834609811633101</v>
      </c>
      <c r="AJ542">
        <v>18.756145526057001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-7.0000000000000007E-2</v>
      </c>
      <c r="AM542" t="s">
        <v>3190</v>
      </c>
      <c r="AN542">
        <v>1.9</v>
      </c>
      <c r="AO542" t="s">
        <v>3189</v>
      </c>
      <c r="AP542">
        <v>7.1100129528507E-2</v>
      </c>
      <c r="AQ542">
        <f>(Table2[[#This Row],[Sharpe Ratio]]-AVERAGE(Table2[Sharpe Ratio]))/_xlfn.STDEV.P(Table2[Sharpe Ratio])</f>
        <v>0.12749823353369052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577</v>
      </c>
      <c r="AT542">
        <f>_xlfn.RANK.AVG(Table2[[#This Row],[6M Return vs Nifty Z-Score]],Table2[6M Return vs Nifty Z-Score])</f>
        <v>574</v>
      </c>
      <c r="AU542">
        <f>_xlfn.RANK.AVG(Table2[[#This Row],[Sharpe Ratio Z-Score]],Table2[Sharpe Ratio Z-Score])</f>
        <v>314</v>
      </c>
      <c r="AV542">
        <f>(Table2[[#This Row],[Rank 1Y]]+Table2[[#This Row],[Rank 6M]]+Table2[[#This Row],[Rank Sharpe]])/3</f>
        <v>488.33333333333331</v>
      </c>
    </row>
    <row r="543" spans="1:48" x14ac:dyDescent="0.3">
      <c r="A543" t="s">
        <v>1773</v>
      </c>
      <c r="B543" t="s">
        <v>1774</v>
      </c>
      <c r="C543" t="s">
        <v>3157</v>
      </c>
      <c r="D543" t="s">
        <v>493</v>
      </c>
      <c r="E543">
        <v>4525.0979641699996</v>
      </c>
      <c r="F543">
        <v>817.45</v>
      </c>
      <c r="G543">
        <v>-13.8405190798163</v>
      </c>
      <c r="H543">
        <f>(Table2[[#This Row],[1Y Return vs Nifty]]-AVERAGE(Table2[1Y Return vs Nifty]))/_xlfn.STDEV.P(Table2[1Y Return vs Nifty])</f>
        <v>-0.58174620400869748</v>
      </c>
      <c r="I543">
        <v>-1.79439105158722E-2</v>
      </c>
      <c r="J543">
        <f>(Table2[[#This Row],[1M Return vs Nifty]]-AVERAGE(Table2[1M Return vs Nifty]))/_xlfn.STDEV.P(Table2[1M Return vs Nifty])</f>
        <v>8.5752009914582719E-2</v>
      </c>
      <c r="K543">
        <v>10.7588224878329</v>
      </c>
      <c r="L543">
        <f>(Table2[[#This Row],[6M Return vs Nifty]]-AVERAGE(Table2[6M Return vs Nifty]))/_xlfn.STDEV.P(Table2[6M Return vs Nifty])</f>
        <v>0.22850506780144758</v>
      </c>
      <c r="M543">
        <v>0.74605660469741997</v>
      </c>
      <c r="N543">
        <f>(Table2[[#This Row],[1W Return vs Nifty]]-AVERAGE(Table2[1W Return vs Nifty]))/_xlfn.STDEV.P(Table2[1W Return vs Nifty])</f>
        <v>-0.33718038711306036</v>
      </c>
      <c r="O543">
        <v>810.4</v>
      </c>
      <c r="P543">
        <v>826.87468501902902</v>
      </c>
      <c r="Q543">
        <v>816.221305544649</v>
      </c>
      <c r="R543">
        <v>55.360096312336999</v>
      </c>
      <c r="S543" s="1">
        <f>(Table2[[#This Row],[Close Price]]-Table2[[#This Row],[20D EMA]])/Table2[[#This Row],[20D EMA]]</f>
        <v>8.699407699901367E-3</v>
      </c>
      <c r="T543" s="1">
        <f>(Table2[[#This Row],[Close Price]]-Table2[[#This Row],[50D EMA]])/Table2[[#This Row],[50D EMA]]</f>
        <v>-1.1397960525072888E-2</v>
      </c>
      <c r="U543" s="1">
        <f>(Table2[[#This Row],[Close Price]]-Table2[[#This Row],[200D EMA]])/Table2[[#This Row],[200D EMA]]</f>
        <v>1.505344747808515E-3</v>
      </c>
      <c r="V543">
        <v>0.46205809357031702</v>
      </c>
      <c r="W543">
        <v>815</v>
      </c>
      <c r="X543">
        <v>829.1</v>
      </c>
      <c r="Y543">
        <v>815</v>
      </c>
      <c r="Z543">
        <v>829.1</v>
      </c>
      <c r="AA543">
        <v>815</v>
      </c>
      <c r="AB543">
        <v>829.1</v>
      </c>
      <c r="AC543" s="1">
        <f>(Table2[[#This Row],[Close Price]]/Table2[[#This Row],[Day Low]])-1</f>
        <v>3.0061349693251138E-3</v>
      </c>
      <c r="AD543" s="1">
        <f>(Table2[[#This Row],[Day High]]/Table2[[#This Row],[Close Price]])-1</f>
        <v>1.4251636185699468E-2</v>
      </c>
      <c r="AE543" s="1">
        <f>(Table2[[#This Row],[Close Price]]/Table2[[#This Row],[Current Week Low]])-1</f>
        <v>3.0061349693251138E-3</v>
      </c>
      <c r="AF543" s="1">
        <f>(Table2[[#This Row],[Current Week High]]/Table2[[#This Row],[Close Price]])-1</f>
        <v>1.4251636185699468E-2</v>
      </c>
      <c r="AG543" s="1">
        <f>(Table2[[#This Row],[Close Price]]/Table2[[#This Row],[Current Month Low]])-1</f>
        <v>3.0061349693251138E-3</v>
      </c>
      <c r="AH543" s="1">
        <f>(Table2[[#This Row],[Current Month High]]/Table2[[#This Row],[Close Price]])-1</f>
        <v>1.4251636185699468E-2</v>
      </c>
      <c r="AI543">
        <v>18.991987277509299</v>
      </c>
      <c r="AJ543">
        <v>24.431083035238601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-0.02</v>
      </c>
      <c r="AM543" t="s">
        <v>3190</v>
      </c>
      <c r="AN543">
        <v>1.57</v>
      </c>
      <c r="AO543" t="s">
        <v>3189</v>
      </c>
      <c r="AP543">
        <v>-0.120641954729585</v>
      </c>
      <c r="AQ543">
        <f>(Table2[[#This Row],[Sharpe Ratio]]-AVERAGE(Table2[Sharpe Ratio]))/_xlfn.STDEV.P(Table2[Sharpe Ratio])</f>
        <v>-2.0961430404440495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518</v>
      </c>
      <c r="AT543">
        <f>_xlfn.RANK.AVG(Table2[[#This Row],[6M Return vs Nifty Z-Score]],Table2[6M Return vs Nifty Z-Score])</f>
        <v>221</v>
      </c>
      <c r="AU543">
        <f>_xlfn.RANK.AVG(Table2[[#This Row],[Sharpe Ratio Z-Score]],Table2[Sharpe Ratio Z-Score])</f>
        <v>726</v>
      </c>
      <c r="AV543">
        <f>(Table2[[#This Row],[Rank 1Y]]+Table2[[#This Row],[Rank 6M]]+Table2[[#This Row],[Rank Sharpe]])/3</f>
        <v>488.33333333333331</v>
      </c>
    </row>
    <row r="544" spans="1:48" x14ac:dyDescent="0.3">
      <c r="A544" t="s">
        <v>1261</v>
      </c>
      <c r="B544" t="s">
        <v>1262</v>
      </c>
      <c r="C544" t="s">
        <v>3156</v>
      </c>
      <c r="D544" t="s">
        <v>139</v>
      </c>
      <c r="E544">
        <v>9313.2991323360002</v>
      </c>
      <c r="F544">
        <v>172.46</v>
      </c>
      <c r="G544">
        <v>-36.179912388681601</v>
      </c>
      <c r="H544">
        <f>(Table2[[#This Row],[1Y Return vs Nifty]]-AVERAGE(Table2[1Y Return vs Nifty]))/_xlfn.STDEV.P(Table2[1Y Return vs Nifty])</f>
        <v>-1.0288074970871237</v>
      </c>
      <c r="I544">
        <v>5.3808792310031599</v>
      </c>
      <c r="J544">
        <f>(Table2[[#This Row],[1M Return vs Nifty]]-AVERAGE(Table2[1M Return vs Nifty]))/_xlfn.STDEV.P(Table2[1M Return vs Nifty])</f>
        <v>0.68074573058022858</v>
      </c>
      <c r="K544">
        <v>-22.941442096712201</v>
      </c>
      <c r="L544">
        <f>(Table2[[#This Row],[6M Return vs Nifty]]-AVERAGE(Table2[6M Return vs Nifty]))/_xlfn.STDEV.P(Table2[6M Return vs Nifty])</f>
        <v>-0.8391023591671456</v>
      </c>
      <c r="M544">
        <v>2.79627639558253</v>
      </c>
      <c r="N544">
        <f>(Table2[[#This Row],[1W Return vs Nifty]]-AVERAGE(Table2[1W Return vs Nifty]))/_xlfn.STDEV.P(Table2[1W Return vs Nifty])</f>
        <v>9.1094290821883764E-2</v>
      </c>
      <c r="O544">
        <v>166.51</v>
      </c>
      <c r="P544">
        <v>173.02021367339901</v>
      </c>
      <c r="Q544">
        <v>187.75050593131499</v>
      </c>
      <c r="R544">
        <v>65.608797022264199</v>
      </c>
      <c r="S544" s="1">
        <f>(Table2[[#This Row],[Close Price]]-Table2[[#This Row],[20D EMA]])/Table2[[#This Row],[20D EMA]]</f>
        <v>3.573358957419985E-2</v>
      </c>
      <c r="T544" s="1">
        <f>(Table2[[#This Row],[Close Price]]-Table2[[#This Row],[50D EMA]])/Table2[[#This Row],[50D EMA]]</f>
        <v>-3.237851008879751E-3</v>
      </c>
      <c r="U544" s="1">
        <f>(Table2[[#This Row],[Close Price]]-Table2[[#This Row],[200D EMA]])/Table2[[#This Row],[200D EMA]]</f>
        <v>-8.1440557805520522E-2</v>
      </c>
      <c r="V544">
        <v>0.84183396119952902</v>
      </c>
      <c r="W544">
        <v>170.31</v>
      </c>
      <c r="X544">
        <v>173.85</v>
      </c>
      <c r="Y544">
        <v>170.31</v>
      </c>
      <c r="Z544">
        <v>173.85</v>
      </c>
      <c r="AA544">
        <v>170.31</v>
      </c>
      <c r="AB544">
        <v>173.85</v>
      </c>
      <c r="AC544" s="1">
        <f>(Table2[[#This Row],[Close Price]]/Table2[[#This Row],[Day Low]])-1</f>
        <v>1.2624038517996539E-2</v>
      </c>
      <c r="AD544" s="1">
        <f>(Table2[[#This Row],[Day High]]/Table2[[#This Row],[Close Price]])-1</f>
        <v>8.0598399628899475E-3</v>
      </c>
      <c r="AE544" s="1">
        <f>(Table2[[#This Row],[Close Price]]/Table2[[#This Row],[Current Week Low]])-1</f>
        <v>1.2624038517996539E-2</v>
      </c>
      <c r="AF544" s="1">
        <f>(Table2[[#This Row],[Current Week High]]/Table2[[#This Row],[Close Price]])-1</f>
        <v>8.0598399628899475E-3</v>
      </c>
      <c r="AG544" s="1">
        <f>(Table2[[#This Row],[Close Price]]/Table2[[#This Row],[Current Month Low]])-1</f>
        <v>1.2624038517996539E-2</v>
      </c>
      <c r="AH544" s="1">
        <f>(Table2[[#This Row],[Current Month High]]/Table2[[#This Row],[Close Price]])-1</f>
        <v>8.0598399628899475E-3</v>
      </c>
      <c r="AI544">
        <v>65.197727009161497</v>
      </c>
      <c r="AJ544">
        <v>14.280034457623699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-0.13</v>
      </c>
      <c r="AM544" t="s">
        <v>3190</v>
      </c>
      <c r="AN544">
        <v>6.57</v>
      </c>
      <c r="AO544" t="s">
        <v>3189</v>
      </c>
      <c r="AP544">
        <v>0.119854614548029</v>
      </c>
      <c r="AQ544">
        <f>(Table2[[#This Row],[Sharpe Ratio]]-AVERAGE(Table2[Sharpe Ratio]))/_xlfn.STDEV.P(Table2[Sharpe Ratio])</f>
        <v>0.69290611256253898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668</v>
      </c>
      <c r="AT544">
        <f>_xlfn.RANK.AVG(Table2[[#This Row],[6M Return vs Nifty Z-Score]],Table2[6M Return vs Nifty Z-Score])</f>
        <v>628</v>
      </c>
      <c r="AU544">
        <f>_xlfn.RANK.AVG(Table2[[#This Row],[Sharpe Ratio Z-Score]],Table2[Sharpe Ratio Z-Score])</f>
        <v>171</v>
      </c>
      <c r="AV544">
        <f>(Table2[[#This Row],[Rank 1Y]]+Table2[[#This Row],[Rank 6M]]+Table2[[#This Row],[Rank Sharpe]])/3</f>
        <v>489</v>
      </c>
    </row>
    <row r="545" spans="1:48" x14ac:dyDescent="0.3">
      <c r="A545" t="s">
        <v>177</v>
      </c>
      <c r="B545" t="s">
        <v>178</v>
      </c>
      <c r="C545" t="s">
        <v>3143</v>
      </c>
      <c r="D545" t="s">
        <v>37</v>
      </c>
      <c r="E545">
        <v>141547.92905055001</v>
      </c>
      <c r="F545">
        <v>640.20000000000005</v>
      </c>
      <c r="G545">
        <v>-22.324189370192599</v>
      </c>
      <c r="H545">
        <f>(Table2[[#This Row],[1Y Return vs Nifty]]-AVERAGE(Table2[1Y Return vs Nifty]))/_xlfn.STDEV.P(Table2[1Y Return vs Nifty])</f>
        <v>-0.75152344717857045</v>
      </c>
      <c r="I545">
        <v>-9.0341124250465299</v>
      </c>
      <c r="J545">
        <f>(Table2[[#This Row],[1M Return vs Nifty]]-AVERAGE(Table2[1M Return vs Nifty]))/_xlfn.STDEV.P(Table2[1M Return vs Nifty])</f>
        <v>-0.90790225694840865</v>
      </c>
      <c r="K545">
        <v>11.822627856202301</v>
      </c>
      <c r="L545">
        <f>(Table2[[#This Row],[6M Return vs Nifty]]-AVERAGE(Table2[6M Return vs Nifty]))/_xlfn.STDEV.P(Table2[6M Return vs Nifty])</f>
        <v>0.26220588665617772</v>
      </c>
      <c r="M545">
        <v>-4.89747106328677</v>
      </c>
      <c r="N545">
        <f>(Table2[[#This Row],[1W Return vs Nifty]]-AVERAGE(Table2[1W Return vs Nifty]))/_xlfn.STDEV.P(Table2[1W Return vs Nifty])</f>
        <v>-1.5160686239588423</v>
      </c>
      <c r="O545">
        <v>685.03</v>
      </c>
      <c r="P545">
        <v>698.88489457621995</v>
      </c>
      <c r="Q545">
        <v>665.81771540447301</v>
      </c>
      <c r="R545">
        <v>23.463035156179</v>
      </c>
      <c r="S545" s="1">
        <f>(Table2[[#This Row],[Close Price]]-Table2[[#This Row],[20D EMA]])/Table2[[#This Row],[20D EMA]]</f>
        <v>-6.5442389384406413E-2</v>
      </c>
      <c r="T545" s="1">
        <f>(Table2[[#This Row],[Close Price]]-Table2[[#This Row],[50D EMA]])/Table2[[#This Row],[50D EMA]]</f>
        <v>-8.3969327469589156E-2</v>
      </c>
      <c r="U545" s="1">
        <f>(Table2[[#This Row],[Close Price]]-Table2[[#This Row],[200D EMA]])/Table2[[#This Row],[200D EMA]]</f>
        <v>-3.8475568930920724E-2</v>
      </c>
      <c r="V545">
        <v>1.465246947135</v>
      </c>
      <c r="W545">
        <v>639.1</v>
      </c>
      <c r="X545">
        <v>664</v>
      </c>
      <c r="Y545">
        <v>639.1</v>
      </c>
      <c r="Z545">
        <v>664</v>
      </c>
      <c r="AA545">
        <v>639.1</v>
      </c>
      <c r="AB545">
        <v>664</v>
      </c>
      <c r="AC545" s="1">
        <f>(Table2[[#This Row],[Close Price]]/Table2[[#This Row],[Day Low]])-1</f>
        <v>1.7211703958692759E-3</v>
      </c>
      <c r="AD545" s="1">
        <f>(Table2[[#This Row],[Day High]]/Table2[[#This Row],[Close Price]])-1</f>
        <v>3.7175882536707228E-2</v>
      </c>
      <c r="AE545" s="1">
        <f>(Table2[[#This Row],[Close Price]]/Table2[[#This Row],[Current Week Low]])-1</f>
        <v>1.7211703958692759E-3</v>
      </c>
      <c r="AF545" s="1">
        <f>(Table2[[#This Row],[Current Week High]]/Table2[[#This Row],[Close Price]])-1</f>
        <v>3.7175882536707228E-2</v>
      </c>
      <c r="AG545" s="1">
        <f>(Table2[[#This Row],[Close Price]]/Table2[[#This Row],[Current Month Low]])-1</f>
        <v>1.7211703958692759E-3</v>
      </c>
      <c r="AH545" s="1">
        <f>(Table2[[#This Row],[Current Month High]]/Table2[[#This Row],[Close Price]])-1</f>
        <v>3.7175882536707228E-2</v>
      </c>
      <c r="AI545">
        <v>18.900343642611599</v>
      </c>
      <c r="AJ545">
        <v>25.1857645678529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-0.1</v>
      </c>
      <c r="AM545" t="s">
        <v>3190</v>
      </c>
      <c r="AN545">
        <v>-8.5399999999999991</v>
      </c>
      <c r="AO545" t="s">
        <v>3190</v>
      </c>
      <c r="AP545">
        <v>-5.7415545167325999E-2</v>
      </c>
      <c r="AQ545">
        <f>(Table2[[#This Row],[Sharpe Ratio]]-AVERAGE(Table2[Sharpe Ratio]))/_xlfn.STDEV.P(Table2[Sharpe Ratio])</f>
        <v>-1.3629036243187052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576</v>
      </c>
      <c r="AT545">
        <f>_xlfn.RANK.AVG(Table2[[#This Row],[6M Return vs Nifty Z-Score]],Table2[6M Return vs Nifty Z-Score])</f>
        <v>215</v>
      </c>
      <c r="AU545">
        <f>_xlfn.RANK.AVG(Table2[[#This Row],[Sharpe Ratio Z-Score]],Table2[Sharpe Ratio Z-Score])</f>
        <v>678</v>
      </c>
      <c r="AV545">
        <f>(Table2[[#This Row],[Rank 1Y]]+Table2[[#This Row],[Rank 6M]]+Table2[[#This Row],[Rank Sharpe]])/3</f>
        <v>489.66666666666669</v>
      </c>
    </row>
    <row r="546" spans="1:48" x14ac:dyDescent="0.3">
      <c r="A546" t="s">
        <v>1253</v>
      </c>
      <c r="B546" t="s">
        <v>1254</v>
      </c>
      <c r="C546" t="s">
        <v>3143</v>
      </c>
      <c r="D546" t="s">
        <v>144</v>
      </c>
      <c r="E546">
        <v>9400.5077886519994</v>
      </c>
      <c r="F546">
        <v>85.91</v>
      </c>
      <c r="G546">
        <v>-22.929055798965599</v>
      </c>
      <c r="H546">
        <f>(Table2[[#This Row],[1Y Return vs Nifty]]-AVERAGE(Table2[1Y Return vs Nifty]))/_xlfn.STDEV.P(Table2[1Y Return vs Nifty])</f>
        <v>-0.76362817912219383</v>
      </c>
      <c r="I546">
        <v>0.23162089505056199</v>
      </c>
      <c r="J546">
        <f>(Table2[[#This Row],[1M Return vs Nifty]]-AVERAGE(Table2[1M Return vs Nifty]))/_xlfn.STDEV.P(Table2[1M Return vs Nifty])</f>
        <v>0.1132560581708091</v>
      </c>
      <c r="K546">
        <v>-2.3250738296590501</v>
      </c>
      <c r="L546">
        <f>(Table2[[#This Row],[6M Return vs Nifty]]-AVERAGE(Table2[6M Return vs Nifty]))/_xlfn.STDEV.P(Table2[6M Return vs Nifty])</f>
        <v>-0.18598618484727353</v>
      </c>
      <c r="M546">
        <v>1.43726069364178</v>
      </c>
      <c r="N546">
        <f>(Table2[[#This Row],[1W Return vs Nifty]]-AVERAGE(Table2[1W Return vs Nifty]))/_xlfn.STDEV.P(Table2[1W Return vs Nifty])</f>
        <v>-0.19279332681053354</v>
      </c>
      <c r="O546">
        <v>85.44</v>
      </c>
      <c r="P546">
        <v>85.699964308733101</v>
      </c>
      <c r="Q546">
        <v>85.622849983852902</v>
      </c>
      <c r="R546">
        <v>59.780862410311599</v>
      </c>
      <c r="S546" s="1">
        <f>(Table2[[#This Row],[Close Price]]-Table2[[#This Row],[20D EMA]])/Table2[[#This Row],[20D EMA]]</f>
        <v>5.5009363295880015E-3</v>
      </c>
      <c r="T546" s="1">
        <f>(Table2[[#This Row],[Close Price]]-Table2[[#This Row],[50D EMA]])/Table2[[#This Row],[50D EMA]]</f>
        <v>2.4508258896146634E-3</v>
      </c>
      <c r="U546" s="1">
        <f>(Table2[[#This Row],[Close Price]]-Table2[[#This Row],[200D EMA]])/Table2[[#This Row],[200D EMA]]</f>
        <v>3.353661040262578E-3</v>
      </c>
      <c r="V546">
        <v>0.366439253852548</v>
      </c>
      <c r="W546">
        <v>85.43</v>
      </c>
      <c r="X546">
        <v>87.4</v>
      </c>
      <c r="Y546">
        <v>85.43</v>
      </c>
      <c r="Z546">
        <v>87.4</v>
      </c>
      <c r="AA546">
        <v>85.43</v>
      </c>
      <c r="AB546">
        <v>87.4</v>
      </c>
      <c r="AC546" s="1">
        <f>(Table2[[#This Row],[Close Price]]/Table2[[#This Row],[Day Low]])-1</f>
        <v>5.61863513988059E-3</v>
      </c>
      <c r="AD546" s="1">
        <f>(Table2[[#This Row],[Day High]]/Table2[[#This Row],[Close Price]])-1</f>
        <v>1.7343731812361929E-2</v>
      </c>
      <c r="AE546" s="1">
        <f>(Table2[[#This Row],[Close Price]]/Table2[[#This Row],[Current Week Low]])-1</f>
        <v>5.61863513988059E-3</v>
      </c>
      <c r="AF546" s="1">
        <f>(Table2[[#This Row],[Current Week High]]/Table2[[#This Row],[Close Price]])-1</f>
        <v>1.7343731812361929E-2</v>
      </c>
      <c r="AG546" s="1">
        <f>(Table2[[#This Row],[Close Price]]/Table2[[#This Row],[Current Month Low]])-1</f>
        <v>5.61863513988059E-3</v>
      </c>
      <c r="AH546" s="1">
        <f>(Table2[[#This Row],[Current Month High]]/Table2[[#This Row],[Close Price]])-1</f>
        <v>1.7343731812361929E-2</v>
      </c>
      <c r="AI546">
        <v>23.163776044697901</v>
      </c>
      <c r="AJ546">
        <v>18.6602209944751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0</v>
      </c>
      <c r="AM546" t="s">
        <v>3188</v>
      </c>
      <c r="AN546">
        <v>2.74</v>
      </c>
      <c r="AO546" t="s">
        <v>3189</v>
      </c>
      <c r="AQ546">
        <f>(Table2[[#This Row],[Sharpe Ratio]]-AVERAGE(Table2[Sharpe Ratio]))/_xlfn.STDEV.P(Table2[Sharpe Ratio])</f>
        <v>-0.69705305481019519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580</v>
      </c>
      <c r="AT546">
        <f>_xlfn.RANK.AVG(Table2[[#This Row],[6M Return vs Nifty Z-Score]],Table2[6M Return vs Nifty Z-Score])</f>
        <v>352</v>
      </c>
      <c r="AU546">
        <f>_xlfn.RANK.AVG(Table2[[#This Row],[Sharpe Ratio Z-Score]],Table2[Sharpe Ratio Z-Score])</f>
        <v>537</v>
      </c>
      <c r="AV546">
        <f>(Table2[[#This Row],[Rank 1Y]]+Table2[[#This Row],[Rank 6M]]+Table2[[#This Row],[Rank Sharpe]])/3</f>
        <v>489.66666666666669</v>
      </c>
    </row>
    <row r="547" spans="1:48" x14ac:dyDescent="0.3">
      <c r="A547" t="s">
        <v>644</v>
      </c>
      <c r="B547" t="s">
        <v>645</v>
      </c>
      <c r="C547" t="s">
        <v>3148</v>
      </c>
      <c r="D547" t="s">
        <v>522</v>
      </c>
      <c r="E547">
        <v>28290.6696568679</v>
      </c>
      <c r="F547">
        <v>63.96</v>
      </c>
      <c r="G547">
        <v>-16.0643451629922</v>
      </c>
      <c r="H547">
        <f>(Table2[[#This Row],[1Y Return vs Nifty]]-AVERAGE(Table2[1Y Return vs Nifty]))/_xlfn.STDEV.P(Table2[1Y Return vs Nifty])</f>
        <v>-0.62624994457946814</v>
      </c>
      <c r="I547">
        <v>-0.75110447797563995</v>
      </c>
      <c r="J547">
        <f>(Table2[[#This Row],[1M Return vs Nifty]]-AVERAGE(Table2[1M Return vs Nifty]))/_xlfn.STDEV.P(Table2[1M Return vs Nifty])</f>
        <v>4.9518202355621453E-3</v>
      </c>
      <c r="K547">
        <v>-13.156740942294601</v>
      </c>
      <c r="L547">
        <f>(Table2[[#This Row],[6M Return vs Nifty]]-AVERAGE(Table2[6M Return vs Nifty]))/_xlfn.STDEV.P(Table2[6M Return vs Nifty])</f>
        <v>-0.52912794941384589</v>
      </c>
      <c r="M547">
        <v>1.8338582481340699</v>
      </c>
      <c r="N547">
        <f>(Table2[[#This Row],[1W Return vs Nifty]]-AVERAGE(Table2[1W Return vs Nifty]))/_xlfn.STDEV.P(Table2[1W Return vs Nifty])</f>
        <v>-0.10994723846668628</v>
      </c>
      <c r="O547">
        <v>63.14</v>
      </c>
      <c r="P547">
        <v>64.761091975622193</v>
      </c>
      <c r="Q547">
        <v>66.907473533994605</v>
      </c>
      <c r="R547">
        <v>64.2168023061448</v>
      </c>
      <c r="S547" s="1">
        <f>(Table2[[#This Row],[Close Price]]-Table2[[#This Row],[20D EMA]])/Table2[[#This Row],[20D EMA]]</f>
        <v>1.2987012987012991E-2</v>
      </c>
      <c r="T547" s="1">
        <f>(Table2[[#This Row],[Close Price]]-Table2[[#This Row],[50D EMA]])/Table2[[#This Row],[50D EMA]]</f>
        <v>-1.2369957812381311E-2</v>
      </c>
      <c r="U547" s="1">
        <f>(Table2[[#This Row],[Close Price]]-Table2[[#This Row],[200D EMA]])/Table2[[#This Row],[200D EMA]]</f>
        <v>-4.4052979111474592E-2</v>
      </c>
      <c r="V547">
        <v>0.91475430936111002</v>
      </c>
      <c r="W547">
        <v>63.21</v>
      </c>
      <c r="X547">
        <v>64.489999999999995</v>
      </c>
      <c r="Y547">
        <v>63.21</v>
      </c>
      <c r="Z547">
        <v>64.489999999999995</v>
      </c>
      <c r="AA547">
        <v>63.21</v>
      </c>
      <c r="AB547">
        <v>64.489999999999995</v>
      </c>
      <c r="AC547" s="1">
        <f>(Table2[[#This Row],[Close Price]]/Table2[[#This Row],[Day Low]])-1</f>
        <v>1.186521120075934E-2</v>
      </c>
      <c r="AD547" s="1">
        <f>(Table2[[#This Row],[Day High]]/Table2[[#This Row],[Close Price]])-1</f>
        <v>8.2864290181361433E-3</v>
      </c>
      <c r="AE547" s="1">
        <f>(Table2[[#This Row],[Close Price]]/Table2[[#This Row],[Current Week Low]])-1</f>
        <v>1.186521120075934E-2</v>
      </c>
      <c r="AF547" s="1">
        <f>(Table2[[#This Row],[Current Week High]]/Table2[[#This Row],[Close Price]])-1</f>
        <v>8.2864290181361433E-3</v>
      </c>
      <c r="AG547" s="1">
        <f>(Table2[[#This Row],[Close Price]]/Table2[[#This Row],[Current Month Low]])-1</f>
        <v>1.186521120075934E-2</v>
      </c>
      <c r="AH547" s="1">
        <f>(Table2[[#This Row],[Current Month High]]/Table2[[#This Row],[Close Price]])-1</f>
        <v>8.2864290181361433E-3</v>
      </c>
      <c r="AI547">
        <v>25.0781738586616</v>
      </c>
      <c r="AJ547">
        <v>8.2233502538071104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-0.09</v>
      </c>
      <c r="AM547" t="s">
        <v>3190</v>
      </c>
      <c r="AN547">
        <v>2.78</v>
      </c>
      <c r="AO547" t="s">
        <v>3189</v>
      </c>
      <c r="AP547">
        <v>2.3809663057729E-2</v>
      </c>
      <c r="AQ547">
        <f>(Table2[[#This Row],[Sharpe Ratio]]-AVERAGE(Table2[Sharpe Ratio]))/_xlfn.STDEV.P(Table2[Sharpe Ratio])</f>
        <v>-0.42093135883757588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539</v>
      </c>
      <c r="AT547">
        <f>_xlfn.RANK.AVG(Table2[[#This Row],[6M Return vs Nifty Z-Score]],Table2[6M Return vs Nifty Z-Score])</f>
        <v>506</v>
      </c>
      <c r="AU547">
        <f>_xlfn.RANK.AVG(Table2[[#This Row],[Sharpe Ratio Z-Score]],Table2[Sharpe Ratio Z-Score])</f>
        <v>450</v>
      </c>
      <c r="AV547">
        <f>(Table2[[#This Row],[Rank 1Y]]+Table2[[#This Row],[Rank 6M]]+Table2[[#This Row],[Rank Sharpe]])/3</f>
        <v>498.33333333333331</v>
      </c>
    </row>
    <row r="548" spans="1:48" x14ac:dyDescent="0.3">
      <c r="A548" t="s">
        <v>81</v>
      </c>
      <c r="B548" t="s">
        <v>82</v>
      </c>
      <c r="C548" t="s">
        <v>3148</v>
      </c>
      <c r="D548" t="s">
        <v>57</v>
      </c>
      <c r="E548">
        <v>289491.597987585</v>
      </c>
      <c r="F548">
        <v>790.05</v>
      </c>
      <c r="G548">
        <v>-8.3175191230138807</v>
      </c>
      <c r="H548">
        <f>(Table2[[#This Row],[1Y Return vs Nifty]]-AVERAGE(Table2[1Y Return vs Nifty]))/_xlfn.STDEV.P(Table2[1Y Return vs Nifty])</f>
        <v>-0.47121860515128716</v>
      </c>
      <c r="I548">
        <v>-6.4754003094270001</v>
      </c>
      <c r="J548">
        <f>(Table2[[#This Row],[1M Return vs Nifty]]-AVERAGE(Table2[1M Return vs Nifty]))/_xlfn.STDEV.P(Table2[1M Return vs Nifty])</f>
        <v>-0.62591160789810885</v>
      </c>
      <c r="K548">
        <v>-25.001525866788899</v>
      </c>
      <c r="L548">
        <f>(Table2[[#This Row],[6M Return vs Nifty]]-AVERAGE(Table2[6M Return vs Nifty]))/_xlfn.STDEV.P(Table2[6M Return vs Nifty])</f>
        <v>-0.90436477654650249</v>
      </c>
      <c r="M548">
        <v>-2.8966599318188901</v>
      </c>
      <c r="N548">
        <f>(Table2[[#This Row],[1W Return vs Nifty]]-AVERAGE(Table2[1W Return vs Nifty]))/_xlfn.STDEV.P(Table2[1W Return vs Nifty])</f>
        <v>-1.0981150236923447</v>
      </c>
      <c r="O548">
        <v>804.37</v>
      </c>
      <c r="P548">
        <v>862.45293911945203</v>
      </c>
      <c r="Q548">
        <v>907.28808429319997</v>
      </c>
      <c r="R548">
        <v>42.989915441615601</v>
      </c>
      <c r="S548" s="1">
        <f>(Table2[[#This Row],[Close Price]]-Table2[[#This Row],[20D EMA]])/Table2[[#This Row],[20D EMA]]</f>
        <v>-1.7802752464661849E-2</v>
      </c>
      <c r="T548" s="1">
        <f>(Table2[[#This Row],[Close Price]]-Table2[[#This Row],[50D EMA]])/Table2[[#This Row],[50D EMA]]</f>
        <v>-8.3950017253549031E-2</v>
      </c>
      <c r="U548" s="1">
        <f>(Table2[[#This Row],[Close Price]]-Table2[[#This Row],[200D EMA]])/Table2[[#This Row],[200D EMA]]</f>
        <v>-0.12921814616856939</v>
      </c>
      <c r="V548">
        <v>0.94178180401108602</v>
      </c>
      <c r="W548">
        <v>785</v>
      </c>
      <c r="X548">
        <v>796.75</v>
      </c>
      <c r="Y548">
        <v>785</v>
      </c>
      <c r="Z548">
        <v>796.75</v>
      </c>
      <c r="AA548">
        <v>785</v>
      </c>
      <c r="AB548">
        <v>796.75</v>
      </c>
      <c r="AC548" s="1">
        <f>(Table2[[#This Row],[Close Price]]/Table2[[#This Row],[Day Low]])-1</f>
        <v>6.4331210191082011E-3</v>
      </c>
      <c r="AD548" s="1">
        <f>(Table2[[#This Row],[Day High]]/Table2[[#This Row],[Close Price]])-1</f>
        <v>8.4804759192456114E-3</v>
      </c>
      <c r="AE548" s="1">
        <f>(Table2[[#This Row],[Close Price]]/Table2[[#This Row],[Current Week Low]])-1</f>
        <v>6.4331210191082011E-3</v>
      </c>
      <c r="AF548" s="1">
        <f>(Table2[[#This Row],[Current Week High]]/Table2[[#This Row],[Close Price]])-1</f>
        <v>8.4804759192456114E-3</v>
      </c>
      <c r="AG548" s="1">
        <f>(Table2[[#This Row],[Close Price]]/Table2[[#This Row],[Current Month Low]])-1</f>
        <v>6.4331210191082011E-3</v>
      </c>
      <c r="AH548" s="1">
        <f>(Table2[[#This Row],[Current Month High]]/Table2[[#This Row],[Close Price]])-1</f>
        <v>8.4804759192456114E-3</v>
      </c>
      <c r="AI548">
        <v>49.231061325232503</v>
      </c>
      <c r="AJ548">
        <v>13.472172351885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-0.13</v>
      </c>
      <c r="AM548" t="s">
        <v>3190</v>
      </c>
      <c r="AN548">
        <v>0.66</v>
      </c>
      <c r="AO548" t="s">
        <v>3189</v>
      </c>
      <c r="AP548">
        <v>5.4597242783367E-2</v>
      </c>
      <c r="AQ548">
        <f>(Table2[[#This Row],[Sharpe Ratio]]-AVERAGE(Table2[Sharpe Ratio]))/_xlfn.STDEV.P(Table2[Sharpe Ratio])</f>
        <v>-6.3886460380863014E-2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474</v>
      </c>
      <c r="AT548">
        <f>_xlfn.RANK.AVG(Table2[[#This Row],[6M Return vs Nifty Z-Score]],Table2[6M Return vs Nifty Z-Score])</f>
        <v>647</v>
      </c>
      <c r="AU548">
        <f>_xlfn.RANK.AVG(Table2[[#This Row],[Sharpe Ratio Z-Score]],Table2[Sharpe Ratio Z-Score])</f>
        <v>376</v>
      </c>
      <c r="AV548">
        <f>(Table2[[#This Row],[Rank 1Y]]+Table2[[#This Row],[Rank 6M]]+Table2[[#This Row],[Rank Sharpe]])/3</f>
        <v>499</v>
      </c>
    </row>
    <row r="549" spans="1:48" x14ac:dyDescent="0.3">
      <c r="A549" t="s">
        <v>1435</v>
      </c>
      <c r="B549" t="s">
        <v>1436</v>
      </c>
      <c r="C549" t="s">
        <v>3155</v>
      </c>
      <c r="D549" t="s">
        <v>222</v>
      </c>
      <c r="E549">
        <v>7447.5263109149901</v>
      </c>
      <c r="F549">
        <v>374.3</v>
      </c>
      <c r="G549">
        <v>-26.4096659514192</v>
      </c>
      <c r="H549">
        <f>(Table2[[#This Row],[1Y Return vs Nifty]]-AVERAGE(Table2[1Y Return vs Nifty]))/_xlfn.STDEV.P(Table2[1Y Return vs Nifty])</f>
        <v>-0.83328298370635834</v>
      </c>
      <c r="I549">
        <v>-2.7621088347577301</v>
      </c>
      <c r="J549">
        <f>(Table2[[#This Row],[1M Return vs Nifty]]-AVERAGE(Table2[1M Return vs Nifty]))/_xlfn.STDEV.P(Table2[1M Return vs Nifty])</f>
        <v>-0.21667702982155204</v>
      </c>
      <c r="K549">
        <v>-15.210536376361</v>
      </c>
      <c r="L549">
        <f>(Table2[[#This Row],[6M Return vs Nifty]]-AVERAGE(Table2[6M Return vs Nifty]))/_xlfn.STDEV.P(Table2[6M Return vs Nifty])</f>
        <v>-0.59419115547214552</v>
      </c>
      <c r="M549">
        <v>3.8175571590143398</v>
      </c>
      <c r="N549">
        <f>(Table2[[#This Row],[1W Return vs Nifty]]-AVERAGE(Table2[1W Return vs Nifty]))/_xlfn.STDEV.P(Table2[1W Return vs Nifty])</f>
        <v>0.304431754436497</v>
      </c>
      <c r="O549">
        <v>364.83</v>
      </c>
      <c r="P549">
        <v>377.22750808197401</v>
      </c>
      <c r="Q549">
        <v>396.59127163088698</v>
      </c>
      <c r="R549">
        <v>63.604038684952798</v>
      </c>
      <c r="S549" s="1">
        <f>(Table2[[#This Row],[Close Price]]-Table2[[#This Row],[20D EMA]])/Table2[[#This Row],[20D EMA]]</f>
        <v>2.5957295178576398E-2</v>
      </c>
      <c r="T549" s="1">
        <f>(Table2[[#This Row],[Close Price]]-Table2[[#This Row],[50D EMA]])/Table2[[#This Row],[50D EMA]]</f>
        <v>-7.7605901458751257E-3</v>
      </c>
      <c r="U549" s="1">
        <f>(Table2[[#This Row],[Close Price]]-Table2[[#This Row],[200D EMA]])/Table2[[#This Row],[200D EMA]]</f>
        <v>-5.6207166484576E-2</v>
      </c>
      <c r="V549">
        <v>0.50003904419083101</v>
      </c>
      <c r="W549">
        <v>365.8</v>
      </c>
      <c r="X549">
        <v>375.75</v>
      </c>
      <c r="Y549">
        <v>365.8</v>
      </c>
      <c r="Z549">
        <v>375.75</v>
      </c>
      <c r="AA549">
        <v>365.8</v>
      </c>
      <c r="AB549">
        <v>375.75</v>
      </c>
      <c r="AC549" s="1">
        <f>(Table2[[#This Row],[Close Price]]/Table2[[#This Row],[Day Low]])-1</f>
        <v>2.3236741388737103E-2</v>
      </c>
      <c r="AD549" s="1">
        <f>(Table2[[#This Row],[Day High]]/Table2[[#This Row],[Close Price]])-1</f>
        <v>3.8738979428265541E-3</v>
      </c>
      <c r="AE549" s="1">
        <f>(Table2[[#This Row],[Close Price]]/Table2[[#This Row],[Current Week Low]])-1</f>
        <v>2.3236741388737103E-2</v>
      </c>
      <c r="AF549" s="1">
        <f>(Table2[[#This Row],[Current Week High]]/Table2[[#This Row],[Close Price]])-1</f>
        <v>3.8738979428265541E-3</v>
      </c>
      <c r="AG549" s="1">
        <f>(Table2[[#This Row],[Close Price]]/Table2[[#This Row],[Current Month Low]])-1</f>
        <v>2.3236741388737103E-2</v>
      </c>
      <c r="AH549" s="1">
        <f>(Table2[[#This Row],[Current Month High]]/Table2[[#This Row],[Close Price]])-1</f>
        <v>3.8738979428265541E-3</v>
      </c>
      <c r="AI549">
        <v>34.918514560512897</v>
      </c>
      <c r="AJ549">
        <v>7.8674351585014302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-0.13</v>
      </c>
      <c r="AM549" t="s">
        <v>3190</v>
      </c>
      <c r="AN549">
        <v>4.07</v>
      </c>
      <c r="AO549" t="s">
        <v>3189</v>
      </c>
      <c r="AP549">
        <v>5.8361024252315999E-2</v>
      </c>
      <c r="AQ549">
        <f>(Table2[[#This Row],[Sharpe Ratio]]-AVERAGE(Table2[Sharpe Ratio]))/_xlfn.STDEV.P(Table2[Sharpe Ratio])</f>
        <v>-2.0237723313197831E-2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604</v>
      </c>
      <c r="AT549">
        <f>_xlfn.RANK.AVG(Table2[[#This Row],[6M Return vs Nifty Z-Score]],Table2[6M Return vs Nifty Z-Score])</f>
        <v>535</v>
      </c>
      <c r="AU549">
        <f>_xlfn.RANK.AVG(Table2[[#This Row],[Sharpe Ratio Z-Score]],Table2[Sharpe Ratio Z-Score])</f>
        <v>358</v>
      </c>
      <c r="AV549">
        <f>(Table2[[#This Row],[Rank 1Y]]+Table2[[#This Row],[Rank 6M]]+Table2[[#This Row],[Rank Sharpe]])/3</f>
        <v>499</v>
      </c>
    </row>
    <row r="550" spans="1:48" x14ac:dyDescent="0.3">
      <c r="A550" t="s">
        <v>448</v>
      </c>
      <c r="B550" t="s">
        <v>449</v>
      </c>
      <c r="C550" t="s">
        <v>3143</v>
      </c>
      <c r="D550" t="s">
        <v>34</v>
      </c>
      <c r="E550">
        <v>50306.9799193</v>
      </c>
      <c r="F550">
        <v>110.12</v>
      </c>
      <c r="G550">
        <v>-18.585376265870998</v>
      </c>
      <c r="H550">
        <f>(Table2[[#This Row],[1Y Return vs Nifty]]-AVERAGE(Table2[1Y Return vs Nifty]))/_xlfn.STDEV.P(Table2[1Y Return vs Nifty])</f>
        <v>-0.67670142323697757</v>
      </c>
      <c r="I550">
        <v>0.47974614651824998</v>
      </c>
      <c r="J550">
        <f>(Table2[[#This Row],[1M Return vs Nifty]]-AVERAGE(Table2[1M Return vs Nifty]))/_xlfn.STDEV.P(Table2[1M Return vs Nifty])</f>
        <v>0.14060145599029023</v>
      </c>
      <c r="K550">
        <v>-26.226806970408699</v>
      </c>
      <c r="L550">
        <f>(Table2[[#This Row],[6M Return vs Nifty]]-AVERAGE(Table2[6M Return vs Nifty]))/_xlfn.STDEV.P(Table2[6M Return vs Nifty])</f>
        <v>-0.94318106545328673</v>
      </c>
      <c r="M550">
        <v>3.4738894276389298</v>
      </c>
      <c r="N550">
        <f>(Table2[[#This Row],[1W Return vs Nifty]]-AVERAGE(Table2[1W Return vs Nifty]))/_xlfn.STDEV.P(Table2[1W Return vs Nifty])</f>
        <v>0.23264228697267209</v>
      </c>
      <c r="O550">
        <v>107.81</v>
      </c>
      <c r="P550">
        <v>108.64079302469401</v>
      </c>
      <c r="Q550">
        <v>114.887217358782</v>
      </c>
      <c r="R550">
        <v>60.491822509313202</v>
      </c>
      <c r="S550" s="1">
        <f>(Table2[[#This Row],[Close Price]]-Table2[[#This Row],[20D EMA]])/Table2[[#This Row],[20D EMA]]</f>
        <v>2.1426583804841873E-2</v>
      </c>
      <c r="T550" s="1">
        <f>(Table2[[#This Row],[Close Price]]-Table2[[#This Row],[50D EMA]])/Table2[[#This Row],[50D EMA]]</f>
        <v>1.3615576010843147E-2</v>
      </c>
      <c r="U550" s="1">
        <f>(Table2[[#This Row],[Close Price]]-Table2[[#This Row],[200D EMA]])/Table2[[#This Row],[200D EMA]]</f>
        <v>-4.1494758671840916E-2</v>
      </c>
      <c r="V550">
        <v>1.3192825868407401</v>
      </c>
      <c r="W550">
        <v>107.45</v>
      </c>
      <c r="X550">
        <v>110.7</v>
      </c>
      <c r="Y550">
        <v>107.45</v>
      </c>
      <c r="Z550">
        <v>110.7</v>
      </c>
      <c r="AA550">
        <v>107.45</v>
      </c>
      <c r="AB550">
        <v>110.7</v>
      </c>
      <c r="AC550" s="1">
        <f>(Table2[[#This Row],[Close Price]]/Table2[[#This Row],[Day Low]])-1</f>
        <v>2.4848766868310834E-2</v>
      </c>
      <c r="AD550" s="1">
        <f>(Table2[[#This Row],[Day High]]/Table2[[#This Row],[Close Price]])-1</f>
        <v>5.2669814747547949E-3</v>
      </c>
      <c r="AE550" s="1">
        <f>(Table2[[#This Row],[Close Price]]/Table2[[#This Row],[Current Week Low]])-1</f>
        <v>2.4848766868310834E-2</v>
      </c>
      <c r="AF550" s="1">
        <f>(Table2[[#This Row],[Current Week High]]/Table2[[#This Row],[Close Price]])-1</f>
        <v>5.2669814747547949E-3</v>
      </c>
      <c r="AG550" s="1">
        <f>(Table2[[#This Row],[Close Price]]/Table2[[#This Row],[Current Month Low]])-1</f>
        <v>2.4848766868310834E-2</v>
      </c>
      <c r="AH550" s="1">
        <f>(Table2[[#This Row],[Current Month High]]/Table2[[#This Row],[Close Price]])-1</f>
        <v>5.2669814747547949E-3</v>
      </c>
      <c r="AI550">
        <v>43.434435161641801</v>
      </c>
      <c r="AJ550">
        <v>14.7083333333333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-0.03</v>
      </c>
      <c r="AM550" t="s">
        <v>3190</v>
      </c>
      <c r="AN550">
        <v>1.32</v>
      </c>
      <c r="AO550" t="s">
        <v>3189</v>
      </c>
      <c r="AP550">
        <v>7.7426723265267006E-2</v>
      </c>
      <c r="AQ550">
        <f>(Table2[[#This Row],[Sharpe Ratio]]-AVERAGE(Table2[Sharpe Ratio]))/_xlfn.STDEV.P(Table2[Sharpe Ratio])</f>
        <v>0.20086801571365503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551</v>
      </c>
      <c r="AT550">
        <f>_xlfn.RANK.AVG(Table2[[#This Row],[6M Return vs Nifty Z-Score]],Table2[6M Return vs Nifty Z-Score])</f>
        <v>657</v>
      </c>
      <c r="AU550">
        <f>_xlfn.RANK.AVG(Table2[[#This Row],[Sharpe Ratio Z-Score]],Table2[Sharpe Ratio Z-Score])</f>
        <v>290</v>
      </c>
      <c r="AV550">
        <f>(Table2[[#This Row],[Rank 1Y]]+Table2[[#This Row],[Rank 6M]]+Table2[[#This Row],[Rank Sharpe]])/3</f>
        <v>499.33333333333331</v>
      </c>
    </row>
    <row r="551" spans="1:48" x14ac:dyDescent="0.3">
      <c r="A551" t="s">
        <v>1724</v>
      </c>
      <c r="B551" t="s">
        <v>1725</v>
      </c>
      <c r="C551" t="s">
        <v>3150</v>
      </c>
      <c r="D551" t="s">
        <v>72</v>
      </c>
      <c r="E551">
        <v>4929.0618861160001</v>
      </c>
      <c r="F551">
        <v>221.02</v>
      </c>
      <c r="G551">
        <v>-8.6028394228690708</v>
      </c>
      <c r="H551">
        <f>(Table2[[#This Row],[1Y Return vs Nifty]]-AVERAGE(Table2[1Y Return vs Nifty]))/_xlfn.STDEV.P(Table2[1Y Return vs Nifty])</f>
        <v>-0.47692850337597015</v>
      </c>
      <c r="I551">
        <v>-5.79263118512766</v>
      </c>
      <c r="J551">
        <f>(Table2[[#This Row],[1M Return vs Nifty]]-AVERAGE(Table2[1M Return vs Nifty]))/_xlfn.STDEV.P(Table2[1M Return vs Nifty])</f>
        <v>-0.55066496043927271</v>
      </c>
      <c r="K551">
        <v>-1.6699746947027001</v>
      </c>
      <c r="L551">
        <f>(Table2[[#This Row],[6M Return vs Nifty]]-AVERAGE(Table2[6M Return vs Nifty]))/_xlfn.STDEV.P(Table2[6M Return vs Nifty])</f>
        <v>-0.165232973841303</v>
      </c>
      <c r="M551">
        <v>-0.62650687277796702</v>
      </c>
      <c r="N551">
        <f>(Table2[[#This Row],[1W Return vs Nifty]]-AVERAGE(Table2[1W Return vs Nifty]))/_xlfn.STDEV.P(Table2[1W Return vs Nifty])</f>
        <v>-0.62389802776526659</v>
      </c>
      <c r="O551">
        <v>219.03</v>
      </c>
      <c r="P551">
        <v>222.09820495001</v>
      </c>
      <c r="Q551">
        <v>217.46837058045301</v>
      </c>
      <c r="R551">
        <v>50.168462077842797</v>
      </c>
      <c r="S551" s="1">
        <f>(Table2[[#This Row],[Close Price]]-Table2[[#This Row],[20D EMA]])/Table2[[#This Row],[20D EMA]]</f>
        <v>9.0855133999909101E-3</v>
      </c>
      <c r="T551" s="1">
        <f>(Table2[[#This Row],[Close Price]]-Table2[[#This Row],[50D EMA]])/Table2[[#This Row],[50D EMA]]</f>
        <v>-4.8546315367684906E-3</v>
      </c>
      <c r="U551" s="1">
        <f>(Table2[[#This Row],[Close Price]]-Table2[[#This Row],[200D EMA]])/Table2[[#This Row],[200D EMA]]</f>
        <v>1.6331705663987874E-2</v>
      </c>
      <c r="V551">
        <v>0.17921121671729201</v>
      </c>
      <c r="W551">
        <v>217.98</v>
      </c>
      <c r="X551">
        <v>222.56</v>
      </c>
      <c r="Y551">
        <v>217.98</v>
      </c>
      <c r="Z551">
        <v>222.56</v>
      </c>
      <c r="AA551">
        <v>217.98</v>
      </c>
      <c r="AB551">
        <v>222.56</v>
      </c>
      <c r="AC551" s="1">
        <f>(Table2[[#This Row],[Close Price]]/Table2[[#This Row],[Day Low]])-1</f>
        <v>1.3946233599412938E-2</v>
      </c>
      <c r="AD551" s="1">
        <f>(Table2[[#This Row],[Day High]]/Table2[[#This Row],[Close Price]])-1</f>
        <v>6.9676952312007767E-3</v>
      </c>
      <c r="AE551" s="1">
        <f>(Table2[[#This Row],[Close Price]]/Table2[[#This Row],[Current Week Low]])-1</f>
        <v>1.3946233599412938E-2</v>
      </c>
      <c r="AF551" s="1">
        <f>(Table2[[#This Row],[Current Week High]]/Table2[[#This Row],[Close Price]])-1</f>
        <v>6.9676952312007767E-3</v>
      </c>
      <c r="AG551" s="1">
        <f>(Table2[[#This Row],[Close Price]]/Table2[[#This Row],[Current Month Low]])-1</f>
        <v>1.3946233599412938E-2</v>
      </c>
      <c r="AH551" s="1">
        <f>(Table2[[#This Row],[Current Month High]]/Table2[[#This Row],[Close Price]])-1</f>
        <v>6.9676952312007767E-3</v>
      </c>
      <c r="AI551">
        <v>16.731517509727599</v>
      </c>
      <c r="AJ551">
        <v>16.356936035798899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0</v>
      </c>
      <c r="AM551" t="s">
        <v>3188</v>
      </c>
      <c r="AN551">
        <v>0.14000000000000001</v>
      </c>
      <c r="AO551" t="s">
        <v>3189</v>
      </c>
      <c r="AP551">
        <v>-5.6879580061227002E-2</v>
      </c>
      <c r="AQ551">
        <f>(Table2[[#This Row],[Sharpe Ratio]]-AVERAGE(Table2[Sharpe Ratio]))/_xlfn.STDEV.P(Table2[Sharpe Ratio])</f>
        <v>-1.356688013718951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477</v>
      </c>
      <c r="AT551">
        <f>_xlfn.RANK.AVG(Table2[[#This Row],[6M Return vs Nifty Z-Score]],Table2[6M Return vs Nifty Z-Score])</f>
        <v>347</v>
      </c>
      <c r="AU551">
        <f>_xlfn.RANK.AVG(Table2[[#This Row],[Sharpe Ratio Z-Score]],Table2[Sharpe Ratio Z-Score])</f>
        <v>676</v>
      </c>
      <c r="AV551">
        <f>(Table2[[#This Row],[Rank 1Y]]+Table2[[#This Row],[Rank 6M]]+Table2[[#This Row],[Rank Sharpe]])/3</f>
        <v>500</v>
      </c>
    </row>
    <row r="552" spans="1:48" x14ac:dyDescent="0.3">
      <c r="A552" t="s">
        <v>1794</v>
      </c>
      <c r="B552" t="s">
        <v>1795</v>
      </c>
      <c r="C552" t="s">
        <v>3157</v>
      </c>
      <c r="D552" t="s">
        <v>266</v>
      </c>
      <c r="E552">
        <v>4401.0703448000004</v>
      </c>
      <c r="F552">
        <v>271.64999999999998</v>
      </c>
      <c r="G552">
        <v>-12.1181028137088</v>
      </c>
      <c r="H552">
        <f>(Table2[[#This Row],[1Y Return vs Nifty]]-AVERAGE(Table2[1Y Return vs Nifty]))/_xlfn.STDEV.P(Table2[1Y Return vs Nifty])</f>
        <v>-0.54727679687221309</v>
      </c>
      <c r="I552">
        <v>-7.7157277710264998</v>
      </c>
      <c r="J552">
        <f>(Table2[[#This Row],[1M Return vs Nifty]]-AVERAGE(Table2[1M Return vs Nifty]))/_xlfn.STDEV.P(Table2[1M Return vs Nifty])</f>
        <v>-0.76260566730254786</v>
      </c>
      <c r="K552">
        <v>-5.1784480005396301</v>
      </c>
      <c r="L552">
        <f>(Table2[[#This Row],[6M Return vs Nifty]]-AVERAGE(Table2[6M Return vs Nifty]))/_xlfn.STDEV.P(Table2[6M Return vs Nifty])</f>
        <v>-0.27637964300871126</v>
      </c>
      <c r="M552">
        <v>-0.69552328316512801</v>
      </c>
      <c r="N552">
        <f>(Table2[[#This Row],[1W Return vs Nifty]]-AVERAGE(Table2[1W Return vs Nifty]))/_xlfn.STDEV.P(Table2[1W Return vs Nifty])</f>
        <v>-0.63831500933094865</v>
      </c>
      <c r="O552">
        <v>267.51</v>
      </c>
      <c r="P552">
        <v>274.83330000641303</v>
      </c>
      <c r="Q552">
        <v>273.716194960618</v>
      </c>
      <c r="R552">
        <v>48.1226852522977</v>
      </c>
      <c r="S552" s="1">
        <f>(Table2[[#This Row],[Close Price]]-Table2[[#This Row],[20D EMA]])/Table2[[#This Row],[20D EMA]]</f>
        <v>1.5476056969832853E-2</v>
      </c>
      <c r="T552" s="1">
        <f>(Table2[[#This Row],[Close Price]]-Table2[[#This Row],[50D EMA]])/Table2[[#This Row],[50D EMA]]</f>
        <v>-1.1582657583119545E-2</v>
      </c>
      <c r="U552" s="1">
        <f>(Table2[[#This Row],[Close Price]]-Table2[[#This Row],[200D EMA]])/Table2[[#This Row],[200D EMA]]</f>
        <v>-7.5486763248163013E-3</v>
      </c>
      <c r="V552">
        <v>0.67294238664314299</v>
      </c>
      <c r="W552">
        <v>261.64999999999998</v>
      </c>
      <c r="X552">
        <v>272.7</v>
      </c>
      <c r="Y552">
        <v>261.64999999999998</v>
      </c>
      <c r="Z552">
        <v>272.7</v>
      </c>
      <c r="AA552">
        <v>261.64999999999998</v>
      </c>
      <c r="AB552">
        <v>272.7</v>
      </c>
      <c r="AC552" s="1">
        <f>(Table2[[#This Row],[Close Price]]/Table2[[#This Row],[Day Low]])-1</f>
        <v>3.8218994840435672E-2</v>
      </c>
      <c r="AD552" s="1">
        <f>(Table2[[#This Row],[Day High]]/Table2[[#This Row],[Close Price]])-1</f>
        <v>3.8652678078410219E-3</v>
      </c>
      <c r="AE552" s="1">
        <f>(Table2[[#This Row],[Close Price]]/Table2[[#This Row],[Current Week Low]])-1</f>
        <v>3.8218994840435672E-2</v>
      </c>
      <c r="AF552" s="1">
        <f>(Table2[[#This Row],[Current Week High]]/Table2[[#This Row],[Close Price]])-1</f>
        <v>3.8652678078410219E-3</v>
      </c>
      <c r="AG552" s="1">
        <f>(Table2[[#This Row],[Close Price]]/Table2[[#This Row],[Current Month Low]])-1</f>
        <v>3.8218994840435672E-2</v>
      </c>
      <c r="AH552" s="1">
        <f>(Table2[[#This Row],[Current Month High]]/Table2[[#This Row],[Close Price]])-1</f>
        <v>3.8652678078410219E-3</v>
      </c>
      <c r="AI552">
        <v>23.688569850911101</v>
      </c>
      <c r="AJ552">
        <v>24.638678596008202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0</v>
      </c>
      <c r="AM552" t="s">
        <v>3188</v>
      </c>
      <c r="AN552">
        <v>1.61</v>
      </c>
      <c r="AO552" t="s">
        <v>3189</v>
      </c>
      <c r="AP552">
        <v>-1.4623166345494E-2</v>
      </c>
      <c r="AQ552">
        <f>(Table2[[#This Row],[Sharpe Ratio]]-AVERAGE(Table2[Sharpe Ratio]))/_xlfn.STDEV.P(Table2[Sharpe Ratio])</f>
        <v>-0.8666385496581287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505</v>
      </c>
      <c r="AT552">
        <f>_xlfn.RANK.AVG(Table2[[#This Row],[6M Return vs Nifty Z-Score]],Table2[6M Return vs Nifty Z-Score])</f>
        <v>400</v>
      </c>
      <c r="AU552">
        <f>_xlfn.RANK.AVG(Table2[[#This Row],[Sharpe Ratio Z-Score]],Table2[Sharpe Ratio Z-Score])</f>
        <v>595</v>
      </c>
      <c r="AV552">
        <f>(Table2[[#This Row],[Rank 1Y]]+Table2[[#This Row],[Rank 6M]]+Table2[[#This Row],[Rank Sharpe]])/3</f>
        <v>500</v>
      </c>
    </row>
    <row r="553" spans="1:48" x14ac:dyDescent="0.3">
      <c r="A553" t="s">
        <v>512</v>
      </c>
      <c r="B553" t="s">
        <v>513</v>
      </c>
      <c r="C553" t="s">
        <v>3148</v>
      </c>
      <c r="D553" t="s">
        <v>213</v>
      </c>
      <c r="E553">
        <v>41735.609858999997</v>
      </c>
      <c r="F553">
        <v>676.05</v>
      </c>
      <c r="G553">
        <v>-0.34844959336153197</v>
      </c>
      <c r="H553">
        <f>(Table2[[#This Row],[1Y Return vs Nifty]]-AVERAGE(Table2[1Y Return vs Nifty]))/_xlfn.STDEV.P(Table2[1Y Return vs Nifty])</f>
        <v>-0.31173967574166722</v>
      </c>
      <c r="I553">
        <v>-3.94070279600153</v>
      </c>
      <c r="J553">
        <f>(Table2[[#This Row],[1M Return vs Nifty]]-AVERAGE(Table2[1M Return vs Nifty]))/_xlfn.STDEV.P(Table2[1M Return vs Nifty])</f>
        <v>-0.34656756110448694</v>
      </c>
      <c r="K553">
        <v>-5.7649150855486404</v>
      </c>
      <c r="L553">
        <f>(Table2[[#This Row],[6M Return vs Nifty]]-AVERAGE(Table2[6M Return vs Nifty]))/_xlfn.STDEV.P(Table2[6M Return vs Nifty])</f>
        <v>-0.29495862520208477</v>
      </c>
      <c r="M553">
        <v>-4.2807008769513599</v>
      </c>
      <c r="N553">
        <f>(Table2[[#This Row],[1W Return vs Nifty]]-AVERAGE(Table2[1W Return vs Nifty]))/_xlfn.STDEV.P(Table2[1W Return vs Nifty])</f>
        <v>-1.3872302164441841</v>
      </c>
      <c r="O553">
        <v>678.76</v>
      </c>
      <c r="P553">
        <v>684.32485051355502</v>
      </c>
      <c r="Q553">
        <v>663.49218687710197</v>
      </c>
      <c r="R553">
        <v>43.982316357817098</v>
      </c>
      <c r="S553" s="1">
        <f>(Table2[[#This Row],[Close Price]]-Table2[[#This Row],[20D EMA]])/Table2[[#This Row],[20D EMA]]</f>
        <v>-3.9925746950321712E-3</v>
      </c>
      <c r="T553" s="1">
        <f>(Table2[[#This Row],[Close Price]]-Table2[[#This Row],[50D EMA]])/Table2[[#This Row],[50D EMA]]</f>
        <v>-1.2091991847651248E-2</v>
      </c>
      <c r="U553" s="1">
        <f>(Table2[[#This Row],[Close Price]]-Table2[[#This Row],[200D EMA]])/Table2[[#This Row],[200D EMA]]</f>
        <v>1.8926844010032109E-2</v>
      </c>
      <c r="V553">
        <v>0.54076878783974003</v>
      </c>
      <c r="W553">
        <v>668</v>
      </c>
      <c r="X553">
        <v>685</v>
      </c>
      <c r="Y553">
        <v>668</v>
      </c>
      <c r="Z553">
        <v>685</v>
      </c>
      <c r="AA553">
        <v>668</v>
      </c>
      <c r="AB553">
        <v>685</v>
      </c>
      <c r="AC553" s="1">
        <f>(Table2[[#This Row],[Close Price]]/Table2[[#This Row],[Day Low]])-1</f>
        <v>1.205089820359273E-2</v>
      </c>
      <c r="AD553" s="1">
        <f>(Table2[[#This Row],[Day High]]/Table2[[#This Row],[Close Price]])-1</f>
        <v>1.3238665779158332E-2</v>
      </c>
      <c r="AE553" s="1">
        <f>(Table2[[#This Row],[Close Price]]/Table2[[#This Row],[Current Week Low]])-1</f>
        <v>1.205089820359273E-2</v>
      </c>
      <c r="AF553" s="1">
        <f>(Table2[[#This Row],[Current Week High]]/Table2[[#This Row],[Close Price]])-1</f>
        <v>1.3238665779158332E-2</v>
      </c>
      <c r="AG553" s="1">
        <f>(Table2[[#This Row],[Close Price]]/Table2[[#This Row],[Current Month Low]])-1</f>
        <v>1.205089820359273E-2</v>
      </c>
      <c r="AH553" s="1">
        <f>(Table2[[#This Row],[Current Month High]]/Table2[[#This Row],[Close Price]])-1</f>
        <v>1.3238665779158332E-2</v>
      </c>
      <c r="AI553">
        <v>13.6972117446934</v>
      </c>
      <c r="AJ553">
        <v>27.1726862302482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0</v>
      </c>
      <c r="AM553" t="s">
        <v>3188</v>
      </c>
      <c r="AN553">
        <v>-1.17</v>
      </c>
      <c r="AO553" t="s">
        <v>3190</v>
      </c>
      <c r="AP553">
        <v>-5.3377051467447999E-2</v>
      </c>
      <c r="AQ553">
        <f>(Table2[[#This Row],[Sharpe Ratio]]-AVERAGE(Table2[Sharpe Ratio]))/_xlfn.STDEV.P(Table2[Sharpe Ratio])</f>
        <v>-1.3160690375846831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419</v>
      </c>
      <c r="AT553">
        <f>_xlfn.RANK.AVG(Table2[[#This Row],[6M Return vs Nifty Z-Score]],Table2[6M Return vs Nifty Z-Score])</f>
        <v>411</v>
      </c>
      <c r="AU553">
        <f>_xlfn.RANK.AVG(Table2[[#This Row],[Sharpe Ratio Z-Score]],Table2[Sharpe Ratio Z-Score])</f>
        <v>671</v>
      </c>
      <c r="AV553">
        <f>(Table2[[#This Row],[Rank 1Y]]+Table2[[#This Row],[Rank 6M]]+Table2[[#This Row],[Rank Sharpe]])/3</f>
        <v>500.33333333333331</v>
      </c>
    </row>
    <row r="554" spans="1:48" x14ac:dyDescent="0.3">
      <c r="A554" t="s">
        <v>856</v>
      </c>
      <c r="B554" t="s">
        <v>857</v>
      </c>
      <c r="C554" t="s">
        <v>3154</v>
      </c>
      <c r="D554" t="s">
        <v>447</v>
      </c>
      <c r="E554">
        <v>17809.119503369999</v>
      </c>
      <c r="F554">
        <v>7469.65</v>
      </c>
      <c r="G554">
        <v>-14.7634701581367</v>
      </c>
      <c r="H554">
        <f>(Table2[[#This Row],[1Y Return vs Nifty]]-AVERAGE(Table2[1Y Return vs Nifty]))/_xlfn.STDEV.P(Table2[1Y Return vs Nifty])</f>
        <v>-0.60021652219582133</v>
      </c>
      <c r="I554">
        <v>-7.2035695704503002</v>
      </c>
      <c r="J554">
        <f>(Table2[[#This Row],[1M Return vs Nifty]]-AVERAGE(Table2[1M Return vs Nifty]))/_xlfn.STDEV.P(Table2[1M Return vs Nifty])</f>
        <v>-0.70616171547409157</v>
      </c>
      <c r="K554">
        <v>-4.00923117103798</v>
      </c>
      <c r="L554">
        <f>(Table2[[#This Row],[6M Return vs Nifty]]-AVERAGE(Table2[6M Return vs Nifty]))/_xlfn.STDEV.P(Table2[6M Return vs Nifty])</f>
        <v>-0.23933944209927727</v>
      </c>
      <c r="M554">
        <v>-1.886195835975</v>
      </c>
      <c r="N554">
        <f>(Table2[[#This Row],[1W Return vs Nifty]]-AVERAGE(Table2[1W Return vs Nifty]))/_xlfn.STDEV.P(Table2[1W Return vs Nifty])</f>
        <v>-0.88703707627601469</v>
      </c>
      <c r="O554">
        <v>7627.27</v>
      </c>
      <c r="P554">
        <v>7855.1948392545901</v>
      </c>
      <c r="Q554">
        <v>7617.8509438203</v>
      </c>
      <c r="R554">
        <v>43.713463475759603</v>
      </c>
      <c r="S554" s="1">
        <f>(Table2[[#This Row],[Close Price]]-Table2[[#This Row],[20D EMA]])/Table2[[#This Row],[20D EMA]]</f>
        <v>-2.0665323241474444E-2</v>
      </c>
      <c r="T554" s="1">
        <f>(Table2[[#This Row],[Close Price]]-Table2[[#This Row],[50D EMA]])/Table2[[#This Row],[50D EMA]]</f>
        <v>-4.9081511934995659E-2</v>
      </c>
      <c r="U554" s="1">
        <f>(Table2[[#This Row],[Close Price]]-Table2[[#This Row],[200D EMA]])/Table2[[#This Row],[200D EMA]]</f>
        <v>-1.9454429459600141E-2</v>
      </c>
      <c r="V554">
        <v>0.199462909114801</v>
      </c>
      <c r="W554">
        <v>7381</v>
      </c>
      <c r="X554">
        <v>7570</v>
      </c>
      <c r="Y554">
        <v>7381</v>
      </c>
      <c r="Z554">
        <v>7570</v>
      </c>
      <c r="AA554">
        <v>7381</v>
      </c>
      <c r="AB554">
        <v>7570</v>
      </c>
      <c r="AC554" s="1">
        <f>(Table2[[#This Row],[Close Price]]/Table2[[#This Row],[Day Low]])-1</f>
        <v>1.2010567673756967E-2</v>
      </c>
      <c r="AD554" s="1">
        <f>(Table2[[#This Row],[Day High]]/Table2[[#This Row],[Close Price]])-1</f>
        <v>1.3434364394583564E-2</v>
      </c>
      <c r="AE554" s="1">
        <f>(Table2[[#This Row],[Close Price]]/Table2[[#This Row],[Current Week Low]])-1</f>
        <v>1.2010567673756967E-2</v>
      </c>
      <c r="AF554" s="1">
        <f>(Table2[[#This Row],[Current Week High]]/Table2[[#This Row],[Close Price]])-1</f>
        <v>1.3434364394583564E-2</v>
      </c>
      <c r="AG554" s="1">
        <f>(Table2[[#This Row],[Close Price]]/Table2[[#This Row],[Current Month Low]])-1</f>
        <v>1.2010567673756967E-2</v>
      </c>
      <c r="AH554" s="1">
        <f>(Table2[[#This Row],[Current Month High]]/Table2[[#This Row],[Close Price]])-1</f>
        <v>1.3434364394583564E-2</v>
      </c>
      <c r="AI554">
        <v>27.030048261966702</v>
      </c>
      <c r="AJ554">
        <v>36.143513286917198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-0.05</v>
      </c>
      <c r="AM554" t="s">
        <v>3190</v>
      </c>
      <c r="AN554">
        <v>-2.73</v>
      </c>
      <c r="AO554" t="s">
        <v>3190</v>
      </c>
      <c r="AP554">
        <v>-1.6911490382428E-2</v>
      </c>
      <c r="AQ554">
        <f>(Table2[[#This Row],[Sharpe Ratio]]-AVERAGE(Table2[Sharpe Ratio]))/_xlfn.STDEV.P(Table2[Sharpe Ratio])</f>
        <v>-0.89317634284239722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525</v>
      </c>
      <c r="AT554">
        <f>_xlfn.RANK.AVG(Table2[[#This Row],[6M Return vs Nifty Z-Score]],Table2[6M Return vs Nifty Z-Score])</f>
        <v>376</v>
      </c>
      <c r="AU554">
        <f>_xlfn.RANK.AVG(Table2[[#This Row],[Sharpe Ratio Z-Score]],Table2[Sharpe Ratio Z-Score])</f>
        <v>602</v>
      </c>
      <c r="AV554">
        <f>(Table2[[#This Row],[Rank 1Y]]+Table2[[#This Row],[Rank 6M]]+Table2[[#This Row],[Rank Sharpe]])/3</f>
        <v>501</v>
      </c>
    </row>
    <row r="555" spans="1:48" x14ac:dyDescent="0.3">
      <c r="A555" t="s">
        <v>391</v>
      </c>
      <c r="B555" t="s">
        <v>392</v>
      </c>
      <c r="C555" t="s">
        <v>3151</v>
      </c>
      <c r="D555" t="s">
        <v>393</v>
      </c>
      <c r="E555">
        <v>59081.467505699999</v>
      </c>
      <c r="F555">
        <v>4772.6499999999996</v>
      </c>
      <c r="G555">
        <v>-21.0934286254043</v>
      </c>
      <c r="H555">
        <f>(Table2[[#This Row],[1Y Return vs Nifty]]-AVERAGE(Table2[1Y Return vs Nifty]))/_xlfn.STDEV.P(Table2[1Y Return vs Nifty])</f>
        <v>-0.72689316817198402</v>
      </c>
      <c r="I555">
        <v>7.3130474571102901</v>
      </c>
      <c r="J555">
        <f>(Table2[[#This Row],[1M Return vs Nifty]]-AVERAGE(Table2[1M Return vs Nifty]))/_xlfn.STDEV.P(Table2[1M Return vs Nifty])</f>
        <v>0.89368620513705188</v>
      </c>
      <c r="K555">
        <v>-24.203351688773001</v>
      </c>
      <c r="L555">
        <f>(Table2[[#This Row],[6M Return vs Nifty]]-AVERAGE(Table2[6M Return vs Nifty]))/_xlfn.STDEV.P(Table2[6M Return vs Nifty])</f>
        <v>-0.87907902015944095</v>
      </c>
      <c r="M555">
        <v>2.1615611260833001</v>
      </c>
      <c r="N555">
        <f>(Table2[[#This Row],[1W Return vs Nifty]]-AVERAGE(Table2[1W Return vs Nifty]))/_xlfn.STDEV.P(Table2[1W Return vs Nifty])</f>
        <v>-4.1492702452539693E-2</v>
      </c>
      <c r="O555">
        <v>4619.5600000000004</v>
      </c>
      <c r="P555">
        <v>4796.8155209685701</v>
      </c>
      <c r="Q555">
        <v>4878.51463189277</v>
      </c>
      <c r="R555">
        <v>57.932372155927403</v>
      </c>
      <c r="S555" s="1">
        <f>(Table2[[#This Row],[Close Price]]-Table2[[#This Row],[20D EMA]])/Table2[[#This Row],[20D EMA]]</f>
        <v>3.3139519781104528E-2</v>
      </c>
      <c r="T555" s="1">
        <f>(Table2[[#This Row],[Close Price]]-Table2[[#This Row],[50D EMA]])/Table2[[#This Row],[50D EMA]]</f>
        <v>-5.0378257956626617E-3</v>
      </c>
      <c r="U555" s="1">
        <f>(Table2[[#This Row],[Close Price]]-Table2[[#This Row],[200D EMA]])/Table2[[#This Row],[200D EMA]]</f>
        <v>-2.1700177181122226E-2</v>
      </c>
      <c r="V555">
        <v>1.0386187175671799</v>
      </c>
      <c r="W555">
        <v>4595</v>
      </c>
      <c r="X555">
        <v>4805</v>
      </c>
      <c r="Y555">
        <v>4595</v>
      </c>
      <c r="Z555">
        <v>4805</v>
      </c>
      <c r="AA555">
        <v>4595</v>
      </c>
      <c r="AB555">
        <v>4805</v>
      </c>
      <c r="AC555" s="1">
        <f>(Table2[[#This Row],[Close Price]]/Table2[[#This Row],[Day Low]])-1</f>
        <v>3.8661588683351455E-2</v>
      </c>
      <c r="AD555" s="1">
        <f>(Table2[[#This Row],[Day High]]/Table2[[#This Row],[Close Price]])-1</f>
        <v>6.7782049804616662E-3</v>
      </c>
      <c r="AE555" s="1">
        <f>(Table2[[#This Row],[Close Price]]/Table2[[#This Row],[Current Week Low]])-1</f>
        <v>3.8661588683351455E-2</v>
      </c>
      <c r="AF555" s="1">
        <f>(Table2[[#This Row],[Current Week High]]/Table2[[#This Row],[Close Price]])-1</f>
        <v>6.7782049804616662E-3</v>
      </c>
      <c r="AG555" s="1">
        <f>(Table2[[#This Row],[Close Price]]/Table2[[#This Row],[Current Month Low]])-1</f>
        <v>3.8661588683351455E-2</v>
      </c>
      <c r="AH555" s="1">
        <f>(Table2[[#This Row],[Current Month High]]/Table2[[#This Row],[Close Price]])-1</f>
        <v>6.7782049804616662E-3</v>
      </c>
      <c r="AI555">
        <v>35.354572407362703</v>
      </c>
      <c r="AJ555">
        <v>32.536795334629197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-0.04</v>
      </c>
      <c r="AM555" t="s">
        <v>3190</v>
      </c>
      <c r="AN555">
        <v>3.43</v>
      </c>
      <c r="AO555" t="s">
        <v>3189</v>
      </c>
      <c r="AP555">
        <v>7.4273405863576003E-2</v>
      </c>
      <c r="AQ555">
        <f>(Table2[[#This Row],[Sharpe Ratio]]-AVERAGE(Table2[Sharpe Ratio]))/_xlfn.STDEV.P(Table2[Sharpe Ratio])</f>
        <v>0.164298856932038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568</v>
      </c>
      <c r="AT555">
        <f>_xlfn.RANK.AVG(Table2[[#This Row],[6M Return vs Nifty Z-Score]],Table2[6M Return vs Nifty Z-Score])</f>
        <v>635</v>
      </c>
      <c r="AU555">
        <f>_xlfn.RANK.AVG(Table2[[#This Row],[Sharpe Ratio Z-Score]],Table2[Sharpe Ratio Z-Score])</f>
        <v>303</v>
      </c>
      <c r="AV555">
        <f>(Table2[[#This Row],[Rank 1Y]]+Table2[[#This Row],[Rank 6M]]+Table2[[#This Row],[Rank Sharpe]])/3</f>
        <v>502</v>
      </c>
    </row>
    <row r="556" spans="1:48" x14ac:dyDescent="0.3">
      <c r="A556" t="s">
        <v>1562</v>
      </c>
      <c r="B556" t="s">
        <v>1563</v>
      </c>
      <c r="C556" t="s">
        <v>573</v>
      </c>
      <c r="D556" t="s">
        <v>573</v>
      </c>
      <c r="E556">
        <v>6367.525302</v>
      </c>
      <c r="F556">
        <v>322.8</v>
      </c>
      <c r="G556">
        <v>-24.615528812355599</v>
      </c>
      <c r="H556">
        <f>(Table2[[#This Row],[1Y Return vs Nifty]]-AVERAGE(Table2[1Y Return vs Nifty]))/_xlfn.STDEV.P(Table2[1Y Return vs Nifty])</f>
        <v>-0.79737828127061694</v>
      </c>
      <c r="I556">
        <v>2.5188908834566899</v>
      </c>
      <c r="J556">
        <f>(Table2[[#This Row],[1M Return vs Nifty]]-AVERAGE(Table2[1M Return vs Nifty]))/_xlfn.STDEV.P(Table2[1M Return vs Nifty])</f>
        <v>0.36533160220978644</v>
      </c>
      <c r="K556">
        <v>-14.390668976522401</v>
      </c>
      <c r="L556">
        <f>(Table2[[#This Row],[6M Return vs Nifty]]-AVERAGE(Table2[6M Return vs Nifty]))/_xlfn.STDEV.P(Table2[6M Return vs Nifty])</f>
        <v>-0.56821816873190112</v>
      </c>
      <c r="M556">
        <v>-4.0691295565231096</v>
      </c>
      <c r="N556">
        <f>(Table2[[#This Row],[1W Return vs Nifty]]-AVERAGE(Table2[1W Return vs Nifty]))/_xlfn.STDEV.P(Table2[1W Return vs Nifty])</f>
        <v>-1.3430346431112576</v>
      </c>
      <c r="O556">
        <v>312.56</v>
      </c>
      <c r="P556">
        <v>318.200486747811</v>
      </c>
      <c r="Q556">
        <v>335.78253238036302</v>
      </c>
      <c r="R556">
        <v>54.157805796984803</v>
      </c>
      <c r="S556" s="1">
        <f>(Table2[[#This Row],[Close Price]]-Table2[[#This Row],[20D EMA]])/Table2[[#This Row],[20D EMA]]</f>
        <v>3.2761709751727694E-2</v>
      </c>
      <c r="T556" s="1">
        <f>(Table2[[#This Row],[Close Price]]-Table2[[#This Row],[50D EMA]])/Table2[[#This Row],[50D EMA]]</f>
        <v>1.4454764979144566E-2</v>
      </c>
      <c r="U556" s="1">
        <f>(Table2[[#This Row],[Close Price]]-Table2[[#This Row],[200D EMA]])/Table2[[#This Row],[200D EMA]]</f>
        <v>-3.8663513221875521E-2</v>
      </c>
      <c r="V556">
        <v>2.2582941901377001</v>
      </c>
      <c r="W556">
        <v>315.05</v>
      </c>
      <c r="X556">
        <v>329.3</v>
      </c>
      <c r="Y556">
        <v>315.05</v>
      </c>
      <c r="Z556">
        <v>329.3</v>
      </c>
      <c r="AA556">
        <v>315.05</v>
      </c>
      <c r="AB556">
        <v>329.3</v>
      </c>
      <c r="AC556" s="1">
        <f>(Table2[[#This Row],[Close Price]]/Table2[[#This Row],[Day Low]])-1</f>
        <v>2.4599269957149561E-2</v>
      </c>
      <c r="AD556" s="1">
        <f>(Table2[[#This Row],[Day High]]/Table2[[#This Row],[Close Price]])-1</f>
        <v>2.0136307311028556E-2</v>
      </c>
      <c r="AE556" s="1">
        <f>(Table2[[#This Row],[Close Price]]/Table2[[#This Row],[Current Week Low]])-1</f>
        <v>2.4599269957149561E-2</v>
      </c>
      <c r="AF556" s="1">
        <f>(Table2[[#This Row],[Current Week High]]/Table2[[#This Row],[Close Price]])-1</f>
        <v>2.0136307311028556E-2</v>
      </c>
      <c r="AG556" s="1">
        <f>(Table2[[#This Row],[Close Price]]/Table2[[#This Row],[Current Month Low]])-1</f>
        <v>2.4599269957149561E-2</v>
      </c>
      <c r="AH556" s="1">
        <f>(Table2[[#This Row],[Current Month High]]/Table2[[#This Row],[Close Price]])-1</f>
        <v>2.0136307311028556E-2</v>
      </c>
      <c r="AI556">
        <v>35.362453531598497</v>
      </c>
      <c r="AJ556">
        <v>20.560224089635799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-0.04</v>
      </c>
      <c r="AM556" t="s">
        <v>3190</v>
      </c>
      <c r="AN556">
        <v>7.73</v>
      </c>
      <c r="AO556" t="s">
        <v>3189</v>
      </c>
      <c r="AP556">
        <v>4.6655797996539003E-2</v>
      </c>
      <c r="AQ556">
        <f>(Table2[[#This Row],[Sharpe Ratio]]-AVERAGE(Table2[Sharpe Ratio]))/_xlfn.STDEV.P(Table2[Sharpe Ratio])</f>
        <v>-0.15598374028336226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589</v>
      </c>
      <c r="AT556">
        <f>_xlfn.RANK.AVG(Table2[[#This Row],[6M Return vs Nifty Z-Score]],Table2[6M Return vs Nifty Z-Score])</f>
        <v>527</v>
      </c>
      <c r="AU556">
        <f>_xlfn.RANK.AVG(Table2[[#This Row],[Sharpe Ratio Z-Score]],Table2[Sharpe Ratio Z-Score])</f>
        <v>392</v>
      </c>
      <c r="AV556">
        <f>(Table2[[#This Row],[Rank 1Y]]+Table2[[#This Row],[Rank 6M]]+Table2[[#This Row],[Rank Sharpe]])/3</f>
        <v>502.66666666666669</v>
      </c>
    </row>
    <row r="557" spans="1:48" x14ac:dyDescent="0.3">
      <c r="A557" t="s">
        <v>564</v>
      </c>
      <c r="B557" t="s">
        <v>565</v>
      </c>
      <c r="C557" t="s">
        <v>3143</v>
      </c>
      <c r="D557" t="s">
        <v>54</v>
      </c>
      <c r="E557">
        <v>35535.853320893999</v>
      </c>
      <c r="F557">
        <v>143.72</v>
      </c>
      <c r="G557">
        <v>-27.172667535970199</v>
      </c>
      <c r="H557">
        <f>(Table2[[#This Row],[1Y Return vs Nifty]]-AVERAGE(Table2[1Y Return vs Nifty]))/_xlfn.STDEV.P(Table2[1Y Return vs Nifty])</f>
        <v>-0.84855235428836473</v>
      </c>
      <c r="I557">
        <v>-3.7045280074470801</v>
      </c>
      <c r="J557">
        <f>(Table2[[#This Row],[1M Return vs Nifty]]-AVERAGE(Table2[1M Return vs Nifty]))/_xlfn.STDEV.P(Table2[1M Return vs Nifty])</f>
        <v>-0.3205392003884705</v>
      </c>
      <c r="K557">
        <v>-18.5355207220091</v>
      </c>
      <c r="L557">
        <f>(Table2[[#This Row],[6M Return vs Nifty]]-AVERAGE(Table2[6M Return vs Nifty]))/_xlfn.STDEV.P(Table2[6M Return vs Nifty])</f>
        <v>-0.69952498669660834</v>
      </c>
      <c r="M557">
        <v>-0.44067526311990102</v>
      </c>
      <c r="N557">
        <f>(Table2[[#This Row],[1W Return vs Nifty]]-AVERAGE(Table2[1W Return vs Nifty]))/_xlfn.STDEV.P(Table2[1W Return vs Nifty])</f>
        <v>-0.58507927617079403</v>
      </c>
      <c r="O557">
        <v>143.31</v>
      </c>
      <c r="P557">
        <v>151.931043792113</v>
      </c>
      <c r="Q557">
        <v>159.38761489403399</v>
      </c>
      <c r="R557">
        <v>52.987597453446703</v>
      </c>
      <c r="S557" s="1">
        <f>(Table2[[#This Row],[Close Price]]-Table2[[#This Row],[20D EMA]])/Table2[[#This Row],[20D EMA]]</f>
        <v>2.8609308492079867E-3</v>
      </c>
      <c r="T557" s="1">
        <f>(Table2[[#This Row],[Close Price]]-Table2[[#This Row],[50D EMA]])/Table2[[#This Row],[50D EMA]]</f>
        <v>-5.4044542755515852E-2</v>
      </c>
      <c r="U557" s="1">
        <f>(Table2[[#This Row],[Close Price]]-Table2[[#This Row],[200D EMA]])/Table2[[#This Row],[200D EMA]]</f>
        <v>-9.8298822681111842E-2</v>
      </c>
      <c r="V557">
        <v>0.73983229564571895</v>
      </c>
      <c r="W557">
        <v>141.61000000000001</v>
      </c>
      <c r="X557">
        <v>144.1</v>
      </c>
      <c r="Y557">
        <v>141.61000000000001</v>
      </c>
      <c r="Z557">
        <v>144.1</v>
      </c>
      <c r="AA557">
        <v>141.61000000000001</v>
      </c>
      <c r="AB557">
        <v>144.1</v>
      </c>
      <c r="AC557" s="1">
        <f>(Table2[[#This Row],[Close Price]]/Table2[[#This Row],[Day Low]])-1</f>
        <v>1.4900077678130064E-2</v>
      </c>
      <c r="AD557" s="1">
        <f>(Table2[[#This Row],[Day High]]/Table2[[#This Row],[Close Price]])-1</f>
        <v>2.6440300584469334E-3</v>
      </c>
      <c r="AE557" s="1">
        <f>(Table2[[#This Row],[Close Price]]/Table2[[#This Row],[Current Week Low]])-1</f>
        <v>1.4900077678130064E-2</v>
      </c>
      <c r="AF557" s="1">
        <f>(Table2[[#This Row],[Current Week High]]/Table2[[#This Row],[Close Price]])-1</f>
        <v>2.6440300584469334E-3</v>
      </c>
      <c r="AG557" s="1">
        <f>(Table2[[#This Row],[Close Price]]/Table2[[#This Row],[Current Month Low]])-1</f>
        <v>1.4900077678130064E-2</v>
      </c>
      <c r="AH557" s="1">
        <f>(Table2[[#This Row],[Current Month High]]/Table2[[#This Row],[Close Price]])-1</f>
        <v>2.6440300584469334E-3</v>
      </c>
      <c r="AI557">
        <v>35.158641803506796</v>
      </c>
      <c r="AJ557">
        <v>7.1737509321401802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-0.15</v>
      </c>
      <c r="AM557" t="s">
        <v>3190</v>
      </c>
      <c r="AN557">
        <v>3.72</v>
      </c>
      <c r="AO557" t="s">
        <v>3189</v>
      </c>
      <c r="AP557">
        <v>6.9473911441770994E-2</v>
      </c>
      <c r="AQ557">
        <f>(Table2[[#This Row],[Sharpe Ratio]]-AVERAGE(Table2[Sharpe Ratio]))/_xlfn.STDEV.P(Table2[Sharpe Ratio])</f>
        <v>0.10863891179351451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617</v>
      </c>
      <c r="AT557">
        <f>_xlfn.RANK.AVG(Table2[[#This Row],[6M Return vs Nifty Z-Score]],Table2[6M Return vs Nifty Z-Score])</f>
        <v>577</v>
      </c>
      <c r="AU557">
        <f>_xlfn.RANK.AVG(Table2[[#This Row],[Sharpe Ratio Z-Score]],Table2[Sharpe Ratio Z-Score])</f>
        <v>318</v>
      </c>
      <c r="AV557">
        <f>(Table2[[#This Row],[Rank 1Y]]+Table2[[#This Row],[Rank 6M]]+Table2[[#This Row],[Rank Sharpe]])/3</f>
        <v>504</v>
      </c>
    </row>
    <row r="558" spans="1:48" x14ac:dyDescent="0.3">
      <c r="A558" t="s">
        <v>1877</v>
      </c>
      <c r="B558" t="s">
        <v>1878</v>
      </c>
      <c r="C558" t="s">
        <v>3155</v>
      </c>
      <c r="D558" t="s">
        <v>222</v>
      </c>
      <c r="E558">
        <v>4026.7431861639998</v>
      </c>
      <c r="F558">
        <v>181.97</v>
      </c>
      <c r="G558">
        <v>-18.648469201304302</v>
      </c>
      <c r="H558">
        <f>(Table2[[#This Row],[1Y Return vs Nifty]]-AVERAGE(Table2[1Y Return vs Nifty]))/_xlfn.STDEV.P(Table2[1Y Return vs Nifty])</f>
        <v>-0.67796405418263239</v>
      </c>
      <c r="I558">
        <v>-1.5811156734812899</v>
      </c>
      <c r="J558">
        <f>(Table2[[#This Row],[1M Return vs Nifty]]-AVERAGE(Table2[1M Return vs Nifty]))/_xlfn.STDEV.P(Table2[1M Return vs Nifty])</f>
        <v>-8.6522087403704526E-2</v>
      </c>
      <c r="K558">
        <v>-7.0642855398114204</v>
      </c>
      <c r="L558">
        <f>(Table2[[#This Row],[6M Return vs Nifty]]-AVERAGE(Table2[6M Return vs Nifty]))/_xlfn.STDEV.P(Table2[6M Return vs Nifty])</f>
        <v>-0.33612202746186037</v>
      </c>
      <c r="M558">
        <v>-1.84183758970097</v>
      </c>
      <c r="N558">
        <f>(Table2[[#This Row],[1W Return vs Nifty]]-AVERAGE(Table2[1W Return vs Nifty]))/_xlfn.STDEV.P(Table2[1W Return vs Nifty])</f>
        <v>-0.8777709899172601</v>
      </c>
      <c r="O558">
        <v>184.86</v>
      </c>
      <c r="P558">
        <v>189.564587461325</v>
      </c>
      <c r="Q558">
        <v>189.62145472942899</v>
      </c>
      <c r="R558">
        <v>45.958641792849299</v>
      </c>
      <c r="S558" s="1">
        <f>(Table2[[#This Row],[Close Price]]-Table2[[#This Row],[20D EMA]])/Table2[[#This Row],[20D EMA]]</f>
        <v>-1.563345234231318E-2</v>
      </c>
      <c r="T558" s="1">
        <f>(Table2[[#This Row],[Close Price]]-Table2[[#This Row],[50D EMA]])/Table2[[#This Row],[50D EMA]]</f>
        <v>-4.0063323867779124E-2</v>
      </c>
      <c r="U558" s="1">
        <f>(Table2[[#This Row],[Close Price]]-Table2[[#This Row],[200D EMA]])/Table2[[#This Row],[200D EMA]]</f>
        <v>-4.0351207833242593E-2</v>
      </c>
      <c r="V558">
        <v>1.2059275715716999</v>
      </c>
      <c r="W558">
        <v>178.05</v>
      </c>
      <c r="X558">
        <v>183.63</v>
      </c>
      <c r="Y558">
        <v>178.05</v>
      </c>
      <c r="Z558">
        <v>183.63</v>
      </c>
      <c r="AA558">
        <v>178.05</v>
      </c>
      <c r="AB558">
        <v>183.63</v>
      </c>
      <c r="AC558" s="1">
        <f>(Table2[[#This Row],[Close Price]]/Table2[[#This Row],[Day Low]])-1</f>
        <v>2.2016287559674108E-2</v>
      </c>
      <c r="AD558" s="1">
        <f>(Table2[[#This Row],[Day High]]/Table2[[#This Row],[Close Price]])-1</f>
        <v>9.1223828103532689E-3</v>
      </c>
      <c r="AE558" s="1">
        <f>(Table2[[#This Row],[Close Price]]/Table2[[#This Row],[Current Week Low]])-1</f>
        <v>2.2016287559674108E-2</v>
      </c>
      <c r="AF558" s="1">
        <f>(Table2[[#This Row],[Current Week High]]/Table2[[#This Row],[Close Price]])-1</f>
        <v>9.1223828103532689E-3</v>
      </c>
      <c r="AG558" s="1">
        <f>(Table2[[#This Row],[Close Price]]/Table2[[#This Row],[Current Month Low]])-1</f>
        <v>2.2016287559674108E-2</v>
      </c>
      <c r="AH558" s="1">
        <f>(Table2[[#This Row],[Current Month High]]/Table2[[#This Row],[Close Price]])-1</f>
        <v>9.1223828103532689E-3</v>
      </c>
      <c r="AI558">
        <v>30.708358520635201</v>
      </c>
      <c r="AJ558">
        <v>24.2116040955631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-0.15</v>
      </c>
      <c r="AM558" t="s">
        <v>3190</v>
      </c>
      <c r="AN558">
        <v>-2.76</v>
      </c>
      <c r="AO558" t="s">
        <v>3190</v>
      </c>
      <c r="AQ558">
        <f>(Table2[[#This Row],[Sharpe Ratio]]-AVERAGE(Table2[Sharpe Ratio]))/_xlfn.STDEV.P(Table2[Sharpe Ratio])</f>
        <v>-0.69705305481019519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552</v>
      </c>
      <c r="AT558">
        <f>_xlfn.RANK.AVG(Table2[[#This Row],[6M Return vs Nifty Z-Score]],Table2[6M Return vs Nifty Z-Score])</f>
        <v>424</v>
      </c>
      <c r="AU558">
        <f>_xlfn.RANK.AVG(Table2[[#This Row],[Sharpe Ratio Z-Score]],Table2[Sharpe Ratio Z-Score])</f>
        <v>537</v>
      </c>
      <c r="AV558">
        <f>(Table2[[#This Row],[Rank 1Y]]+Table2[[#This Row],[Rank 6M]]+Table2[[#This Row],[Rank Sharpe]])/3</f>
        <v>504.33333333333331</v>
      </c>
    </row>
    <row r="559" spans="1:48" x14ac:dyDescent="0.3">
      <c r="A559" t="s">
        <v>854</v>
      </c>
      <c r="B559" t="s">
        <v>855</v>
      </c>
      <c r="C559" t="s">
        <v>3143</v>
      </c>
      <c r="D559" t="s">
        <v>500</v>
      </c>
      <c r="E559">
        <v>17844.1016528</v>
      </c>
      <c r="F559">
        <v>428.95</v>
      </c>
      <c r="G559">
        <v>-51.520927557510397</v>
      </c>
      <c r="H559">
        <f>(Table2[[#This Row],[1Y Return vs Nifty]]-AVERAGE(Table2[1Y Return vs Nifty]))/_xlfn.STDEV.P(Table2[1Y Return vs Nifty])</f>
        <v>-1.3358155694948304</v>
      </c>
      <c r="I559">
        <v>-8.5319736720181805</v>
      </c>
      <c r="J559">
        <f>(Table2[[#This Row],[1M Return vs Nifty]]-AVERAGE(Table2[1M Return vs Nifty]))/_xlfn.STDEV.P(Table2[1M Return vs Nifty])</f>
        <v>-0.85256252880338135</v>
      </c>
      <c r="K559">
        <v>-2.8563218248754101</v>
      </c>
      <c r="L559">
        <f>(Table2[[#This Row],[6M Return vs Nifty]]-AVERAGE(Table2[6M Return vs Nifty]))/_xlfn.STDEV.P(Table2[6M Return vs Nifty])</f>
        <v>-0.20281585405750466</v>
      </c>
      <c r="M559">
        <v>0.38670882235971898</v>
      </c>
      <c r="N559">
        <f>(Table2[[#This Row],[1W Return vs Nifty]]-AVERAGE(Table2[1W Return vs Nifty]))/_xlfn.STDEV.P(Table2[1W Return vs Nifty])</f>
        <v>-0.4122452930473039</v>
      </c>
      <c r="O559">
        <v>425.68</v>
      </c>
      <c r="P559">
        <v>438.79808833063601</v>
      </c>
      <c r="Q559">
        <v>462.69780600324901</v>
      </c>
      <c r="R559">
        <v>47.617161900718799</v>
      </c>
      <c r="S559" s="1">
        <f>(Table2[[#This Row],[Close Price]]-Table2[[#This Row],[20D EMA]])/Table2[[#This Row],[20D EMA]]</f>
        <v>7.6818267242999005E-3</v>
      </c>
      <c r="T559" s="1">
        <f>(Table2[[#This Row],[Close Price]]-Table2[[#This Row],[50D EMA]])/Table2[[#This Row],[50D EMA]]</f>
        <v>-2.2443325512428954E-2</v>
      </c>
      <c r="U559" s="1">
        <f>(Table2[[#This Row],[Close Price]]-Table2[[#This Row],[200D EMA]])/Table2[[#This Row],[200D EMA]]</f>
        <v>-7.2937034853828658E-2</v>
      </c>
      <c r="V559">
        <v>0.31507957521531399</v>
      </c>
      <c r="W559">
        <v>416.1</v>
      </c>
      <c r="X559">
        <v>433</v>
      </c>
      <c r="Y559">
        <v>416.1</v>
      </c>
      <c r="Z559">
        <v>433</v>
      </c>
      <c r="AA559">
        <v>416.1</v>
      </c>
      <c r="AB559">
        <v>433</v>
      </c>
      <c r="AC559" s="1">
        <f>(Table2[[#This Row],[Close Price]]/Table2[[#This Row],[Day Low]])-1</f>
        <v>3.0881999519346337E-2</v>
      </c>
      <c r="AD559" s="1">
        <f>(Table2[[#This Row],[Day High]]/Table2[[#This Row],[Close Price]])-1</f>
        <v>9.4416598671174246E-3</v>
      </c>
      <c r="AE559" s="1">
        <f>(Table2[[#This Row],[Close Price]]/Table2[[#This Row],[Current Week Low]])-1</f>
        <v>3.0881999519346337E-2</v>
      </c>
      <c r="AF559" s="1">
        <f>(Table2[[#This Row],[Current Week High]]/Table2[[#This Row],[Close Price]])-1</f>
        <v>9.4416598671174246E-3</v>
      </c>
      <c r="AG559" s="1">
        <f>(Table2[[#This Row],[Close Price]]/Table2[[#This Row],[Current Month Low]])-1</f>
        <v>3.0881999519346337E-2</v>
      </c>
      <c r="AH559" s="1">
        <f>(Table2[[#This Row],[Current Month High]]/Table2[[#This Row],[Close Price]])-1</f>
        <v>9.4416598671174246E-3</v>
      </c>
      <c r="AI559">
        <v>52.784269692527502</v>
      </c>
      <c r="AJ559">
        <v>40.972130932036201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-0.1</v>
      </c>
      <c r="AM559" t="s">
        <v>3190</v>
      </c>
      <c r="AN559">
        <v>-0.96</v>
      </c>
      <c r="AO559" t="s">
        <v>3190</v>
      </c>
      <c r="AP559">
        <v>2.9303419057837E-2</v>
      </c>
      <c r="AQ559">
        <f>(Table2[[#This Row],[Sharpe Ratio]]-AVERAGE(Table2[Sharpe Ratio]))/_xlfn.STDEV.P(Table2[Sharpe Ratio])</f>
        <v>-0.35722003204006575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716</v>
      </c>
      <c r="AT559">
        <f>_xlfn.RANK.AVG(Table2[[#This Row],[6M Return vs Nifty Z-Score]],Table2[6M Return vs Nifty Z-Score])</f>
        <v>362</v>
      </c>
      <c r="AU559">
        <f>_xlfn.RANK.AVG(Table2[[#This Row],[Sharpe Ratio Z-Score]],Table2[Sharpe Ratio Z-Score])</f>
        <v>437</v>
      </c>
      <c r="AV559">
        <f>(Table2[[#This Row],[Rank 1Y]]+Table2[[#This Row],[Rank 6M]]+Table2[[#This Row],[Rank Sharpe]])/3</f>
        <v>505</v>
      </c>
    </row>
    <row r="560" spans="1:48" x14ac:dyDescent="0.3">
      <c r="A560" t="s">
        <v>1107</v>
      </c>
      <c r="B560" t="s">
        <v>1108</v>
      </c>
      <c r="C560" t="s">
        <v>3146</v>
      </c>
      <c r="D560" t="s">
        <v>318</v>
      </c>
      <c r="E560">
        <v>11358.331001819901</v>
      </c>
      <c r="F560">
        <v>491.2</v>
      </c>
      <c r="G560">
        <v>12.375736785706501</v>
      </c>
      <c r="H560">
        <f>(Table2[[#This Row],[1Y Return vs Nifty]]-AVERAGE(Table2[1Y Return vs Nifty]))/_xlfn.STDEV.P(Table2[1Y Return vs Nifty])</f>
        <v>-5.7100208261608269E-2</v>
      </c>
      <c r="I560">
        <v>-18.943460105248001</v>
      </c>
      <c r="J560">
        <f>(Table2[[#This Row],[1M Return vs Nifty]]-AVERAGE(Table2[1M Return vs Nifty]))/_xlfn.STDEV.P(Table2[1M Return vs Nifty])</f>
        <v>-1.9999920496793557</v>
      </c>
      <c r="K560">
        <v>-41.733513837918103</v>
      </c>
      <c r="L560">
        <f>(Table2[[#This Row],[6M Return vs Nifty]]-AVERAGE(Table2[6M Return vs Nifty]))/_xlfn.STDEV.P(Table2[6M Return vs Nifty])</f>
        <v>-1.4344257373770219</v>
      </c>
      <c r="M560">
        <v>-1.0290229463990399</v>
      </c>
      <c r="N560">
        <f>(Table2[[#This Row],[1W Return vs Nifty]]-AVERAGE(Table2[1W Return vs Nifty]))/_xlfn.STDEV.P(Table2[1W Return vs Nifty])</f>
        <v>-0.70798044788437042</v>
      </c>
      <c r="O560">
        <v>511.7</v>
      </c>
      <c r="P560">
        <v>559.69140076026895</v>
      </c>
      <c r="Q560">
        <v>589.11257421064295</v>
      </c>
      <c r="R560">
        <v>38.420644489566101</v>
      </c>
      <c r="S560" s="1">
        <f>(Table2[[#This Row],[Close Price]]-Table2[[#This Row],[20D EMA]])/Table2[[#This Row],[20D EMA]]</f>
        <v>-4.0062536642564005E-2</v>
      </c>
      <c r="T560" s="1">
        <f>(Table2[[#This Row],[Close Price]]-Table2[[#This Row],[50D EMA]])/Table2[[#This Row],[50D EMA]]</f>
        <v>-0.12237350916457208</v>
      </c>
      <c r="U560" s="1">
        <f>(Table2[[#This Row],[Close Price]]-Table2[[#This Row],[200D EMA]])/Table2[[#This Row],[200D EMA]]</f>
        <v>-0.16620350421451599</v>
      </c>
      <c r="V560">
        <v>0.49292696043224499</v>
      </c>
      <c r="W560">
        <v>480.6</v>
      </c>
      <c r="X560">
        <v>503</v>
      </c>
      <c r="Y560">
        <v>480.6</v>
      </c>
      <c r="Z560">
        <v>503</v>
      </c>
      <c r="AA560">
        <v>480.6</v>
      </c>
      <c r="AB560">
        <v>503</v>
      </c>
      <c r="AC560" s="1">
        <f>(Table2[[#This Row],[Close Price]]/Table2[[#This Row],[Day Low]])-1</f>
        <v>2.2055763628797243E-2</v>
      </c>
      <c r="AD560" s="1">
        <f>(Table2[[#This Row],[Day High]]/Table2[[#This Row],[Close Price]])-1</f>
        <v>2.4022801302931551E-2</v>
      </c>
      <c r="AE560" s="1">
        <f>(Table2[[#This Row],[Close Price]]/Table2[[#This Row],[Current Week Low]])-1</f>
        <v>2.2055763628797243E-2</v>
      </c>
      <c r="AF560" s="1">
        <f>(Table2[[#This Row],[Current Week High]]/Table2[[#This Row],[Close Price]])-1</f>
        <v>2.4022801302931551E-2</v>
      </c>
      <c r="AG560" s="1">
        <f>(Table2[[#This Row],[Close Price]]/Table2[[#This Row],[Current Month Low]])-1</f>
        <v>2.2055763628797243E-2</v>
      </c>
      <c r="AH560" s="1">
        <f>(Table2[[#This Row],[Current Month High]]/Table2[[#This Row],[Close Price]])-1</f>
        <v>2.4022801302931551E-2</v>
      </c>
      <c r="AI560">
        <v>68.566775244299606</v>
      </c>
      <c r="AJ560">
        <v>37.1300949190396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-0.28000000000000003</v>
      </c>
      <c r="AM560" t="s">
        <v>3190</v>
      </c>
      <c r="AN560">
        <v>-3.56</v>
      </c>
      <c r="AO560" t="s">
        <v>3190</v>
      </c>
      <c r="AP560">
        <v>1.7582717249775E-2</v>
      </c>
      <c r="AQ560">
        <f>(Table2[[#This Row],[Sharpe Ratio]]-AVERAGE(Table2[Sharpe Ratio]))/_xlfn.STDEV.P(Table2[Sharpe Ratio])</f>
        <v>-0.49314551966181758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329</v>
      </c>
      <c r="AT560">
        <f>_xlfn.RANK.AVG(Table2[[#This Row],[6M Return vs Nifty Z-Score]],Table2[6M Return vs Nifty Z-Score])</f>
        <v>723</v>
      </c>
      <c r="AU560">
        <f>_xlfn.RANK.AVG(Table2[[#This Row],[Sharpe Ratio Z-Score]],Table2[Sharpe Ratio Z-Score])</f>
        <v>464</v>
      </c>
      <c r="AV560">
        <f>(Table2[[#This Row],[Rank 1Y]]+Table2[[#This Row],[Rank 6M]]+Table2[[#This Row],[Rank Sharpe]])/3</f>
        <v>505.33333333333331</v>
      </c>
    </row>
    <row r="561" spans="1:48" x14ac:dyDescent="0.3">
      <c r="A561" t="s">
        <v>1275</v>
      </c>
      <c r="B561" t="s">
        <v>1276</v>
      </c>
      <c r="C561" t="s">
        <v>3150</v>
      </c>
      <c r="D561" t="s">
        <v>72</v>
      </c>
      <c r="E561">
        <v>9175.3233963500006</v>
      </c>
      <c r="F561">
        <v>812.75</v>
      </c>
      <c r="G561">
        <v>-25.329389278052599</v>
      </c>
      <c r="H561">
        <f>(Table2[[#This Row],[1Y Return vs Nifty]]-AVERAGE(Table2[1Y Return vs Nifty]))/_xlfn.STDEV.P(Table2[1Y Return vs Nifty])</f>
        <v>-0.8116642280042472</v>
      </c>
      <c r="I561">
        <v>-6.7234643594082604</v>
      </c>
      <c r="J561">
        <f>(Table2[[#This Row],[1M Return vs Nifty]]-AVERAGE(Table2[1M Return vs Nifty]))/_xlfn.STDEV.P(Table2[1M Return vs Nifty])</f>
        <v>-0.65325026082168114</v>
      </c>
      <c r="K561">
        <v>-8.3836869735204491</v>
      </c>
      <c r="L561">
        <f>(Table2[[#This Row],[6M Return vs Nifty]]-AVERAGE(Table2[6M Return vs Nifty]))/_xlfn.STDEV.P(Table2[6M Return vs Nifty])</f>
        <v>-0.37792000107262996</v>
      </c>
      <c r="M561">
        <v>2.9247983529674499</v>
      </c>
      <c r="N561">
        <f>(Table2[[#This Row],[1W Return vs Nifty]]-AVERAGE(Table2[1W Return vs Nifty]))/_xlfn.STDEV.P(Table2[1W Return vs Nifty])</f>
        <v>0.11794150991093198</v>
      </c>
      <c r="O561">
        <v>770.61</v>
      </c>
      <c r="P561">
        <v>780.82836734909301</v>
      </c>
      <c r="Q561">
        <v>800.95459251557804</v>
      </c>
      <c r="R561">
        <v>60.7287076935499</v>
      </c>
      <c r="S561" s="1">
        <f>(Table2[[#This Row],[Close Price]]-Table2[[#This Row],[20D EMA]])/Table2[[#This Row],[20D EMA]]</f>
        <v>5.4683951674647339E-2</v>
      </c>
      <c r="T561" s="1">
        <f>(Table2[[#This Row],[Close Price]]-Table2[[#This Row],[50D EMA]])/Table2[[#This Row],[50D EMA]]</f>
        <v>4.0881753258120872E-2</v>
      </c>
      <c r="U561" s="1">
        <f>(Table2[[#This Row],[Close Price]]-Table2[[#This Row],[200D EMA]])/Table2[[#This Row],[200D EMA]]</f>
        <v>1.4726686874190742E-2</v>
      </c>
      <c r="V561">
        <v>0.77744893049910602</v>
      </c>
      <c r="W561">
        <v>774</v>
      </c>
      <c r="X561">
        <v>822</v>
      </c>
      <c r="Y561">
        <v>774</v>
      </c>
      <c r="Z561">
        <v>822</v>
      </c>
      <c r="AA561">
        <v>774</v>
      </c>
      <c r="AB561">
        <v>822</v>
      </c>
      <c r="AC561" s="1">
        <f>(Table2[[#This Row],[Close Price]]/Table2[[#This Row],[Day Low]])-1</f>
        <v>5.0064599483204075E-2</v>
      </c>
      <c r="AD561" s="1">
        <f>(Table2[[#This Row],[Day High]]/Table2[[#This Row],[Close Price]])-1</f>
        <v>1.1381113503537321E-2</v>
      </c>
      <c r="AE561" s="1">
        <f>(Table2[[#This Row],[Close Price]]/Table2[[#This Row],[Current Week Low]])-1</f>
        <v>5.0064599483204075E-2</v>
      </c>
      <c r="AF561" s="1">
        <f>(Table2[[#This Row],[Current Week High]]/Table2[[#This Row],[Close Price]])-1</f>
        <v>1.1381113503537321E-2</v>
      </c>
      <c r="AG561" s="1">
        <f>(Table2[[#This Row],[Close Price]]/Table2[[#This Row],[Current Month Low]])-1</f>
        <v>5.0064599483204075E-2</v>
      </c>
      <c r="AH561" s="1">
        <f>(Table2[[#This Row],[Current Month High]]/Table2[[#This Row],[Close Price]])-1</f>
        <v>1.1381113503537321E-2</v>
      </c>
      <c r="AI561">
        <v>23.0267609966164</v>
      </c>
      <c r="AJ561">
        <v>18.571741191917699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7.0000000000000007E-2</v>
      </c>
      <c r="AM561" t="s">
        <v>3189</v>
      </c>
      <c r="AN561">
        <v>16.23</v>
      </c>
      <c r="AO561" t="s">
        <v>3189</v>
      </c>
      <c r="AP561">
        <v>1.3669516506193E-2</v>
      </c>
      <c r="AQ561">
        <f>(Table2[[#This Row],[Sharpe Ratio]]-AVERAGE(Table2[Sharpe Ratio]))/_xlfn.STDEV.P(Table2[Sharpe Ratio])</f>
        <v>-0.53852707854315696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594</v>
      </c>
      <c r="AT561">
        <f>_xlfn.RANK.AVG(Table2[[#This Row],[6M Return vs Nifty Z-Score]],Table2[6M Return vs Nifty Z-Score])</f>
        <v>442</v>
      </c>
      <c r="AU561">
        <f>_xlfn.RANK.AVG(Table2[[#This Row],[Sharpe Ratio Z-Score]],Table2[Sharpe Ratio Z-Score])</f>
        <v>480</v>
      </c>
      <c r="AV561">
        <f>(Table2[[#This Row],[Rank 1Y]]+Table2[[#This Row],[Rank 6M]]+Table2[[#This Row],[Rank Sharpe]])/3</f>
        <v>505.33333333333331</v>
      </c>
    </row>
    <row r="562" spans="1:48" x14ac:dyDescent="0.3">
      <c r="A562" t="s">
        <v>1403</v>
      </c>
      <c r="B562" t="s">
        <v>1404</v>
      </c>
      <c r="C562" t="s">
        <v>3148</v>
      </c>
      <c r="D562" t="s">
        <v>213</v>
      </c>
      <c r="E562">
        <v>7934.9616839999999</v>
      </c>
      <c r="F562">
        <v>517.54999999999995</v>
      </c>
      <c r="G562">
        <v>-28.810038237171501</v>
      </c>
      <c r="H562">
        <f>(Table2[[#This Row],[1Y Return vs Nifty]]-AVERAGE(Table2[1Y Return vs Nifty]))/_xlfn.STDEV.P(Table2[1Y Return vs Nifty])</f>
        <v>-0.88131980919669872</v>
      </c>
      <c r="I562">
        <v>-1.52181751461625</v>
      </c>
      <c r="J562">
        <f>(Table2[[#This Row],[1M Return vs Nifty]]-AVERAGE(Table2[1M Return vs Nifty]))/_xlfn.STDEV.P(Table2[1M Return vs Nifty])</f>
        <v>-7.9986953496390512E-2</v>
      </c>
      <c r="K562">
        <v>-15.302136634481</v>
      </c>
      <c r="L562">
        <f>(Table2[[#This Row],[6M Return vs Nifty]]-AVERAGE(Table2[6M Return vs Nifty]))/_xlfn.STDEV.P(Table2[6M Return vs Nifty])</f>
        <v>-0.59709300556402878</v>
      </c>
      <c r="M562">
        <v>0.80747009029752204</v>
      </c>
      <c r="N562">
        <f>(Table2[[#This Row],[1W Return vs Nifty]]-AVERAGE(Table2[1W Return vs Nifty]))/_xlfn.STDEV.P(Table2[1W Return vs Nifty])</f>
        <v>-0.32435159632527305</v>
      </c>
      <c r="O562">
        <v>518.83000000000004</v>
      </c>
      <c r="P562">
        <v>538.34206863829797</v>
      </c>
      <c r="Q562">
        <v>546.08931221236696</v>
      </c>
      <c r="R562">
        <v>54.887729747148903</v>
      </c>
      <c r="S562" s="1">
        <f>(Table2[[#This Row],[Close Price]]-Table2[[#This Row],[20D EMA]])/Table2[[#This Row],[20D EMA]]</f>
        <v>-2.4670894127172415E-3</v>
      </c>
      <c r="T562" s="1">
        <f>(Table2[[#This Row],[Close Price]]-Table2[[#This Row],[50D EMA]])/Table2[[#This Row],[50D EMA]]</f>
        <v>-3.8622411008840965E-2</v>
      </c>
      <c r="U562" s="1">
        <f>(Table2[[#This Row],[Close Price]]-Table2[[#This Row],[200D EMA]])/Table2[[#This Row],[200D EMA]]</f>
        <v>-5.2261253927028781E-2</v>
      </c>
      <c r="V562">
        <v>0.68095365375615902</v>
      </c>
      <c r="W562">
        <v>514</v>
      </c>
      <c r="X562">
        <v>521.04999999999995</v>
      </c>
      <c r="Y562">
        <v>514</v>
      </c>
      <c r="Z562">
        <v>521.04999999999995</v>
      </c>
      <c r="AA562">
        <v>514</v>
      </c>
      <c r="AB562">
        <v>521.04999999999995</v>
      </c>
      <c r="AC562" s="1">
        <f>(Table2[[#This Row],[Close Price]]/Table2[[#This Row],[Day Low]])-1</f>
        <v>6.9066147859921934E-3</v>
      </c>
      <c r="AD562" s="1">
        <f>(Table2[[#This Row],[Day High]]/Table2[[#This Row],[Close Price]])-1</f>
        <v>6.7626316297941802E-3</v>
      </c>
      <c r="AE562" s="1">
        <f>(Table2[[#This Row],[Close Price]]/Table2[[#This Row],[Current Week Low]])-1</f>
        <v>6.9066147859921934E-3</v>
      </c>
      <c r="AF562" s="1">
        <f>(Table2[[#This Row],[Current Week High]]/Table2[[#This Row],[Close Price]])-1</f>
        <v>6.7626316297941802E-3</v>
      </c>
      <c r="AG562" s="1">
        <f>(Table2[[#This Row],[Close Price]]/Table2[[#This Row],[Current Month Low]])-1</f>
        <v>6.9066147859921934E-3</v>
      </c>
      <c r="AH562" s="1">
        <f>(Table2[[#This Row],[Current Month High]]/Table2[[#This Row],[Close Price]])-1</f>
        <v>6.7626316297941802E-3</v>
      </c>
      <c r="AI562">
        <v>36.759733359095698</v>
      </c>
      <c r="AJ562">
        <v>19.526558891454901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0</v>
      </c>
      <c r="AM562" t="s">
        <v>3188</v>
      </c>
      <c r="AN562">
        <v>-4.3099999999999996</v>
      </c>
      <c r="AO562" t="s">
        <v>3190</v>
      </c>
      <c r="AP562">
        <v>5.8670156539164998E-2</v>
      </c>
      <c r="AQ562">
        <f>(Table2[[#This Row],[Sharpe Ratio]]-AVERAGE(Table2[Sharpe Ratio]))/_xlfn.STDEV.P(Table2[Sharpe Ratio])</f>
        <v>-1.6652702764285383E-2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627</v>
      </c>
      <c r="AT562">
        <f>_xlfn.RANK.AVG(Table2[[#This Row],[6M Return vs Nifty Z-Score]],Table2[6M Return vs Nifty Z-Score])</f>
        <v>536</v>
      </c>
      <c r="AU562">
        <f>_xlfn.RANK.AVG(Table2[[#This Row],[Sharpe Ratio Z-Score]],Table2[Sharpe Ratio Z-Score])</f>
        <v>356</v>
      </c>
      <c r="AV562">
        <f>(Table2[[#This Row],[Rank 1Y]]+Table2[[#This Row],[Rank 6M]]+Table2[[#This Row],[Rank Sharpe]])/3</f>
        <v>506.33333333333331</v>
      </c>
    </row>
    <row r="563" spans="1:48" x14ac:dyDescent="0.3">
      <c r="A563" t="s">
        <v>83</v>
      </c>
      <c r="B563" t="s">
        <v>84</v>
      </c>
      <c r="C563" t="s">
        <v>3152</v>
      </c>
      <c r="D563" t="s">
        <v>85</v>
      </c>
      <c r="E563">
        <v>288201.00497399998</v>
      </c>
      <c r="F563">
        <v>3306.85</v>
      </c>
      <c r="G563">
        <v>-26.638597554386401</v>
      </c>
      <c r="H563">
        <f>(Table2[[#This Row],[1Y Return vs Nifty]]-AVERAGE(Table2[1Y Return vs Nifty]))/_xlfn.STDEV.P(Table2[1Y Return vs Nifty])</f>
        <v>-0.83786441781399001</v>
      </c>
      <c r="I563">
        <v>-1.12225588839892</v>
      </c>
      <c r="J563">
        <f>(Table2[[#This Row],[1M Return vs Nifty]]-AVERAGE(Table2[1M Return vs Nifty]))/_xlfn.STDEV.P(Table2[1M Return vs Nifty])</f>
        <v>-3.5952049520748354E-2</v>
      </c>
      <c r="K563">
        <v>-8.1206368107505806</v>
      </c>
      <c r="L563">
        <f>(Table2[[#This Row],[6M Return vs Nifty]]-AVERAGE(Table2[6M Return vs Nifty]))/_xlfn.STDEV.P(Table2[6M Return vs Nifty])</f>
        <v>-0.36958670426026019</v>
      </c>
      <c r="M563">
        <v>-3.5271294483799398</v>
      </c>
      <c r="N563">
        <f>(Table2[[#This Row],[1W Return vs Nifty]]-AVERAGE(Table2[1W Return vs Nifty]))/_xlfn.STDEV.P(Table2[1W Return vs Nifty])</f>
        <v>-1.2298151128015298</v>
      </c>
      <c r="O563">
        <v>3267.35</v>
      </c>
      <c r="P563">
        <v>3350.4585737809298</v>
      </c>
      <c r="Q563">
        <v>3418.4241095651901</v>
      </c>
      <c r="R563">
        <v>49.539603762274702</v>
      </c>
      <c r="S563" s="1">
        <f>(Table2[[#This Row],[Close Price]]-Table2[[#This Row],[20D EMA]])/Table2[[#This Row],[20D EMA]]</f>
        <v>1.2089307848868349E-2</v>
      </c>
      <c r="T563" s="1">
        <f>(Table2[[#This Row],[Close Price]]-Table2[[#This Row],[50D EMA]])/Table2[[#This Row],[50D EMA]]</f>
        <v>-1.3015703021129556E-2</v>
      </c>
      <c r="U563" s="1">
        <f>(Table2[[#This Row],[Close Price]]-Table2[[#This Row],[200D EMA]])/Table2[[#This Row],[200D EMA]]</f>
        <v>-3.2639048283386332E-2</v>
      </c>
      <c r="V563">
        <v>1.1091787395644399</v>
      </c>
      <c r="W563">
        <v>3222.05</v>
      </c>
      <c r="X563">
        <v>3309.9</v>
      </c>
      <c r="Y563">
        <v>3222.05</v>
      </c>
      <c r="Z563">
        <v>3309.9</v>
      </c>
      <c r="AA563">
        <v>3222.05</v>
      </c>
      <c r="AB563">
        <v>3309.9</v>
      </c>
      <c r="AC563" s="1">
        <f>(Table2[[#This Row],[Close Price]]/Table2[[#This Row],[Day Low]])-1</f>
        <v>2.6318648065672301E-2</v>
      </c>
      <c r="AD563" s="1">
        <f>(Table2[[#This Row],[Day High]]/Table2[[#This Row],[Close Price]])-1</f>
        <v>9.223278951269176E-4</v>
      </c>
      <c r="AE563" s="1">
        <f>(Table2[[#This Row],[Close Price]]/Table2[[#This Row],[Current Week Low]])-1</f>
        <v>2.6318648065672301E-2</v>
      </c>
      <c r="AF563" s="1">
        <f>(Table2[[#This Row],[Current Week High]]/Table2[[#This Row],[Close Price]])-1</f>
        <v>9.223278951269176E-4</v>
      </c>
      <c r="AG563" s="1">
        <f>(Table2[[#This Row],[Close Price]]/Table2[[#This Row],[Current Month Low]])-1</f>
        <v>2.6318648065672301E-2</v>
      </c>
      <c r="AH563" s="1">
        <f>(Table2[[#This Row],[Current Month High]]/Table2[[#This Row],[Close Price]])-1</f>
        <v>9.223278951269176E-4</v>
      </c>
      <c r="AI563">
        <v>17.542374162722801</v>
      </c>
      <c r="AJ563">
        <v>8.2208368104985894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-0.05</v>
      </c>
      <c r="AM563" t="s">
        <v>3190</v>
      </c>
      <c r="AN563">
        <v>3.39</v>
      </c>
      <c r="AO563" t="s">
        <v>3189</v>
      </c>
      <c r="AP563">
        <v>1.5250494288472E-2</v>
      </c>
      <c r="AQ563">
        <f>(Table2[[#This Row],[Sharpe Ratio]]-AVERAGE(Table2[Sharpe Ratio]))/_xlfn.STDEV.P(Table2[Sharpe Ratio])</f>
        <v>-0.52019241057748833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610</v>
      </c>
      <c r="AT563">
        <f>_xlfn.RANK.AVG(Table2[[#This Row],[6M Return vs Nifty Z-Score]],Table2[6M Return vs Nifty Z-Score])</f>
        <v>439</v>
      </c>
      <c r="AU563">
        <f>_xlfn.RANK.AVG(Table2[[#This Row],[Sharpe Ratio Z-Score]],Table2[Sharpe Ratio Z-Score])</f>
        <v>472</v>
      </c>
      <c r="AV563">
        <f>(Table2[[#This Row],[Rank 1Y]]+Table2[[#This Row],[Rank 6M]]+Table2[[#This Row],[Rank Sharpe]])/3</f>
        <v>507</v>
      </c>
    </row>
    <row r="564" spans="1:48" x14ac:dyDescent="0.3">
      <c r="A564" t="s">
        <v>695</v>
      </c>
      <c r="B564" t="s">
        <v>696</v>
      </c>
      <c r="C564" t="s">
        <v>3151</v>
      </c>
      <c r="D564" t="s">
        <v>269</v>
      </c>
      <c r="E564">
        <v>25411.897094560001</v>
      </c>
      <c r="F564">
        <v>3402.95</v>
      </c>
      <c r="G564">
        <v>-10.2031613025322</v>
      </c>
      <c r="H564">
        <f>(Table2[[#This Row],[1Y Return vs Nifty]]-AVERAGE(Table2[1Y Return vs Nifty]))/_xlfn.STDEV.P(Table2[1Y Return vs Nifty])</f>
        <v>-0.50895452838802702</v>
      </c>
      <c r="I564">
        <v>-1.2038076313461099</v>
      </c>
      <c r="J564">
        <f>(Table2[[#This Row],[1M Return vs Nifty]]-AVERAGE(Table2[1M Return vs Nifty]))/_xlfn.STDEV.P(Table2[1M Return vs Nifty])</f>
        <v>-4.4939707328939558E-2</v>
      </c>
      <c r="K564">
        <v>-24.9720372266925</v>
      </c>
      <c r="L564">
        <f>(Table2[[#This Row],[6M Return vs Nifty]]-AVERAGE(Table2[6M Return vs Nifty]))/_xlfn.STDEV.P(Table2[6M Return vs Nifty])</f>
        <v>-0.90343059126439174</v>
      </c>
      <c r="M564">
        <v>1.2908650571145599</v>
      </c>
      <c r="N564">
        <f>(Table2[[#This Row],[1W Return vs Nifty]]-AVERAGE(Table2[1W Return vs Nifty]))/_xlfn.STDEV.P(Table2[1W Return vs Nifty])</f>
        <v>-0.22337421592472403</v>
      </c>
      <c r="O564">
        <v>3367.15</v>
      </c>
      <c r="P564">
        <v>3496.1959596747101</v>
      </c>
      <c r="Q564">
        <v>3571.0597755900199</v>
      </c>
      <c r="R564">
        <v>57.524067223950098</v>
      </c>
      <c r="S564" s="1">
        <f>(Table2[[#This Row],[Close Price]]-Table2[[#This Row],[20D EMA]])/Table2[[#This Row],[20D EMA]]</f>
        <v>1.0632136970434856E-2</v>
      </c>
      <c r="T564" s="1">
        <f>(Table2[[#This Row],[Close Price]]-Table2[[#This Row],[50D EMA]])/Table2[[#This Row],[50D EMA]]</f>
        <v>-2.6670690301748998E-2</v>
      </c>
      <c r="U564" s="1">
        <f>(Table2[[#This Row],[Close Price]]-Table2[[#This Row],[200D EMA]])/Table2[[#This Row],[200D EMA]]</f>
        <v>-4.7075598324938288E-2</v>
      </c>
      <c r="V564">
        <v>0.83703314105928195</v>
      </c>
      <c r="W564">
        <v>3331.45</v>
      </c>
      <c r="X564">
        <v>3412</v>
      </c>
      <c r="Y564">
        <v>3331.45</v>
      </c>
      <c r="Z564">
        <v>3412</v>
      </c>
      <c r="AA564">
        <v>3331.45</v>
      </c>
      <c r="AB564">
        <v>3412</v>
      </c>
      <c r="AC564" s="1">
        <f>(Table2[[#This Row],[Close Price]]/Table2[[#This Row],[Day Low]])-1</f>
        <v>2.1462126101247314E-2</v>
      </c>
      <c r="AD564" s="1">
        <f>(Table2[[#This Row],[Day High]]/Table2[[#This Row],[Close Price]])-1</f>
        <v>2.6594572356337665E-3</v>
      </c>
      <c r="AE564" s="1">
        <f>(Table2[[#This Row],[Close Price]]/Table2[[#This Row],[Current Week Low]])-1</f>
        <v>2.1462126101247314E-2</v>
      </c>
      <c r="AF564" s="1">
        <f>(Table2[[#This Row],[Current Week High]]/Table2[[#This Row],[Close Price]])-1</f>
        <v>2.6594572356337665E-3</v>
      </c>
      <c r="AG564" s="1">
        <f>(Table2[[#This Row],[Close Price]]/Table2[[#This Row],[Current Month Low]])-1</f>
        <v>2.1462126101247314E-2</v>
      </c>
      <c r="AH564" s="1">
        <f>(Table2[[#This Row],[Current Month High]]/Table2[[#This Row],[Close Price]])-1</f>
        <v>2.6594572356337665E-3</v>
      </c>
      <c r="AI564">
        <v>41.5800996194478</v>
      </c>
      <c r="AJ564">
        <v>34.796989502871803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-0.02</v>
      </c>
      <c r="AM564" t="s">
        <v>3190</v>
      </c>
      <c r="AN564">
        <v>1.71</v>
      </c>
      <c r="AO564" t="s">
        <v>3189</v>
      </c>
      <c r="AP564">
        <v>4.9320500288761997E-2</v>
      </c>
      <c r="AQ564">
        <f>(Table2[[#This Row],[Sharpe Ratio]]-AVERAGE(Table2[Sharpe Ratio]))/_xlfn.STDEV.P(Table2[Sharpe Ratio])</f>
        <v>-0.12508107213527636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491</v>
      </c>
      <c r="AT564">
        <f>_xlfn.RANK.AVG(Table2[[#This Row],[6M Return vs Nifty Z-Score]],Table2[6M Return vs Nifty Z-Score])</f>
        <v>646</v>
      </c>
      <c r="AU564">
        <f>_xlfn.RANK.AVG(Table2[[#This Row],[Sharpe Ratio Z-Score]],Table2[Sharpe Ratio Z-Score])</f>
        <v>384</v>
      </c>
      <c r="AV564">
        <f>(Table2[[#This Row],[Rank 1Y]]+Table2[[#This Row],[Rank 6M]]+Table2[[#This Row],[Rank Sharpe]])/3</f>
        <v>507</v>
      </c>
    </row>
    <row r="565" spans="1:48" x14ac:dyDescent="0.3">
      <c r="A565" t="s">
        <v>1181</v>
      </c>
      <c r="B565" t="s">
        <v>1182</v>
      </c>
      <c r="C565" t="s">
        <v>3151</v>
      </c>
      <c r="D565" t="s">
        <v>961</v>
      </c>
      <c r="E565">
        <v>10326.739164839901</v>
      </c>
      <c r="F565">
        <v>1093.75</v>
      </c>
      <c r="G565">
        <v>-13.4312657275928</v>
      </c>
      <c r="H565">
        <f>(Table2[[#This Row],[1Y Return vs Nifty]]-AVERAGE(Table2[1Y Return vs Nifty]))/_xlfn.STDEV.P(Table2[1Y Return vs Nifty])</f>
        <v>-0.57355612783643595</v>
      </c>
      <c r="I565">
        <v>1.922801797849</v>
      </c>
      <c r="J565">
        <f>(Table2[[#This Row],[1M Return vs Nifty]]-AVERAGE(Table2[1M Return vs Nifty]))/_xlfn.STDEV.P(Table2[1M Return vs Nifty])</f>
        <v>0.2996377919854139</v>
      </c>
      <c r="K565">
        <v>-10.690452138774999</v>
      </c>
      <c r="L565">
        <f>(Table2[[#This Row],[6M Return vs Nifty]]-AVERAGE(Table2[6M Return vs Nifty]))/_xlfn.STDEV.P(Table2[6M Return vs Nifty])</f>
        <v>-0.45099716094239528</v>
      </c>
      <c r="M565">
        <v>-0.29192941321750898</v>
      </c>
      <c r="N565">
        <f>(Table2[[#This Row],[1W Return vs Nifty]]-AVERAGE(Table2[1W Return vs Nifty]))/_xlfn.STDEV.P(Table2[1W Return vs Nifty])</f>
        <v>-0.55400744609466124</v>
      </c>
      <c r="O565">
        <v>1094.44</v>
      </c>
      <c r="P565">
        <v>1120.4379734466099</v>
      </c>
      <c r="Q565">
        <v>1079.6778383261999</v>
      </c>
      <c r="R565">
        <v>53.876681322581099</v>
      </c>
      <c r="S565" s="1">
        <f>(Table2[[#This Row],[Close Price]]-Table2[[#This Row],[20D EMA]])/Table2[[#This Row],[20D EMA]]</f>
        <v>-6.3045941303319921E-4</v>
      </c>
      <c r="T565" s="1">
        <f>(Table2[[#This Row],[Close Price]]-Table2[[#This Row],[50D EMA]])/Table2[[#This Row],[50D EMA]]</f>
        <v>-2.3819233263323202E-2</v>
      </c>
      <c r="U565" s="1">
        <f>(Table2[[#This Row],[Close Price]]-Table2[[#This Row],[200D EMA]])/Table2[[#This Row],[200D EMA]]</f>
        <v>1.3033667242458051E-2</v>
      </c>
      <c r="V565">
        <v>0.58912438172842996</v>
      </c>
      <c r="W565">
        <v>1075.0999999999999</v>
      </c>
      <c r="X565">
        <v>1105.9000000000001</v>
      </c>
      <c r="Y565">
        <v>1075.0999999999999</v>
      </c>
      <c r="Z565">
        <v>1105.9000000000001</v>
      </c>
      <c r="AA565">
        <v>1075.0999999999999</v>
      </c>
      <c r="AB565">
        <v>1105.9000000000001</v>
      </c>
      <c r="AC565" s="1">
        <f>(Table2[[#This Row],[Close Price]]/Table2[[#This Row],[Day Low]])-1</f>
        <v>1.7347223514091903E-2</v>
      </c>
      <c r="AD565" s="1">
        <f>(Table2[[#This Row],[Day High]]/Table2[[#This Row],[Close Price]])-1</f>
        <v>1.1108571428571468E-2</v>
      </c>
      <c r="AE565" s="1">
        <f>(Table2[[#This Row],[Close Price]]/Table2[[#This Row],[Current Week Low]])-1</f>
        <v>1.7347223514091903E-2</v>
      </c>
      <c r="AF565" s="1">
        <f>(Table2[[#This Row],[Current Week High]]/Table2[[#This Row],[Close Price]])-1</f>
        <v>1.1108571428571468E-2</v>
      </c>
      <c r="AG565" s="1">
        <f>(Table2[[#This Row],[Close Price]]/Table2[[#This Row],[Current Month Low]])-1</f>
        <v>1.7347223514091903E-2</v>
      </c>
      <c r="AH565" s="1">
        <f>(Table2[[#This Row],[Current Month High]]/Table2[[#This Row],[Close Price]])-1</f>
        <v>1.1108571428571468E-2</v>
      </c>
      <c r="AI565">
        <v>18.852571428571402</v>
      </c>
      <c r="AJ565">
        <v>34.499508116084598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-0.03</v>
      </c>
      <c r="AM565" t="s">
        <v>3190</v>
      </c>
      <c r="AN565">
        <v>0.23</v>
      </c>
      <c r="AO565" t="s">
        <v>3189</v>
      </c>
      <c r="AQ565">
        <f>(Table2[[#This Row],[Sharpe Ratio]]-AVERAGE(Table2[Sharpe Ratio]))/_xlfn.STDEV.P(Table2[Sharpe Ratio])</f>
        <v>-0.69705305481019519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514</v>
      </c>
      <c r="AT565">
        <f>_xlfn.RANK.AVG(Table2[[#This Row],[6M Return vs Nifty Z-Score]],Table2[6M Return vs Nifty Z-Score])</f>
        <v>473</v>
      </c>
      <c r="AU565">
        <f>_xlfn.RANK.AVG(Table2[[#This Row],[Sharpe Ratio Z-Score]],Table2[Sharpe Ratio Z-Score])</f>
        <v>537</v>
      </c>
      <c r="AV565">
        <f>(Table2[[#This Row],[Rank 1Y]]+Table2[[#This Row],[Rank 6M]]+Table2[[#This Row],[Rank Sharpe]])/3</f>
        <v>508</v>
      </c>
    </row>
    <row r="566" spans="1:48" x14ac:dyDescent="0.3">
      <c r="A566" t="s">
        <v>65</v>
      </c>
      <c r="B566" t="s">
        <v>66</v>
      </c>
      <c r="C566" t="s">
        <v>3148</v>
      </c>
      <c r="D566" t="s">
        <v>57</v>
      </c>
      <c r="E566">
        <v>348175.69849907898</v>
      </c>
      <c r="F566">
        <v>11239.3</v>
      </c>
      <c r="G566">
        <v>-15.2968464701875</v>
      </c>
      <c r="H566">
        <f>(Table2[[#This Row],[1Y Return vs Nifty]]-AVERAGE(Table2[1Y Return vs Nifty]))/_xlfn.STDEV.P(Table2[1Y Return vs Nifty])</f>
        <v>-0.61089057678924674</v>
      </c>
      <c r="I566">
        <v>-0.39652787611667301</v>
      </c>
      <c r="J566">
        <f>(Table2[[#This Row],[1M Return vs Nifty]]-AVERAGE(Table2[1M Return vs Nifty]))/_xlfn.STDEV.P(Table2[1M Return vs Nifty])</f>
        <v>4.4029012814552355E-2</v>
      </c>
      <c r="K566">
        <v>-18.983581658594201</v>
      </c>
      <c r="L566">
        <f>(Table2[[#This Row],[6M Return vs Nifty]]-AVERAGE(Table2[6M Return vs Nifty]))/_xlfn.STDEV.P(Table2[6M Return vs Nifty])</f>
        <v>-0.71371933174196234</v>
      </c>
      <c r="M566">
        <v>-1.61047425719158</v>
      </c>
      <c r="N566">
        <f>(Table2[[#This Row],[1W Return vs Nifty]]-AVERAGE(Table2[1W Return vs Nifty]))/_xlfn.STDEV.P(Table2[1W Return vs Nifty])</f>
        <v>-0.82944102200019254</v>
      </c>
      <c r="O566">
        <v>11191.78</v>
      </c>
      <c r="P566">
        <v>11605.048491854001</v>
      </c>
      <c r="Q566">
        <v>11797.491216912</v>
      </c>
      <c r="R566">
        <v>48.861832880817097</v>
      </c>
      <c r="S566" s="1">
        <f>(Table2[[#This Row],[Close Price]]-Table2[[#This Row],[20D EMA]])/Table2[[#This Row],[20D EMA]]</f>
        <v>4.2459733840370896E-3</v>
      </c>
      <c r="T566" s="1">
        <f>(Table2[[#This Row],[Close Price]]-Table2[[#This Row],[50D EMA]])/Table2[[#This Row],[50D EMA]]</f>
        <v>-3.1516326029204726E-2</v>
      </c>
      <c r="U566" s="1">
        <f>(Table2[[#This Row],[Close Price]]-Table2[[#This Row],[200D EMA]])/Table2[[#This Row],[200D EMA]]</f>
        <v>-4.7314399871035244E-2</v>
      </c>
      <c r="V566">
        <v>0.90289002689353104</v>
      </c>
      <c r="W566">
        <v>11151</v>
      </c>
      <c r="X566">
        <v>11330</v>
      </c>
      <c r="Y566">
        <v>11151</v>
      </c>
      <c r="Z566">
        <v>11330</v>
      </c>
      <c r="AA566">
        <v>11151</v>
      </c>
      <c r="AB566">
        <v>11330</v>
      </c>
      <c r="AC566" s="1">
        <f>(Table2[[#This Row],[Close Price]]/Table2[[#This Row],[Day Low]])-1</f>
        <v>7.9185723253518692E-3</v>
      </c>
      <c r="AD566" s="1">
        <f>(Table2[[#This Row],[Day High]]/Table2[[#This Row],[Close Price]])-1</f>
        <v>8.0698975914870186E-3</v>
      </c>
      <c r="AE566" s="1">
        <f>(Table2[[#This Row],[Close Price]]/Table2[[#This Row],[Current Week Low]])-1</f>
        <v>7.9185723253518692E-3</v>
      </c>
      <c r="AF566" s="1">
        <f>(Table2[[#This Row],[Current Week High]]/Table2[[#This Row],[Close Price]])-1</f>
        <v>8.0698975914870186E-3</v>
      </c>
      <c r="AG566" s="1">
        <f>(Table2[[#This Row],[Close Price]]/Table2[[#This Row],[Current Month Low]])-1</f>
        <v>7.9185723253518692E-3</v>
      </c>
      <c r="AH566" s="1">
        <f>(Table2[[#This Row],[Current Month High]]/Table2[[#This Row],[Close Price]])-1</f>
        <v>8.0698975914870186E-3</v>
      </c>
      <c r="AI566">
        <v>21.715765216695001</v>
      </c>
      <c r="AJ566">
        <v>15.421071819175999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-0.02</v>
      </c>
      <c r="AM566" t="s">
        <v>3190</v>
      </c>
      <c r="AN566">
        <v>0.86</v>
      </c>
      <c r="AO566" t="s">
        <v>3189</v>
      </c>
      <c r="AP566">
        <v>3.6908138836572998E-2</v>
      </c>
      <c r="AQ566">
        <f>(Table2[[#This Row],[Sharpe Ratio]]-AVERAGE(Table2[Sharpe Ratio]))/_xlfn.STDEV.P(Table2[Sharpe Ratio])</f>
        <v>-0.26902776667243516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529</v>
      </c>
      <c r="AT566">
        <f>_xlfn.RANK.AVG(Table2[[#This Row],[6M Return vs Nifty Z-Score]],Table2[6M Return vs Nifty Z-Score])</f>
        <v>580</v>
      </c>
      <c r="AU566">
        <f>_xlfn.RANK.AVG(Table2[[#This Row],[Sharpe Ratio Z-Score]],Table2[Sharpe Ratio Z-Score])</f>
        <v>416</v>
      </c>
      <c r="AV566">
        <f>(Table2[[#This Row],[Rank 1Y]]+Table2[[#This Row],[Rank 6M]]+Table2[[#This Row],[Rank Sharpe]])/3</f>
        <v>508.33333333333331</v>
      </c>
    </row>
    <row r="567" spans="1:48" x14ac:dyDescent="0.3">
      <c r="A567" t="s">
        <v>1203</v>
      </c>
      <c r="B567" t="s">
        <v>1204</v>
      </c>
      <c r="C567" t="s">
        <v>3157</v>
      </c>
      <c r="D567" t="s">
        <v>375</v>
      </c>
      <c r="E567">
        <v>9928.1518580399897</v>
      </c>
      <c r="F567">
        <v>652.25</v>
      </c>
      <c r="G567">
        <v>-30.000010983506201</v>
      </c>
      <c r="H567">
        <f>(Table2[[#This Row],[1Y Return vs Nifty]]-AVERAGE(Table2[1Y Return vs Nifty]))/_xlfn.STDEV.P(Table2[1Y Return vs Nifty])</f>
        <v>-0.90513382900239148</v>
      </c>
      <c r="I567">
        <v>1.75526265461783</v>
      </c>
      <c r="J567">
        <f>(Table2[[#This Row],[1M Return vs Nifty]]-AVERAGE(Table2[1M Return vs Nifty]))/_xlfn.STDEV.P(Table2[1M Return vs Nifty])</f>
        <v>0.28117363126460154</v>
      </c>
      <c r="K567">
        <v>-11.382082191305001</v>
      </c>
      <c r="L567">
        <f>(Table2[[#This Row],[6M Return vs Nifty]]-AVERAGE(Table2[6M Return vs Nifty]))/_xlfn.STDEV.P(Table2[6M Return vs Nifty])</f>
        <v>-0.47290765303788856</v>
      </c>
      <c r="M567">
        <v>11.669943469068601</v>
      </c>
      <c r="N567">
        <f>(Table2[[#This Row],[1W Return vs Nifty]]-AVERAGE(Table2[1W Return vs Nifty]))/_xlfn.STDEV.P(Table2[1W Return vs Nifty])</f>
        <v>1.9447330689152758</v>
      </c>
      <c r="O567">
        <v>604.45000000000005</v>
      </c>
      <c r="P567">
        <v>621.11161114645404</v>
      </c>
      <c r="Q567">
        <v>652.242933034354</v>
      </c>
      <c r="R567">
        <v>74.463278601203996</v>
      </c>
      <c r="S567" s="1">
        <f>(Table2[[#This Row],[Close Price]]-Table2[[#This Row],[20D EMA]])/Table2[[#This Row],[20D EMA]]</f>
        <v>7.9080155513276448E-2</v>
      </c>
      <c r="T567" s="1">
        <f>(Table2[[#This Row],[Close Price]]-Table2[[#This Row],[50D EMA]])/Table2[[#This Row],[50D EMA]]</f>
        <v>5.0133322730950738E-2</v>
      </c>
      <c r="U567" s="1">
        <f>(Table2[[#This Row],[Close Price]]-Table2[[#This Row],[200D EMA]])/Table2[[#This Row],[200D EMA]]</f>
        <v>1.083486732945843E-5</v>
      </c>
      <c r="V567">
        <v>1.0092936126774199</v>
      </c>
      <c r="W567">
        <v>631.54999999999995</v>
      </c>
      <c r="X567">
        <v>656.7</v>
      </c>
      <c r="Y567">
        <v>631.54999999999995</v>
      </c>
      <c r="Z567">
        <v>656.7</v>
      </c>
      <c r="AA567">
        <v>631.54999999999995</v>
      </c>
      <c r="AB567">
        <v>656.7</v>
      </c>
      <c r="AC567" s="1">
        <f>(Table2[[#This Row],[Close Price]]/Table2[[#This Row],[Day Low]])-1</f>
        <v>3.2776502256353535E-2</v>
      </c>
      <c r="AD567" s="1">
        <f>(Table2[[#This Row],[Day High]]/Table2[[#This Row],[Close Price]])-1</f>
        <v>6.8225373706400916E-3</v>
      </c>
      <c r="AE567" s="1">
        <f>(Table2[[#This Row],[Close Price]]/Table2[[#This Row],[Current Week Low]])-1</f>
        <v>3.2776502256353535E-2</v>
      </c>
      <c r="AF567" s="1">
        <f>(Table2[[#This Row],[Current Week High]]/Table2[[#This Row],[Close Price]])-1</f>
        <v>6.8225373706400916E-3</v>
      </c>
      <c r="AG567" s="1">
        <f>(Table2[[#This Row],[Close Price]]/Table2[[#This Row],[Current Month Low]])-1</f>
        <v>3.2776502256353535E-2</v>
      </c>
      <c r="AH567" s="1">
        <f>(Table2[[#This Row],[Current Month High]]/Table2[[#This Row],[Close Price]])-1</f>
        <v>6.8225373706400916E-3</v>
      </c>
      <c r="AI567">
        <v>24.936757378305799</v>
      </c>
      <c r="AJ567">
        <v>24.475190839694601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0.06</v>
      </c>
      <c r="AM567" t="s">
        <v>3189</v>
      </c>
      <c r="AN567">
        <v>10.7</v>
      </c>
      <c r="AO567" t="s">
        <v>3189</v>
      </c>
      <c r="AP567">
        <v>3.9016891830536998E-2</v>
      </c>
      <c r="AQ567">
        <f>(Table2[[#This Row],[Sharpe Ratio]]-AVERAGE(Table2[Sharpe Ratio]))/_xlfn.STDEV.P(Table2[Sharpe Ratio])</f>
        <v>-0.24457246666802526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635</v>
      </c>
      <c r="AT567">
        <f>_xlfn.RANK.AVG(Table2[[#This Row],[6M Return vs Nifty Z-Score]],Table2[6M Return vs Nifty Z-Score])</f>
        <v>479</v>
      </c>
      <c r="AU567">
        <f>_xlfn.RANK.AVG(Table2[[#This Row],[Sharpe Ratio Z-Score]],Table2[Sharpe Ratio Z-Score])</f>
        <v>412</v>
      </c>
      <c r="AV567">
        <f>(Table2[[#This Row],[Rank 1Y]]+Table2[[#This Row],[Rank 6M]]+Table2[[#This Row],[Rank Sharpe]])/3</f>
        <v>508.66666666666669</v>
      </c>
    </row>
    <row r="568" spans="1:48" x14ac:dyDescent="0.3">
      <c r="A568" t="s">
        <v>942</v>
      </c>
      <c r="B568" t="s">
        <v>943</v>
      </c>
      <c r="C568" t="s">
        <v>3143</v>
      </c>
      <c r="D568" t="s">
        <v>570</v>
      </c>
      <c r="E568">
        <v>15991.78176</v>
      </c>
      <c r="F568">
        <v>319.75</v>
      </c>
      <c r="G568">
        <v>-13.2157458962406</v>
      </c>
      <c r="H568">
        <f>(Table2[[#This Row],[1Y Return vs Nifty]]-AVERAGE(Table2[1Y Return vs Nifty]))/_xlfn.STDEV.P(Table2[1Y Return vs Nifty])</f>
        <v>-0.56924309331682243</v>
      </c>
      <c r="I568">
        <v>-9.5391217683335494</v>
      </c>
      <c r="J568">
        <f>(Table2[[#This Row],[1M Return vs Nifty]]-AVERAGE(Table2[1M Return vs Nifty]))/_xlfn.STDEV.P(Table2[1M Return vs Nifty])</f>
        <v>-0.96355834722157785</v>
      </c>
      <c r="K568">
        <v>-5.0342961602681804</v>
      </c>
      <c r="L568">
        <f>(Table2[[#This Row],[6M Return vs Nifty]]-AVERAGE(Table2[6M Return vs Nifty]))/_xlfn.STDEV.P(Table2[6M Return vs Nifty])</f>
        <v>-0.27181298523369873</v>
      </c>
      <c r="M568">
        <v>7.42009521394556E-2</v>
      </c>
      <c r="N568">
        <f>(Table2[[#This Row],[1W Return vs Nifty]]-AVERAGE(Table2[1W Return vs Nifty]))/_xlfn.STDEV.P(Table2[1W Return vs Nifty])</f>
        <v>-0.47752571228125262</v>
      </c>
      <c r="O568">
        <v>325.5</v>
      </c>
      <c r="P568">
        <v>334.97472807849698</v>
      </c>
      <c r="Q568">
        <v>329.09646835909803</v>
      </c>
      <c r="R568">
        <v>46.414678542676697</v>
      </c>
      <c r="S568" s="1">
        <f>(Table2[[#This Row],[Close Price]]-Table2[[#This Row],[20D EMA]])/Table2[[#This Row],[20D EMA]]</f>
        <v>-1.7665130568356373E-2</v>
      </c>
      <c r="T568" s="1">
        <f>(Table2[[#This Row],[Close Price]]-Table2[[#This Row],[50D EMA]])/Table2[[#This Row],[50D EMA]]</f>
        <v>-4.5450378199663057E-2</v>
      </c>
      <c r="U568" s="1">
        <f>(Table2[[#This Row],[Close Price]]-Table2[[#This Row],[200D EMA]])/Table2[[#This Row],[200D EMA]]</f>
        <v>-2.8400390942206956E-2</v>
      </c>
      <c r="V568">
        <v>0.82140252662791502</v>
      </c>
      <c r="W568">
        <v>314.3</v>
      </c>
      <c r="X568">
        <v>322.3</v>
      </c>
      <c r="Y568">
        <v>314.3</v>
      </c>
      <c r="Z568">
        <v>322.3</v>
      </c>
      <c r="AA568">
        <v>314.3</v>
      </c>
      <c r="AB568">
        <v>322.3</v>
      </c>
      <c r="AC568" s="1">
        <f>(Table2[[#This Row],[Close Price]]/Table2[[#This Row],[Day Low]])-1</f>
        <v>1.7340120903595269E-2</v>
      </c>
      <c r="AD568" s="1">
        <f>(Table2[[#This Row],[Day High]]/Table2[[#This Row],[Close Price]])-1</f>
        <v>7.974980453479219E-3</v>
      </c>
      <c r="AE568" s="1">
        <f>(Table2[[#This Row],[Close Price]]/Table2[[#This Row],[Current Week Low]])-1</f>
        <v>1.7340120903595269E-2</v>
      </c>
      <c r="AF568" s="1">
        <f>(Table2[[#This Row],[Current Week High]]/Table2[[#This Row],[Close Price]])-1</f>
        <v>7.974980453479219E-3</v>
      </c>
      <c r="AG568" s="1">
        <f>(Table2[[#This Row],[Close Price]]/Table2[[#This Row],[Current Month Low]])-1</f>
        <v>1.7340120903595269E-2</v>
      </c>
      <c r="AH568" s="1">
        <f>(Table2[[#This Row],[Current Month High]]/Table2[[#This Row],[Close Price]])-1</f>
        <v>7.974980453479219E-3</v>
      </c>
      <c r="AI568">
        <v>25.613760750586302</v>
      </c>
      <c r="AJ568">
        <v>11.7030567685589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-0.03</v>
      </c>
      <c r="AM568" t="s">
        <v>3190</v>
      </c>
      <c r="AN568">
        <v>-2.35</v>
      </c>
      <c r="AO568" t="s">
        <v>3190</v>
      </c>
      <c r="AP568">
        <v>-2.3425635022935001E-2</v>
      </c>
      <c r="AQ568">
        <f>(Table2[[#This Row],[Sharpe Ratio]]-AVERAGE(Table2[Sharpe Ratio]))/_xlfn.STDEV.P(Table2[Sharpe Ratio])</f>
        <v>-0.96872116099402805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512</v>
      </c>
      <c r="AT568">
        <f>_xlfn.RANK.AVG(Table2[[#This Row],[6M Return vs Nifty Z-Score]],Table2[6M Return vs Nifty Z-Score])</f>
        <v>399</v>
      </c>
      <c r="AU568">
        <f>_xlfn.RANK.AVG(Table2[[#This Row],[Sharpe Ratio Z-Score]],Table2[Sharpe Ratio Z-Score])</f>
        <v>617</v>
      </c>
      <c r="AV568">
        <f>(Table2[[#This Row],[Rank 1Y]]+Table2[[#This Row],[Rank 6M]]+Table2[[#This Row],[Rank Sharpe]])/3</f>
        <v>509.33333333333331</v>
      </c>
    </row>
    <row r="569" spans="1:48" x14ac:dyDescent="0.3">
      <c r="A569" t="s">
        <v>986</v>
      </c>
      <c r="B569" t="s">
        <v>987</v>
      </c>
      <c r="C569" t="s">
        <v>3161</v>
      </c>
      <c r="D569" t="s">
        <v>988</v>
      </c>
      <c r="E569">
        <v>15122.258550479901</v>
      </c>
      <c r="F569">
        <v>1572.5</v>
      </c>
      <c r="G569">
        <v>-32.962320254507098</v>
      </c>
      <c r="H569">
        <f>(Table2[[#This Row],[1Y Return vs Nifty]]-AVERAGE(Table2[1Y Return vs Nifty]))/_xlfn.STDEV.P(Table2[1Y Return vs Nifty])</f>
        <v>-0.96441627212345482</v>
      </c>
      <c r="I569">
        <v>-1.50923863576063</v>
      </c>
      <c r="J569">
        <f>(Table2[[#This Row],[1M Return vs Nifty]]-AVERAGE(Table2[1M Return vs Nifty]))/_xlfn.STDEV.P(Table2[1M Return vs Nifty])</f>
        <v>-7.8600659903153458E-2</v>
      </c>
      <c r="K569">
        <v>6.6128383191545002</v>
      </c>
      <c r="L569">
        <f>(Table2[[#This Row],[6M Return vs Nifty]]-AVERAGE(Table2[6M Return vs Nifty]))/_xlfn.STDEV.P(Table2[6M Return vs Nifty])</f>
        <v>9.7162375239764967E-2</v>
      </c>
      <c r="M569">
        <v>3.3718946910753802</v>
      </c>
      <c r="N569">
        <f>(Table2[[#This Row],[1W Return vs Nifty]]-AVERAGE(Table2[1W Return vs Nifty]))/_xlfn.STDEV.P(Table2[1W Return vs Nifty])</f>
        <v>0.21133639423521311</v>
      </c>
      <c r="O569">
        <v>1508.11</v>
      </c>
      <c r="P569">
        <v>1527.3834556475399</v>
      </c>
      <c r="Q569">
        <v>1510.3863609325799</v>
      </c>
      <c r="R569">
        <v>66.851424102298097</v>
      </c>
      <c r="S569" s="1">
        <f>(Table2[[#This Row],[Close Price]]-Table2[[#This Row],[20D EMA]])/Table2[[#This Row],[20D EMA]]</f>
        <v>4.2695824575130534E-2</v>
      </c>
      <c r="T569" s="1">
        <f>(Table2[[#This Row],[Close Price]]-Table2[[#This Row],[50D EMA]])/Table2[[#This Row],[50D EMA]]</f>
        <v>2.9538452957337272E-2</v>
      </c>
      <c r="U569" s="1">
        <f>(Table2[[#This Row],[Close Price]]-Table2[[#This Row],[200D EMA]])/Table2[[#This Row],[200D EMA]]</f>
        <v>4.112433790058085E-2</v>
      </c>
      <c r="V569">
        <v>1.17378454395712</v>
      </c>
      <c r="W569">
        <v>1547.15</v>
      </c>
      <c r="X569">
        <v>1583.2</v>
      </c>
      <c r="Y569">
        <v>1547.15</v>
      </c>
      <c r="Z569">
        <v>1583.2</v>
      </c>
      <c r="AA569">
        <v>1547.15</v>
      </c>
      <c r="AB569">
        <v>1583.2</v>
      </c>
      <c r="AC569" s="1">
        <f>(Table2[[#This Row],[Close Price]]/Table2[[#This Row],[Day Low]])-1</f>
        <v>1.638496590505123E-2</v>
      </c>
      <c r="AD569" s="1">
        <f>(Table2[[#This Row],[Day High]]/Table2[[#This Row],[Close Price]])-1</f>
        <v>6.8044515103338199E-3</v>
      </c>
      <c r="AE569" s="1">
        <f>(Table2[[#This Row],[Close Price]]/Table2[[#This Row],[Current Week Low]])-1</f>
        <v>1.638496590505123E-2</v>
      </c>
      <c r="AF569" s="1">
        <f>(Table2[[#This Row],[Current Week High]]/Table2[[#This Row],[Close Price]])-1</f>
        <v>6.8044515103338199E-3</v>
      </c>
      <c r="AG569" s="1">
        <f>(Table2[[#This Row],[Close Price]]/Table2[[#This Row],[Current Month Low]])-1</f>
        <v>1.638496590505123E-2</v>
      </c>
      <c r="AH569" s="1">
        <f>(Table2[[#This Row],[Current Month High]]/Table2[[#This Row],[Close Price]])-1</f>
        <v>6.8044515103338199E-3</v>
      </c>
      <c r="AI569">
        <v>16.400635930047699</v>
      </c>
      <c r="AJ569">
        <v>30.584620494934398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0.02</v>
      </c>
      <c r="AM569" t="s">
        <v>3189</v>
      </c>
      <c r="AN569">
        <v>6.35</v>
      </c>
      <c r="AO569" t="s">
        <v>3189</v>
      </c>
      <c r="AP569">
        <v>-2.4820130121279999E-2</v>
      </c>
      <c r="AQ569">
        <f>(Table2[[#This Row],[Sharpe Ratio]]-AVERAGE(Table2[Sharpe Ratio]))/_xlfn.STDEV.P(Table2[Sharpe Ratio])</f>
        <v>-0.98489318117956914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651</v>
      </c>
      <c r="AT569">
        <f>_xlfn.RANK.AVG(Table2[[#This Row],[6M Return vs Nifty Z-Score]],Table2[6M Return vs Nifty Z-Score])</f>
        <v>259</v>
      </c>
      <c r="AU569">
        <f>_xlfn.RANK.AVG(Table2[[#This Row],[Sharpe Ratio Z-Score]],Table2[Sharpe Ratio Z-Score])</f>
        <v>619</v>
      </c>
      <c r="AV569">
        <f>(Table2[[#This Row],[Rank 1Y]]+Table2[[#This Row],[Rank 6M]]+Table2[[#This Row],[Rank Sharpe]])/3</f>
        <v>509.66666666666669</v>
      </c>
    </row>
    <row r="570" spans="1:48" x14ac:dyDescent="0.3">
      <c r="A570" t="s">
        <v>204</v>
      </c>
      <c r="B570" t="s">
        <v>205</v>
      </c>
      <c r="C570" t="s">
        <v>3145</v>
      </c>
      <c r="D570" t="s">
        <v>123</v>
      </c>
      <c r="E570">
        <v>119016.638078039</v>
      </c>
      <c r="F570">
        <v>4907.25</v>
      </c>
      <c r="G570">
        <v>-19.7069951832977</v>
      </c>
      <c r="H570">
        <f>(Table2[[#This Row],[1Y Return vs Nifty]]-AVERAGE(Table2[1Y Return vs Nifty]))/_xlfn.STDEV.P(Table2[1Y Return vs Nifty])</f>
        <v>-0.69914752983589823</v>
      </c>
      <c r="I570">
        <v>-12.980986005321901</v>
      </c>
      <c r="J570">
        <f>(Table2[[#This Row],[1M Return vs Nifty]]-AVERAGE(Table2[1M Return vs Nifty]))/_xlfn.STDEV.P(Table2[1M Return vs Nifty])</f>
        <v>-1.3428794612330146</v>
      </c>
      <c r="K570">
        <v>-12.132353530186499</v>
      </c>
      <c r="L570">
        <f>(Table2[[#This Row],[6M Return vs Nifty]]-AVERAGE(Table2[6M Return vs Nifty]))/_xlfn.STDEV.P(Table2[6M Return vs Nifty])</f>
        <v>-0.49667587158175397</v>
      </c>
      <c r="M570">
        <v>0.59566254742265801</v>
      </c>
      <c r="N570">
        <f>(Table2[[#This Row],[1W Return vs Nifty]]-AVERAGE(Table2[1W Return vs Nifty]))/_xlfn.STDEV.P(Table2[1W Return vs Nifty])</f>
        <v>-0.36859651465657189</v>
      </c>
      <c r="O570">
        <v>5151.8100000000004</v>
      </c>
      <c r="P570">
        <v>5471.85811564086</v>
      </c>
      <c r="Q570">
        <v>5441.8499349205804</v>
      </c>
      <c r="R570">
        <v>35.431736356867702</v>
      </c>
      <c r="S570" s="1">
        <f>(Table2[[#This Row],[Close Price]]-Table2[[#This Row],[20D EMA]])/Table2[[#This Row],[20D EMA]]</f>
        <v>-4.7470694765529085E-2</v>
      </c>
      <c r="T570" s="1">
        <f>(Table2[[#This Row],[Close Price]]-Table2[[#This Row],[50D EMA]])/Table2[[#This Row],[50D EMA]]</f>
        <v>-0.10318398315683182</v>
      </c>
      <c r="U570" s="1">
        <f>(Table2[[#This Row],[Close Price]]-Table2[[#This Row],[200D EMA]])/Table2[[#This Row],[200D EMA]]</f>
        <v>-9.8238639674723488E-2</v>
      </c>
      <c r="V570">
        <v>1.1496126784688501</v>
      </c>
      <c r="W570">
        <v>4866.2</v>
      </c>
      <c r="X570">
        <v>4959</v>
      </c>
      <c r="Y570">
        <v>4866.2</v>
      </c>
      <c r="Z570">
        <v>4959</v>
      </c>
      <c r="AA570">
        <v>4866.2</v>
      </c>
      <c r="AB570">
        <v>4959</v>
      </c>
      <c r="AC570" s="1">
        <f>(Table2[[#This Row],[Close Price]]/Table2[[#This Row],[Day Low]])-1</f>
        <v>8.4357404134642877E-3</v>
      </c>
      <c r="AD570" s="1">
        <f>(Table2[[#This Row],[Day High]]/Table2[[#This Row],[Close Price]])-1</f>
        <v>1.0545621274644645E-2</v>
      </c>
      <c r="AE570" s="1">
        <f>(Table2[[#This Row],[Close Price]]/Table2[[#This Row],[Current Week Low]])-1</f>
        <v>8.4357404134642877E-3</v>
      </c>
      <c r="AF570" s="1">
        <f>(Table2[[#This Row],[Current Week High]]/Table2[[#This Row],[Close Price]])-1</f>
        <v>1.0545621274644645E-2</v>
      </c>
      <c r="AG570" s="1">
        <f>(Table2[[#This Row],[Close Price]]/Table2[[#This Row],[Current Month Low]])-1</f>
        <v>8.4357404134642877E-3</v>
      </c>
      <c r="AH570" s="1">
        <f>(Table2[[#This Row],[Current Month High]]/Table2[[#This Row],[Close Price]])-1</f>
        <v>1.0545621274644645E-2</v>
      </c>
      <c r="AI570">
        <v>31.8437006470018</v>
      </c>
      <c r="AJ570">
        <v>5.7369101486748502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-0.09</v>
      </c>
      <c r="AM570" t="s">
        <v>3190</v>
      </c>
      <c r="AN570">
        <v>-2.39</v>
      </c>
      <c r="AO570" t="s">
        <v>3190</v>
      </c>
      <c r="AP570">
        <v>1.2768719036364E-2</v>
      </c>
      <c r="AQ570">
        <f>(Table2[[#This Row],[Sharpe Ratio]]-AVERAGE(Table2[Sharpe Ratio]))/_xlfn.STDEV.P(Table2[Sharpe Ratio])</f>
        <v>-0.54897366590115337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559</v>
      </c>
      <c r="AT570">
        <f>_xlfn.RANK.AVG(Table2[[#This Row],[6M Return vs Nifty Z-Score]],Table2[6M Return vs Nifty Z-Score])</f>
        <v>490</v>
      </c>
      <c r="AU570">
        <f>_xlfn.RANK.AVG(Table2[[#This Row],[Sharpe Ratio Z-Score]],Table2[Sharpe Ratio Z-Score])</f>
        <v>483</v>
      </c>
      <c r="AV570">
        <f>(Table2[[#This Row],[Rank 1Y]]+Table2[[#This Row],[Rank 6M]]+Table2[[#This Row],[Rank Sharpe]])/3</f>
        <v>510.66666666666669</v>
      </c>
    </row>
    <row r="571" spans="1:48" x14ac:dyDescent="0.3">
      <c r="A571" t="s">
        <v>555</v>
      </c>
      <c r="B571" t="s">
        <v>556</v>
      </c>
      <c r="C571" t="s">
        <v>3159</v>
      </c>
      <c r="D571" t="s">
        <v>557</v>
      </c>
      <c r="E571">
        <v>36324.556167100003</v>
      </c>
      <c r="F571">
        <v>31686.35</v>
      </c>
      <c r="G571">
        <v>-16.9351209528357</v>
      </c>
      <c r="H571">
        <f>(Table2[[#This Row],[1Y Return vs Nifty]]-AVERAGE(Table2[1Y Return vs Nifty]))/_xlfn.STDEV.P(Table2[1Y Return vs Nifty])</f>
        <v>-0.64367611838850947</v>
      </c>
      <c r="I571">
        <v>-11.175719498693599</v>
      </c>
      <c r="J571">
        <f>(Table2[[#This Row],[1M Return vs Nifty]]-AVERAGE(Table2[1M Return vs Nifty]))/_xlfn.STDEV.P(Table2[1M Return vs Nifty])</f>
        <v>-1.1439245765450108</v>
      </c>
      <c r="K571">
        <v>-12.3909610883487</v>
      </c>
      <c r="L571">
        <f>(Table2[[#This Row],[6M Return vs Nifty]]-AVERAGE(Table2[6M Return vs Nifty]))/_xlfn.STDEV.P(Table2[6M Return vs Nifty])</f>
        <v>-0.50486842891528882</v>
      </c>
      <c r="M571">
        <v>3.7942098367582999</v>
      </c>
      <c r="N571">
        <f>(Table2[[#This Row],[1W Return vs Nifty]]-AVERAGE(Table2[1W Return vs Nifty]))/_xlfn.STDEV.P(Table2[1W Return vs Nifty])</f>
        <v>0.2995546837125177</v>
      </c>
      <c r="O571">
        <v>32793.279999999999</v>
      </c>
      <c r="P571">
        <v>33816.807967617897</v>
      </c>
      <c r="Q571">
        <v>33758.058384386801</v>
      </c>
      <c r="R571">
        <v>44.901575572907198</v>
      </c>
      <c r="S571" s="1">
        <f>(Table2[[#This Row],[Close Price]]-Table2[[#This Row],[20D EMA]])/Table2[[#This Row],[20D EMA]]</f>
        <v>-3.3754781467422605E-2</v>
      </c>
      <c r="T571" s="1">
        <f>(Table2[[#This Row],[Close Price]]-Table2[[#This Row],[50D EMA]])/Table2[[#This Row],[50D EMA]]</f>
        <v>-6.2999972370484228E-2</v>
      </c>
      <c r="U571" s="1">
        <f>(Table2[[#This Row],[Close Price]]-Table2[[#This Row],[200D EMA]])/Table2[[#This Row],[200D EMA]]</f>
        <v>-6.1369299169912371E-2</v>
      </c>
      <c r="V571">
        <v>1.19315771702786</v>
      </c>
      <c r="W571">
        <v>31600</v>
      </c>
      <c r="X571">
        <v>32301.55</v>
      </c>
      <c r="Y571">
        <v>31600</v>
      </c>
      <c r="Z571">
        <v>32301.55</v>
      </c>
      <c r="AA571">
        <v>31600</v>
      </c>
      <c r="AB571">
        <v>32301.55</v>
      </c>
      <c r="AC571" s="1">
        <f>(Table2[[#This Row],[Close Price]]/Table2[[#This Row],[Day Low]])-1</f>
        <v>2.7325949367087432E-3</v>
      </c>
      <c r="AD571" s="1">
        <f>(Table2[[#This Row],[Day High]]/Table2[[#This Row],[Close Price]])-1</f>
        <v>1.94153002791424E-2</v>
      </c>
      <c r="AE571" s="1">
        <f>(Table2[[#This Row],[Close Price]]/Table2[[#This Row],[Current Week Low]])-1</f>
        <v>2.7325949367087432E-3</v>
      </c>
      <c r="AF571" s="1">
        <f>(Table2[[#This Row],[Current Week High]]/Table2[[#This Row],[Close Price]])-1</f>
        <v>1.94153002791424E-2</v>
      </c>
      <c r="AG571" s="1">
        <f>(Table2[[#This Row],[Close Price]]/Table2[[#This Row],[Current Month Low]])-1</f>
        <v>2.7325949367087432E-3</v>
      </c>
      <c r="AH571" s="1">
        <f>(Table2[[#This Row],[Current Month High]]/Table2[[#This Row],[Close Price]])-1</f>
        <v>1.94153002791424E-2</v>
      </c>
      <c r="AI571">
        <v>28.940379690308198</v>
      </c>
      <c r="AJ571">
        <v>11.184271701238099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0</v>
      </c>
      <c r="AM571">
        <v>0</v>
      </c>
      <c r="AN571">
        <v>-9.2100000000000009</v>
      </c>
      <c r="AO571" t="s">
        <v>3190</v>
      </c>
      <c r="AP571">
        <v>9.7161084560019994E-3</v>
      </c>
      <c r="AQ571">
        <f>(Table2[[#This Row],[Sharpe Ratio]]-AVERAGE(Table2[Sharpe Ratio]))/_xlfn.STDEV.P(Table2[Sharpe Ratio])</f>
        <v>-0.58437492330449581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544</v>
      </c>
      <c r="AT571">
        <f>_xlfn.RANK.AVG(Table2[[#This Row],[6M Return vs Nifty Z-Score]],Table2[6M Return vs Nifty Z-Score])</f>
        <v>493</v>
      </c>
      <c r="AU571">
        <f>_xlfn.RANK.AVG(Table2[[#This Row],[Sharpe Ratio Z-Score]],Table2[Sharpe Ratio Z-Score])</f>
        <v>495</v>
      </c>
      <c r="AV571">
        <f>(Table2[[#This Row],[Rank 1Y]]+Table2[[#This Row],[Rank 6M]]+Table2[[#This Row],[Rank Sharpe]])/3</f>
        <v>510.66666666666669</v>
      </c>
    </row>
    <row r="572" spans="1:48" x14ac:dyDescent="0.3">
      <c r="A572" t="s">
        <v>797</v>
      </c>
      <c r="B572" t="s">
        <v>798</v>
      </c>
      <c r="C572" t="s">
        <v>3155</v>
      </c>
      <c r="D572" t="s">
        <v>505</v>
      </c>
      <c r="E572">
        <v>19931.139363694001</v>
      </c>
      <c r="F572">
        <v>166.78</v>
      </c>
      <c r="G572">
        <v>-28.032376609595399</v>
      </c>
      <c r="H572">
        <f>(Table2[[#This Row],[1Y Return vs Nifty]]-AVERAGE(Table2[1Y Return vs Nifty]))/_xlfn.STDEV.P(Table2[1Y Return vs Nifty])</f>
        <v>-0.86575705832003647</v>
      </c>
      <c r="I572">
        <v>-3.2408740875397402</v>
      </c>
      <c r="J572">
        <f>(Table2[[#This Row],[1M Return vs Nifty]]-AVERAGE(Table2[1M Return vs Nifty]))/_xlfn.STDEV.P(Table2[1M Return vs Nifty])</f>
        <v>-0.26944081029946687</v>
      </c>
      <c r="K572">
        <v>0.28222618534801303</v>
      </c>
      <c r="L572">
        <f>(Table2[[#This Row],[6M Return vs Nifty]]-AVERAGE(Table2[6M Return vs Nifty]))/_xlfn.STDEV.P(Table2[6M Return vs Nifty])</f>
        <v>-0.10338823214059335</v>
      </c>
      <c r="M572">
        <v>-3.53563011296785</v>
      </c>
      <c r="N572">
        <f>(Table2[[#This Row],[1W Return vs Nifty]]-AVERAGE(Table2[1W Return vs Nifty]))/_xlfn.STDEV.P(Table2[1W Return vs Nifty])</f>
        <v>-1.2315908343143185</v>
      </c>
      <c r="O572">
        <v>167.74</v>
      </c>
      <c r="P572">
        <v>172.39728321860599</v>
      </c>
      <c r="Q572">
        <v>174.11698885985601</v>
      </c>
      <c r="R572">
        <v>43.768958270742303</v>
      </c>
      <c r="S572" s="1">
        <f>(Table2[[#This Row],[Close Price]]-Table2[[#This Row],[20D EMA]])/Table2[[#This Row],[20D EMA]]</f>
        <v>-5.723142959341886E-3</v>
      </c>
      <c r="T572" s="1">
        <f>(Table2[[#This Row],[Close Price]]-Table2[[#This Row],[50D EMA]])/Table2[[#This Row],[50D EMA]]</f>
        <v>-3.2583362763803372E-2</v>
      </c>
      <c r="U572" s="1">
        <f>(Table2[[#This Row],[Close Price]]-Table2[[#This Row],[200D EMA]])/Table2[[#This Row],[200D EMA]]</f>
        <v>-4.2138270986074956E-2</v>
      </c>
      <c r="V572">
        <v>0.404765766890888</v>
      </c>
      <c r="W572">
        <v>164.7</v>
      </c>
      <c r="X572">
        <v>167.75</v>
      </c>
      <c r="Y572">
        <v>164.7</v>
      </c>
      <c r="Z572">
        <v>167.75</v>
      </c>
      <c r="AA572">
        <v>164.7</v>
      </c>
      <c r="AB572">
        <v>167.75</v>
      </c>
      <c r="AC572" s="1">
        <f>(Table2[[#This Row],[Close Price]]/Table2[[#This Row],[Day Low]])-1</f>
        <v>1.2629022465088013E-2</v>
      </c>
      <c r="AD572" s="1">
        <f>(Table2[[#This Row],[Day High]]/Table2[[#This Row],[Close Price]])-1</f>
        <v>5.8160450893391946E-3</v>
      </c>
      <c r="AE572" s="1">
        <f>(Table2[[#This Row],[Close Price]]/Table2[[#This Row],[Current Week Low]])-1</f>
        <v>1.2629022465088013E-2</v>
      </c>
      <c r="AF572" s="1">
        <f>(Table2[[#This Row],[Current Week High]]/Table2[[#This Row],[Close Price]])-1</f>
        <v>5.8160450893391946E-3</v>
      </c>
      <c r="AG572" s="1">
        <f>(Table2[[#This Row],[Close Price]]/Table2[[#This Row],[Current Month Low]])-1</f>
        <v>1.2629022465088013E-2</v>
      </c>
      <c r="AH572" s="1">
        <f>(Table2[[#This Row],[Current Month High]]/Table2[[#This Row],[Close Price]])-1</f>
        <v>5.8160450893391946E-3</v>
      </c>
      <c r="AI572">
        <v>33.553183834992197</v>
      </c>
      <c r="AJ572">
        <v>17.244288224956001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-0.01</v>
      </c>
      <c r="AM572" t="s">
        <v>3190</v>
      </c>
      <c r="AN572">
        <v>-3.18</v>
      </c>
      <c r="AO572" t="s">
        <v>3190</v>
      </c>
      <c r="AP572">
        <v>-1.4129648979882999E-2</v>
      </c>
      <c r="AQ572">
        <f>(Table2[[#This Row],[Sharpe Ratio]]-AVERAGE(Table2[Sharpe Ratio]))/_xlfn.STDEV.P(Table2[Sharpe Ratio])</f>
        <v>-0.86091520734731797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622</v>
      </c>
      <c r="AT572">
        <f>_xlfn.RANK.AVG(Table2[[#This Row],[6M Return vs Nifty Z-Score]],Table2[6M Return vs Nifty Z-Score])</f>
        <v>319</v>
      </c>
      <c r="AU572">
        <f>_xlfn.RANK.AVG(Table2[[#This Row],[Sharpe Ratio Z-Score]],Table2[Sharpe Ratio Z-Score])</f>
        <v>592</v>
      </c>
      <c r="AV572">
        <f>(Table2[[#This Row],[Rank 1Y]]+Table2[[#This Row],[Rank 6M]]+Table2[[#This Row],[Rank Sharpe]])/3</f>
        <v>511</v>
      </c>
    </row>
    <row r="573" spans="1:48" x14ac:dyDescent="0.3">
      <c r="A573" t="s">
        <v>381</v>
      </c>
      <c r="B573" t="s">
        <v>382</v>
      </c>
      <c r="C573" t="s">
        <v>3143</v>
      </c>
      <c r="D573" t="s">
        <v>24</v>
      </c>
      <c r="E573">
        <v>62574.372585739999</v>
      </c>
      <c r="F573">
        <v>20.36</v>
      </c>
      <c r="G573">
        <v>-15.6326299499533</v>
      </c>
      <c r="H573">
        <f>(Table2[[#This Row],[1Y Return vs Nifty]]-AVERAGE(Table2[1Y Return vs Nifty]))/_xlfn.STDEV.P(Table2[1Y Return vs Nifty])</f>
        <v>-0.61761035626503491</v>
      </c>
      <c r="I573">
        <v>-3.5049988572555901</v>
      </c>
      <c r="J573">
        <f>(Table2[[#This Row],[1M Return vs Nifty]]-AVERAGE(Table2[1M Return vs Nifty]))/_xlfn.STDEV.P(Table2[1M Return vs Nifty])</f>
        <v>-0.29854948367767525</v>
      </c>
      <c r="K573">
        <v>-21.292188944140001</v>
      </c>
      <c r="L573">
        <f>(Table2[[#This Row],[6M Return vs Nifty]]-AVERAGE(Table2[6M Return vs Nifty]))/_xlfn.STDEV.P(Table2[6M Return vs Nifty])</f>
        <v>-0.78685484905575831</v>
      </c>
      <c r="M573">
        <v>2.1879350535624602</v>
      </c>
      <c r="N573">
        <f>(Table2[[#This Row],[1W Return vs Nifty]]-AVERAGE(Table2[1W Return vs Nifty]))/_xlfn.STDEV.P(Table2[1W Return vs Nifty])</f>
        <v>-3.5983397866156529E-2</v>
      </c>
      <c r="O573">
        <v>20.010000000000002</v>
      </c>
      <c r="P573">
        <v>20.910347529610601</v>
      </c>
      <c r="Q573">
        <v>22.236481014428598</v>
      </c>
      <c r="R573">
        <v>51.798612040031301</v>
      </c>
      <c r="S573" s="1">
        <f>(Table2[[#This Row],[Close Price]]-Table2[[#This Row],[20D EMA]])/Table2[[#This Row],[20D EMA]]</f>
        <v>1.7491254372813486E-2</v>
      </c>
      <c r="T573" s="1">
        <f>(Table2[[#This Row],[Close Price]]-Table2[[#This Row],[50D EMA]])/Table2[[#This Row],[50D EMA]]</f>
        <v>-2.6319387032246511E-2</v>
      </c>
      <c r="U573" s="1">
        <f>(Table2[[#This Row],[Close Price]]-Table2[[#This Row],[200D EMA]])/Table2[[#This Row],[200D EMA]]</f>
        <v>-8.4387498777841935E-2</v>
      </c>
      <c r="V573">
        <v>1.0751052695897101</v>
      </c>
      <c r="W573">
        <v>19.899999999999999</v>
      </c>
      <c r="X573">
        <v>20.190000000000001</v>
      </c>
      <c r="Y573">
        <v>19.899999999999999</v>
      </c>
      <c r="Z573">
        <v>20.190000000000001</v>
      </c>
      <c r="AA573">
        <v>19.899999999999999</v>
      </c>
      <c r="AB573">
        <v>20.190000000000001</v>
      </c>
      <c r="AC573" s="1">
        <f>(Table2[[#This Row],[Close Price]]/Table2[[#This Row],[Day Low]])-1</f>
        <v>2.3115577889447181E-2</v>
      </c>
      <c r="AD573" s="1">
        <f>(Table2[[#This Row],[Day High]]/Table2[[#This Row],[Close Price]])-1</f>
        <v>-8.3497053045186176E-3</v>
      </c>
      <c r="AE573" s="1">
        <f>(Table2[[#This Row],[Close Price]]/Table2[[#This Row],[Current Week Low]])-1</f>
        <v>2.3115577889447181E-2</v>
      </c>
      <c r="AF573" s="1">
        <f>(Table2[[#This Row],[Current Week High]]/Table2[[#This Row],[Close Price]])-1</f>
        <v>-8.3497053045186176E-3</v>
      </c>
      <c r="AG573" s="1">
        <f>(Table2[[#This Row],[Close Price]]/Table2[[#This Row],[Current Month Low]])-1</f>
        <v>2.3115577889447181E-2</v>
      </c>
      <c r="AH573" s="1">
        <f>(Table2[[#This Row],[Current Month High]]/Table2[[#This Row],[Close Price]])-1</f>
        <v>-8.3497053045186176E-3</v>
      </c>
      <c r="AI573">
        <v>61.345776031434198</v>
      </c>
      <c r="AJ573">
        <v>7.04521556256572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-0.17</v>
      </c>
      <c r="AM573" t="s">
        <v>3190</v>
      </c>
      <c r="AN573">
        <v>1.72</v>
      </c>
      <c r="AO573" t="s">
        <v>3189</v>
      </c>
      <c r="AP573">
        <v>4.4674515766557003E-2</v>
      </c>
      <c r="AQ573">
        <f>(Table2[[#This Row],[Sharpe Ratio]]-AVERAGE(Table2[Sharpe Ratio]))/_xlfn.STDEV.P(Table2[Sharpe Ratio])</f>
        <v>-0.17896075630482391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534</v>
      </c>
      <c r="AT573">
        <f>_xlfn.RANK.AVG(Table2[[#This Row],[6M Return vs Nifty Z-Score]],Table2[6M Return vs Nifty Z-Score])</f>
        <v>602</v>
      </c>
      <c r="AU573">
        <f>_xlfn.RANK.AVG(Table2[[#This Row],[Sharpe Ratio Z-Score]],Table2[Sharpe Ratio Z-Score])</f>
        <v>398</v>
      </c>
      <c r="AV573">
        <f>(Table2[[#This Row],[Rank 1Y]]+Table2[[#This Row],[Rank 6M]]+Table2[[#This Row],[Rank Sharpe]])/3</f>
        <v>511.33333333333331</v>
      </c>
    </row>
    <row r="574" spans="1:48" x14ac:dyDescent="0.3">
      <c r="A574" t="s">
        <v>1883</v>
      </c>
      <c r="B574" t="s">
        <v>1884</v>
      </c>
      <c r="C574" t="s">
        <v>3151</v>
      </c>
      <c r="D574" t="s">
        <v>117</v>
      </c>
      <c r="E574">
        <v>3998.8194219900001</v>
      </c>
      <c r="F574">
        <v>99.71</v>
      </c>
      <c r="G574">
        <v>-25.143294316812302</v>
      </c>
      <c r="H574">
        <f>(Table2[[#This Row],[1Y Return vs Nifty]]-AVERAGE(Table2[1Y Return vs Nifty]))/_xlfn.STDEV.P(Table2[1Y Return vs Nifty])</f>
        <v>-0.80794005103770217</v>
      </c>
      <c r="I574">
        <v>-49.893387948686602</v>
      </c>
      <c r="J574">
        <f>(Table2[[#This Row],[1M Return vs Nifty]]-AVERAGE(Table2[1M Return vs Nifty]))/_xlfn.STDEV.P(Table2[1M Return vs Nifty])</f>
        <v>-5.4109229579882889</v>
      </c>
      <c r="K574">
        <v>-19.5922952852337</v>
      </c>
      <c r="L574">
        <f>(Table2[[#This Row],[6M Return vs Nifty]]-AVERAGE(Table2[6M Return vs Nifty]))/_xlfn.STDEV.P(Table2[6M Return vs Nifty])</f>
        <v>-0.7330030731816467</v>
      </c>
      <c r="M574">
        <v>2.5132628244653801</v>
      </c>
      <c r="N574">
        <f>(Table2[[#This Row],[1W Return vs Nifty]]-AVERAGE(Table2[1W Return vs Nifty]))/_xlfn.STDEV.P(Table2[1W Return vs Nifty])</f>
        <v>3.1974997095288372E-2</v>
      </c>
      <c r="O574">
        <v>99.09</v>
      </c>
      <c r="P574">
        <v>102.732656326064</v>
      </c>
      <c r="Q574">
        <v>107.210138926029</v>
      </c>
      <c r="R574">
        <v>63.714758683997402</v>
      </c>
      <c r="S574" s="1">
        <f>(Table2[[#This Row],[Close Price]]-Table2[[#This Row],[20D EMA]])/Table2[[#This Row],[20D EMA]]</f>
        <v>6.2569381370470309E-3</v>
      </c>
      <c r="T574" s="1">
        <f>(Table2[[#This Row],[Close Price]]-Table2[[#This Row],[50D EMA]])/Table2[[#This Row],[50D EMA]]</f>
        <v>-2.9422546190866282E-2</v>
      </c>
      <c r="U574" s="1">
        <f>(Table2[[#This Row],[Close Price]]-Table2[[#This Row],[200D EMA]])/Table2[[#This Row],[200D EMA]]</f>
        <v>-6.9957365983863012E-2</v>
      </c>
      <c r="V574">
        <v>0.36771299182866501</v>
      </c>
      <c r="W574">
        <v>99</v>
      </c>
      <c r="X574">
        <v>101.84</v>
      </c>
      <c r="Y574">
        <v>99</v>
      </c>
      <c r="Z574">
        <v>101.84</v>
      </c>
      <c r="AA574">
        <v>99</v>
      </c>
      <c r="AB574">
        <v>101.84</v>
      </c>
      <c r="AC574" s="1">
        <f>(Table2[[#This Row],[Close Price]]/Table2[[#This Row],[Day Low]])-1</f>
        <v>7.1717171717171624E-3</v>
      </c>
      <c r="AD574" s="1">
        <f>(Table2[[#This Row],[Day High]]/Table2[[#This Row],[Close Price]])-1</f>
        <v>2.1361949653996737E-2</v>
      </c>
      <c r="AE574" s="1">
        <f>(Table2[[#This Row],[Close Price]]/Table2[[#This Row],[Current Week Low]])-1</f>
        <v>7.1717171717171624E-3</v>
      </c>
      <c r="AF574" s="1">
        <f>(Table2[[#This Row],[Current Week High]]/Table2[[#This Row],[Close Price]])-1</f>
        <v>2.1361949653996737E-2</v>
      </c>
      <c r="AG574" s="1">
        <f>(Table2[[#This Row],[Close Price]]/Table2[[#This Row],[Current Month Low]])-1</f>
        <v>7.1717171717171624E-3</v>
      </c>
      <c r="AH574" s="1">
        <f>(Table2[[#This Row],[Current Month High]]/Table2[[#This Row],[Close Price]])-1</f>
        <v>2.1361949653996737E-2</v>
      </c>
      <c r="AI574">
        <v>39.404272389930803</v>
      </c>
      <c r="AJ574">
        <v>19.484721390053899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-0.14000000000000001</v>
      </c>
      <c r="AM574" t="s">
        <v>3190</v>
      </c>
      <c r="AN574">
        <v>3.88</v>
      </c>
      <c r="AO574" t="s">
        <v>3189</v>
      </c>
      <c r="AP574">
        <v>5.6972770854156002E-2</v>
      </c>
      <c r="AQ574">
        <f>(Table2[[#This Row],[Sharpe Ratio]]-AVERAGE(Table2[Sharpe Ratio]))/_xlfn.STDEV.P(Table2[Sharpe Ratio])</f>
        <v>-3.6337358230763638E-2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591</v>
      </c>
      <c r="AT574">
        <f>_xlfn.RANK.AVG(Table2[[#This Row],[6M Return vs Nifty Z-Score]],Table2[6M Return vs Nifty Z-Score])</f>
        <v>586</v>
      </c>
      <c r="AU574">
        <f>_xlfn.RANK.AVG(Table2[[#This Row],[Sharpe Ratio Z-Score]],Table2[Sharpe Ratio Z-Score])</f>
        <v>360</v>
      </c>
      <c r="AV574">
        <f>(Table2[[#This Row],[Rank 1Y]]+Table2[[#This Row],[Rank 6M]]+Table2[[#This Row],[Rank Sharpe]])/3</f>
        <v>512.33333333333337</v>
      </c>
    </row>
    <row r="575" spans="1:48" x14ac:dyDescent="0.3">
      <c r="A575" t="s">
        <v>1343</v>
      </c>
      <c r="B575" t="s">
        <v>1344</v>
      </c>
      <c r="C575" t="s">
        <v>3147</v>
      </c>
      <c r="D575" t="s">
        <v>51</v>
      </c>
      <c r="E575">
        <v>8593.5830583099996</v>
      </c>
      <c r="F575">
        <v>5172.8500000000004</v>
      </c>
      <c r="G575">
        <v>-19.655949539031798</v>
      </c>
      <c r="H575">
        <f>(Table2[[#This Row],[1Y Return vs Nifty]]-AVERAGE(Table2[1Y Return vs Nifty]))/_xlfn.STDEV.P(Table2[1Y Return vs Nifty])</f>
        <v>-0.69812599216851312</v>
      </c>
      <c r="I575">
        <v>-3.41019840484083</v>
      </c>
      <c r="J575">
        <f>(Table2[[#This Row],[1M Return vs Nifty]]-AVERAGE(Table2[1M Return vs Nifty]))/_xlfn.STDEV.P(Table2[1M Return vs Nifty])</f>
        <v>-0.28810171155688413</v>
      </c>
      <c r="K575">
        <v>1.2807098988896</v>
      </c>
      <c r="L575">
        <f>(Table2[[#This Row],[6M Return vs Nifty]]-AVERAGE(Table2[6M Return vs Nifty]))/_xlfn.STDEV.P(Table2[6M Return vs Nifty])</f>
        <v>-7.1756770446579229E-2</v>
      </c>
      <c r="M575">
        <v>-1.6448551808863301E-2</v>
      </c>
      <c r="N575">
        <f>(Table2[[#This Row],[1W Return vs Nifty]]-AVERAGE(Table2[1W Return vs Nifty]))/_xlfn.STDEV.P(Table2[1W Return vs Nifty])</f>
        <v>-0.49646167577210759</v>
      </c>
      <c r="O575">
        <v>5224.4399999999996</v>
      </c>
      <c r="P575">
        <v>5237.49108349786</v>
      </c>
      <c r="Q575">
        <v>5136.74576288344</v>
      </c>
      <c r="R575">
        <v>45.3508766522733</v>
      </c>
      <c r="S575" s="1">
        <f>(Table2[[#This Row],[Close Price]]-Table2[[#This Row],[20D EMA]])/Table2[[#This Row],[20D EMA]]</f>
        <v>-9.8747425561398431E-3</v>
      </c>
      <c r="T575" s="1">
        <f>(Table2[[#This Row],[Close Price]]-Table2[[#This Row],[50D EMA]])/Table2[[#This Row],[50D EMA]]</f>
        <v>-1.2341993994324681E-2</v>
      </c>
      <c r="U575" s="1">
        <f>(Table2[[#This Row],[Close Price]]-Table2[[#This Row],[200D EMA]])/Table2[[#This Row],[200D EMA]]</f>
        <v>7.0286206059561318E-3</v>
      </c>
      <c r="V575">
        <v>1.73457490128112</v>
      </c>
      <c r="W575">
        <v>5151</v>
      </c>
      <c r="X575">
        <v>5249.55</v>
      </c>
      <c r="Y575">
        <v>5151</v>
      </c>
      <c r="Z575">
        <v>5249.55</v>
      </c>
      <c r="AA575">
        <v>5151</v>
      </c>
      <c r="AB575">
        <v>5249.55</v>
      </c>
      <c r="AC575" s="1">
        <f>(Table2[[#This Row],[Close Price]]/Table2[[#This Row],[Day Low]])-1</f>
        <v>4.2418947777131955E-3</v>
      </c>
      <c r="AD575" s="1">
        <f>(Table2[[#This Row],[Day High]]/Table2[[#This Row],[Close Price]])-1</f>
        <v>1.482741622123207E-2</v>
      </c>
      <c r="AE575" s="1">
        <f>(Table2[[#This Row],[Close Price]]/Table2[[#This Row],[Current Week Low]])-1</f>
        <v>4.2418947777131955E-3</v>
      </c>
      <c r="AF575" s="1">
        <f>(Table2[[#This Row],[Current Week High]]/Table2[[#This Row],[Close Price]])-1</f>
        <v>1.482741622123207E-2</v>
      </c>
      <c r="AG575" s="1">
        <f>(Table2[[#This Row],[Close Price]]/Table2[[#This Row],[Current Month Low]])-1</f>
        <v>4.2418947777131955E-3</v>
      </c>
      <c r="AH575" s="1">
        <f>(Table2[[#This Row],[Current Month High]]/Table2[[#This Row],[Close Price]])-1</f>
        <v>1.482741622123207E-2</v>
      </c>
      <c r="AI575">
        <v>12.7676232637714</v>
      </c>
      <c r="AJ575">
        <v>11.566789962364201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-0.01</v>
      </c>
      <c r="AM575" t="s">
        <v>3190</v>
      </c>
      <c r="AN575">
        <v>-4.18</v>
      </c>
      <c r="AO575" t="s">
        <v>3190</v>
      </c>
      <c r="AP575">
        <v>-5.4274627731152998E-2</v>
      </c>
      <c r="AQ575">
        <f>(Table2[[#This Row],[Sharpe Ratio]]-AVERAGE(Table2[Sharpe Ratio]))/_xlfn.STDEV.P(Table2[Sharpe Ratio])</f>
        <v>-1.3264782684754384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558</v>
      </c>
      <c r="AT575">
        <f>_xlfn.RANK.AVG(Table2[[#This Row],[6M Return vs Nifty Z-Score]],Table2[6M Return vs Nifty Z-Score])</f>
        <v>311</v>
      </c>
      <c r="AU575">
        <f>_xlfn.RANK.AVG(Table2[[#This Row],[Sharpe Ratio Z-Score]],Table2[Sharpe Ratio Z-Score])</f>
        <v>672</v>
      </c>
      <c r="AV575">
        <f>(Table2[[#This Row],[Rank 1Y]]+Table2[[#This Row],[Rank 6M]]+Table2[[#This Row],[Rank Sharpe]])/3</f>
        <v>513.66666666666663</v>
      </c>
    </row>
    <row r="576" spans="1:48" x14ac:dyDescent="0.3">
      <c r="A576" t="s">
        <v>1495</v>
      </c>
      <c r="B576" t="s">
        <v>1496</v>
      </c>
      <c r="C576" t="s">
        <v>3155</v>
      </c>
      <c r="D576" t="s">
        <v>276</v>
      </c>
      <c r="E576">
        <v>6928.1709573339904</v>
      </c>
      <c r="F576">
        <v>178.57</v>
      </c>
      <c r="G576">
        <v>-38.553479880794598</v>
      </c>
      <c r="H576">
        <f>(Table2[[#This Row],[1Y Return vs Nifty]]-AVERAGE(Table2[1Y Return vs Nifty]))/_xlfn.STDEV.P(Table2[1Y Return vs Nifty])</f>
        <v>-1.0763078986227308</v>
      </c>
      <c r="I576">
        <v>-14.1114345697055</v>
      </c>
      <c r="J576">
        <f>(Table2[[#This Row],[1M Return vs Nifty]]-AVERAGE(Table2[1M Return vs Nifty]))/_xlfn.STDEV.P(Table2[1M Return vs Nifty])</f>
        <v>-1.4674639826578983</v>
      </c>
      <c r="K576">
        <v>-22.627184259778701</v>
      </c>
      <c r="L576">
        <f>(Table2[[#This Row],[6M Return vs Nifty]]-AVERAGE(Table2[6M Return vs Nifty]))/_xlfn.STDEV.P(Table2[6M Return vs Nifty])</f>
        <v>-0.82914682900056191</v>
      </c>
      <c r="M576">
        <v>6.3267378381796497</v>
      </c>
      <c r="N576">
        <f>(Table2[[#This Row],[1W Return vs Nifty]]-AVERAGE(Table2[1W Return vs Nifty]))/_xlfn.STDEV.P(Table2[1W Return vs Nifty])</f>
        <v>0.82857972726734108</v>
      </c>
      <c r="O576">
        <v>179.52</v>
      </c>
      <c r="P576">
        <v>192.63308902368601</v>
      </c>
      <c r="Q576">
        <v>200.901021837858</v>
      </c>
      <c r="R576">
        <v>55.444174147885803</v>
      </c>
      <c r="S576" s="1">
        <f>(Table2[[#This Row],[Close Price]]-Table2[[#This Row],[20D EMA]])/Table2[[#This Row],[20D EMA]]</f>
        <v>-5.2918894830660482E-3</v>
      </c>
      <c r="T576" s="1">
        <f>(Table2[[#This Row],[Close Price]]-Table2[[#This Row],[50D EMA]])/Table2[[#This Row],[50D EMA]]</f>
        <v>-7.3004534656851361E-2</v>
      </c>
      <c r="U576" s="1">
        <f>(Table2[[#This Row],[Close Price]]-Table2[[#This Row],[200D EMA]])/Table2[[#This Row],[200D EMA]]</f>
        <v>-0.11115434672045019</v>
      </c>
      <c r="V576">
        <v>0.99594754020895104</v>
      </c>
      <c r="W576">
        <v>176.84</v>
      </c>
      <c r="X576">
        <v>180.47</v>
      </c>
      <c r="Y576">
        <v>176.84</v>
      </c>
      <c r="Z576">
        <v>180.47</v>
      </c>
      <c r="AA576">
        <v>176.84</v>
      </c>
      <c r="AB576">
        <v>180.47</v>
      </c>
      <c r="AC576" s="1">
        <f>(Table2[[#This Row],[Close Price]]/Table2[[#This Row],[Day Low]])-1</f>
        <v>9.7828545577922643E-3</v>
      </c>
      <c r="AD576" s="1">
        <f>(Table2[[#This Row],[Day High]]/Table2[[#This Row],[Close Price]])-1</f>
        <v>1.0640085120680931E-2</v>
      </c>
      <c r="AE576" s="1">
        <f>(Table2[[#This Row],[Close Price]]/Table2[[#This Row],[Current Week Low]])-1</f>
        <v>9.7828545577922643E-3</v>
      </c>
      <c r="AF576" s="1">
        <f>(Table2[[#This Row],[Current Week High]]/Table2[[#This Row],[Close Price]])-1</f>
        <v>1.0640085120680931E-2</v>
      </c>
      <c r="AG576" s="1">
        <f>(Table2[[#This Row],[Close Price]]/Table2[[#This Row],[Current Month Low]])-1</f>
        <v>9.7828545577922643E-3</v>
      </c>
      <c r="AH576" s="1">
        <f>(Table2[[#This Row],[Current Month High]]/Table2[[#This Row],[Close Price]])-1</f>
        <v>1.0640085120680931E-2</v>
      </c>
      <c r="AI576">
        <v>46.721173769390099</v>
      </c>
      <c r="AJ576">
        <v>16.0525118606615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-0.12</v>
      </c>
      <c r="AM576" t="s">
        <v>3190</v>
      </c>
      <c r="AN576">
        <v>9.3000000000000007</v>
      </c>
      <c r="AO576" t="s">
        <v>3189</v>
      </c>
      <c r="AP576">
        <v>9.4450678402359003E-2</v>
      </c>
      <c r="AQ576">
        <f>(Table2[[#This Row],[Sharpe Ratio]]-AVERAGE(Table2[Sharpe Ratio]))/_xlfn.STDEV.P(Table2[Sharpe Ratio])</f>
        <v>0.39829556238738723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679</v>
      </c>
      <c r="AT576">
        <f>_xlfn.RANK.AVG(Table2[[#This Row],[6M Return vs Nifty Z-Score]],Table2[6M Return vs Nifty Z-Score])</f>
        <v>619</v>
      </c>
      <c r="AU576">
        <f>_xlfn.RANK.AVG(Table2[[#This Row],[Sharpe Ratio Z-Score]],Table2[Sharpe Ratio Z-Score])</f>
        <v>246</v>
      </c>
      <c r="AV576">
        <f>(Table2[[#This Row],[Rank 1Y]]+Table2[[#This Row],[Rank 6M]]+Table2[[#This Row],[Rank Sharpe]])/3</f>
        <v>514.66666666666663</v>
      </c>
    </row>
    <row r="577" spans="1:48" x14ac:dyDescent="0.3">
      <c r="A577" t="s">
        <v>1038</v>
      </c>
      <c r="B577" t="s">
        <v>1039</v>
      </c>
      <c r="C577" t="s">
        <v>3143</v>
      </c>
      <c r="D577" t="s">
        <v>570</v>
      </c>
      <c r="E577">
        <v>13241.941550699999</v>
      </c>
      <c r="F577">
        <v>1663.45</v>
      </c>
      <c r="G577">
        <v>-3.5848802341249799</v>
      </c>
      <c r="H577">
        <f>(Table2[[#This Row],[1Y Return vs Nifty]]-AVERAGE(Table2[1Y Return vs Nifty]))/_xlfn.STDEV.P(Table2[1Y Return vs Nifty])</f>
        <v>-0.37650790141430251</v>
      </c>
      <c r="I577">
        <v>3.0106112741553298E-3</v>
      </c>
      <c r="J577">
        <f>(Table2[[#This Row],[1M Return vs Nifty]]-AVERAGE(Table2[1M Return vs Nifty]))/_xlfn.STDEV.P(Table2[1M Return vs Nifty])</f>
        <v>8.8061366705461011E-2</v>
      </c>
      <c r="K577">
        <v>-4.7961352818895104</v>
      </c>
      <c r="L577">
        <f>(Table2[[#This Row],[6M Return vs Nifty]]-AVERAGE(Table2[6M Return vs Nifty]))/_xlfn.STDEV.P(Table2[6M Return vs Nifty])</f>
        <v>-0.26426816842869855</v>
      </c>
      <c r="M577">
        <v>1.05670832401716</v>
      </c>
      <c r="N577">
        <f>(Table2[[#This Row],[1W Return vs Nifty]]-AVERAGE(Table2[1W Return vs Nifty]))/_xlfn.STDEV.P(Table2[1W Return vs Nifty])</f>
        <v>-0.27228770310274691</v>
      </c>
      <c r="O577">
        <v>1667.61</v>
      </c>
      <c r="P577">
        <v>1696.17843131782</v>
      </c>
      <c r="Q577">
        <v>1679.3423947147</v>
      </c>
      <c r="R577">
        <v>60.561884814234503</v>
      </c>
      <c r="S577" s="1">
        <f>(Table2[[#This Row],[Close Price]]-Table2[[#This Row],[20D EMA]])/Table2[[#This Row],[20D EMA]]</f>
        <v>-2.4945880631561663E-3</v>
      </c>
      <c r="T577" s="1">
        <f>(Table2[[#This Row],[Close Price]]-Table2[[#This Row],[50D EMA]])/Table2[[#This Row],[50D EMA]]</f>
        <v>-1.9295394112747982E-2</v>
      </c>
      <c r="U577" s="1">
        <f>(Table2[[#This Row],[Close Price]]-Table2[[#This Row],[200D EMA]])/Table2[[#This Row],[200D EMA]]</f>
        <v>-9.4634630583478648E-3</v>
      </c>
      <c r="V577">
        <v>0.49059651518021502</v>
      </c>
      <c r="W577">
        <v>1648</v>
      </c>
      <c r="X577">
        <v>1679.9</v>
      </c>
      <c r="Y577">
        <v>1648</v>
      </c>
      <c r="Z577">
        <v>1679.9</v>
      </c>
      <c r="AA577">
        <v>1648</v>
      </c>
      <c r="AB577">
        <v>1679.9</v>
      </c>
      <c r="AC577" s="1">
        <f>(Table2[[#This Row],[Close Price]]/Table2[[#This Row],[Day Low]])-1</f>
        <v>9.3750000000001332E-3</v>
      </c>
      <c r="AD577" s="1">
        <f>(Table2[[#This Row],[Day High]]/Table2[[#This Row],[Close Price]])-1</f>
        <v>9.8890859358562455E-3</v>
      </c>
      <c r="AE577" s="1">
        <f>(Table2[[#This Row],[Close Price]]/Table2[[#This Row],[Current Week Low]])-1</f>
        <v>9.3750000000001332E-3</v>
      </c>
      <c r="AF577" s="1">
        <f>(Table2[[#This Row],[Current Week High]]/Table2[[#This Row],[Close Price]])-1</f>
        <v>9.8890859358562455E-3</v>
      </c>
      <c r="AG577" s="1">
        <f>(Table2[[#This Row],[Close Price]]/Table2[[#This Row],[Current Month Low]])-1</f>
        <v>9.3750000000001332E-3</v>
      </c>
      <c r="AH577" s="1">
        <f>(Table2[[#This Row],[Current Month High]]/Table2[[#This Row],[Close Price]])-1</f>
        <v>9.8890859358562455E-3</v>
      </c>
      <c r="AI577">
        <v>18.966605548709001</v>
      </c>
      <c r="AJ577">
        <v>27.272379495026701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-0.08</v>
      </c>
      <c r="AM577" t="s">
        <v>3190</v>
      </c>
      <c r="AN577">
        <v>0.54</v>
      </c>
      <c r="AO577" t="s">
        <v>3189</v>
      </c>
      <c r="AP577">
        <v>-9.9909797264049999E-2</v>
      </c>
      <c r="AQ577">
        <f>(Table2[[#This Row],[Sharpe Ratio]]-AVERAGE(Table2[Sharpe Ratio]))/_xlfn.STDEV.P(Table2[Sharpe Ratio])</f>
        <v>-1.8557113104075917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443</v>
      </c>
      <c r="AT577">
        <f>_xlfn.RANK.AVG(Table2[[#This Row],[6M Return vs Nifty Z-Score]],Table2[6M Return vs Nifty Z-Score])</f>
        <v>390</v>
      </c>
      <c r="AU577">
        <f>_xlfn.RANK.AVG(Table2[[#This Row],[Sharpe Ratio Z-Score]],Table2[Sharpe Ratio Z-Score])</f>
        <v>712</v>
      </c>
      <c r="AV577">
        <f>(Table2[[#This Row],[Rank 1Y]]+Table2[[#This Row],[Rank 6M]]+Table2[[#This Row],[Rank Sharpe]])/3</f>
        <v>515</v>
      </c>
    </row>
    <row r="578" spans="1:48" x14ac:dyDescent="0.3">
      <c r="A578" t="s">
        <v>1415</v>
      </c>
      <c r="B578" t="s">
        <v>1416</v>
      </c>
      <c r="C578" t="s">
        <v>3156</v>
      </c>
      <c r="D578" t="s">
        <v>139</v>
      </c>
      <c r="E578">
        <v>7675.20703082</v>
      </c>
      <c r="F578">
        <v>494.15</v>
      </c>
      <c r="G578">
        <v>-29.613709989595499</v>
      </c>
      <c r="H578">
        <f>(Table2[[#This Row],[1Y Return vs Nifty]]-AVERAGE(Table2[1Y Return vs Nifty]))/_xlfn.STDEV.P(Table2[1Y Return vs Nifty])</f>
        <v>-0.89740308092577903</v>
      </c>
      <c r="I578">
        <v>-1.4743334524796801</v>
      </c>
      <c r="J578">
        <f>(Table2[[#This Row],[1M Return vs Nifty]]-AVERAGE(Table2[1M Return vs Nifty]))/_xlfn.STDEV.P(Table2[1M Return vs Nifty])</f>
        <v>-7.4753828042496279E-2</v>
      </c>
      <c r="K578">
        <v>-23.1699370962552</v>
      </c>
      <c r="L578">
        <f>(Table2[[#This Row],[6M Return vs Nifty]]-AVERAGE(Table2[6M Return vs Nifty]))/_xlfn.STDEV.P(Table2[6M Return vs Nifty])</f>
        <v>-0.84634096579366924</v>
      </c>
      <c r="M578">
        <v>4.4175245470590196</v>
      </c>
      <c r="N578">
        <f>(Table2[[#This Row],[1W Return vs Nifty]]-AVERAGE(Table2[1W Return vs Nifty]))/_xlfn.STDEV.P(Table2[1W Return vs Nifty])</f>
        <v>0.42976019045523989</v>
      </c>
      <c r="O578">
        <v>487.47</v>
      </c>
      <c r="P578">
        <v>505.44171259757297</v>
      </c>
      <c r="Q578">
        <v>544.50147768938405</v>
      </c>
      <c r="R578">
        <v>60.6559559358287</v>
      </c>
      <c r="S578" s="1">
        <f>(Table2[[#This Row],[Close Price]]-Table2[[#This Row],[20D EMA]])/Table2[[#This Row],[20D EMA]]</f>
        <v>1.3703407389172563E-2</v>
      </c>
      <c r="T578" s="1">
        <f>(Table2[[#This Row],[Close Price]]-Table2[[#This Row],[50D EMA]])/Table2[[#This Row],[50D EMA]]</f>
        <v>-2.2340286359711928E-2</v>
      </c>
      <c r="U578" s="1">
        <f>(Table2[[#This Row],[Close Price]]-Table2[[#This Row],[200D EMA]])/Table2[[#This Row],[200D EMA]]</f>
        <v>-9.2472618996467706E-2</v>
      </c>
      <c r="V578">
        <v>0.65324897727879805</v>
      </c>
      <c r="W578">
        <v>491.05</v>
      </c>
      <c r="X578">
        <v>499.35</v>
      </c>
      <c r="Y578">
        <v>491.05</v>
      </c>
      <c r="Z578">
        <v>499.35</v>
      </c>
      <c r="AA578">
        <v>491.05</v>
      </c>
      <c r="AB578">
        <v>499.35</v>
      </c>
      <c r="AC578" s="1">
        <f>(Table2[[#This Row],[Close Price]]/Table2[[#This Row],[Day Low]])-1</f>
        <v>6.313002749210872E-3</v>
      </c>
      <c r="AD578" s="1">
        <f>(Table2[[#This Row],[Day High]]/Table2[[#This Row],[Close Price]])-1</f>
        <v>1.0523120509966732E-2</v>
      </c>
      <c r="AE578" s="1">
        <f>(Table2[[#This Row],[Close Price]]/Table2[[#This Row],[Current Week Low]])-1</f>
        <v>6.313002749210872E-3</v>
      </c>
      <c r="AF578" s="1">
        <f>(Table2[[#This Row],[Current Week High]]/Table2[[#This Row],[Close Price]])-1</f>
        <v>1.0523120509966732E-2</v>
      </c>
      <c r="AG578" s="1">
        <f>(Table2[[#This Row],[Close Price]]/Table2[[#This Row],[Current Month Low]])-1</f>
        <v>6.313002749210872E-3</v>
      </c>
      <c r="AH578" s="1">
        <f>(Table2[[#This Row],[Current Month High]]/Table2[[#This Row],[Close Price]])-1</f>
        <v>1.0523120509966732E-2</v>
      </c>
      <c r="AI578">
        <v>37.367196195487203</v>
      </c>
      <c r="AJ578">
        <v>9.0598101964246105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-0.12</v>
      </c>
      <c r="AM578" t="s">
        <v>3190</v>
      </c>
      <c r="AN578">
        <v>0.95</v>
      </c>
      <c r="AO578" t="s">
        <v>3189</v>
      </c>
      <c r="AP578">
        <v>7.8156398188996001E-2</v>
      </c>
      <c r="AQ578">
        <f>(Table2[[#This Row],[Sharpe Ratio]]-AVERAGE(Table2[Sharpe Ratio]))/_xlfn.STDEV.P(Table2[Sharpe Ratio])</f>
        <v>0.20933008747671336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632</v>
      </c>
      <c r="AT578">
        <f>_xlfn.RANK.AVG(Table2[[#This Row],[6M Return vs Nifty Z-Score]],Table2[6M Return vs Nifty Z-Score])</f>
        <v>630</v>
      </c>
      <c r="AU578">
        <f>_xlfn.RANK.AVG(Table2[[#This Row],[Sharpe Ratio Z-Score]],Table2[Sharpe Ratio Z-Score])</f>
        <v>287</v>
      </c>
      <c r="AV578">
        <f>(Table2[[#This Row],[Rank 1Y]]+Table2[[#This Row],[Rank 6M]]+Table2[[#This Row],[Rank Sharpe]])/3</f>
        <v>516.33333333333337</v>
      </c>
    </row>
    <row r="579" spans="1:48" x14ac:dyDescent="0.3">
      <c r="A579" t="s">
        <v>175</v>
      </c>
      <c r="B579" t="s">
        <v>176</v>
      </c>
      <c r="C579" t="s">
        <v>3143</v>
      </c>
      <c r="D579" t="s">
        <v>37</v>
      </c>
      <c r="E579">
        <v>144069.02476335</v>
      </c>
      <c r="F579">
        <v>1422.05</v>
      </c>
      <c r="G579">
        <v>-20.893459058823101</v>
      </c>
      <c r="H579">
        <f>(Table2[[#This Row],[1Y Return vs Nifty]]-AVERAGE(Table2[1Y Return vs Nifty]))/_xlfn.STDEV.P(Table2[1Y Return vs Nifty])</f>
        <v>-0.72289132927796851</v>
      </c>
      <c r="I579">
        <v>-12.277308225121301</v>
      </c>
      <c r="J579">
        <f>(Table2[[#This Row],[1M Return vs Nifty]]-AVERAGE(Table2[1M Return vs Nifty]))/_xlfn.STDEV.P(Table2[1M Return vs Nifty])</f>
        <v>-1.2653285117730375</v>
      </c>
      <c r="K579">
        <v>-4.4227900382868901</v>
      </c>
      <c r="L579">
        <f>(Table2[[#This Row],[6M Return vs Nifty]]-AVERAGE(Table2[6M Return vs Nifty]))/_xlfn.STDEV.P(Table2[6M Return vs Nifty])</f>
        <v>-0.25244077894652966</v>
      </c>
      <c r="M579">
        <v>-3.82084915565403</v>
      </c>
      <c r="N579">
        <f>(Table2[[#This Row],[1W Return vs Nifty]]-AVERAGE(Table2[1W Return vs Nifty]))/_xlfn.STDEV.P(Table2[1W Return vs Nifty])</f>
        <v>-1.2911708335858123</v>
      </c>
      <c r="O579">
        <v>1528.99</v>
      </c>
      <c r="P579">
        <v>1617.05297172785</v>
      </c>
      <c r="Q579">
        <v>1590.72587892411</v>
      </c>
      <c r="R579">
        <v>22.983884686414601</v>
      </c>
      <c r="S579" s="1">
        <f>(Table2[[#This Row],[Close Price]]-Table2[[#This Row],[20D EMA]])/Table2[[#This Row],[20D EMA]]</f>
        <v>-6.9941595432278861E-2</v>
      </c>
      <c r="T579" s="1">
        <f>(Table2[[#This Row],[Close Price]]-Table2[[#This Row],[50D EMA]])/Table2[[#This Row],[50D EMA]]</f>
        <v>-0.12059157933427865</v>
      </c>
      <c r="U579" s="1">
        <f>(Table2[[#This Row],[Close Price]]-Table2[[#This Row],[200D EMA]])/Table2[[#This Row],[200D EMA]]</f>
        <v>-0.10603704960039644</v>
      </c>
      <c r="V579">
        <v>1.6725814182138701</v>
      </c>
      <c r="W579">
        <v>1411.15</v>
      </c>
      <c r="X579">
        <v>1449.8</v>
      </c>
      <c r="Y579">
        <v>1411.15</v>
      </c>
      <c r="Z579">
        <v>1449.8</v>
      </c>
      <c r="AA579">
        <v>1411.15</v>
      </c>
      <c r="AB579">
        <v>1449.8</v>
      </c>
      <c r="AC579" s="1">
        <f>(Table2[[#This Row],[Close Price]]/Table2[[#This Row],[Day Low]])-1</f>
        <v>7.7241965772596455E-3</v>
      </c>
      <c r="AD579" s="1">
        <f>(Table2[[#This Row],[Day High]]/Table2[[#This Row],[Close Price]])-1</f>
        <v>1.951408178334102E-2</v>
      </c>
      <c r="AE579" s="1">
        <f>(Table2[[#This Row],[Close Price]]/Table2[[#This Row],[Current Week Low]])-1</f>
        <v>7.7241965772596455E-3</v>
      </c>
      <c r="AF579" s="1">
        <f>(Table2[[#This Row],[Current Week High]]/Table2[[#This Row],[Close Price]])-1</f>
        <v>1.951408178334102E-2</v>
      </c>
      <c r="AG579" s="1">
        <f>(Table2[[#This Row],[Close Price]]/Table2[[#This Row],[Current Month Low]])-1</f>
        <v>7.7241965772596455E-3</v>
      </c>
      <c r="AH579" s="1">
        <f>(Table2[[#This Row],[Current Month High]]/Table2[[#This Row],[Close Price]])-1</f>
        <v>1.951408178334102E-2</v>
      </c>
      <c r="AI579">
        <v>36.141485883056099</v>
      </c>
      <c r="AJ579">
        <v>8.7443603272921706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-0.25</v>
      </c>
      <c r="AM579" t="s">
        <v>3190</v>
      </c>
      <c r="AN579">
        <v>-8.99</v>
      </c>
      <c r="AO579" t="s">
        <v>3190</v>
      </c>
      <c r="AP579">
        <v>-1.5172593040101E-2</v>
      </c>
      <c r="AQ579">
        <f>(Table2[[#This Row],[Sharpe Ratio]]-AVERAGE(Table2[Sharpe Ratio]))/_xlfn.STDEV.P(Table2[Sharpe Ratio])</f>
        <v>-0.87301027488412974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567</v>
      </c>
      <c r="AT579">
        <f>_xlfn.RANK.AVG(Table2[[#This Row],[6M Return vs Nifty Z-Score]],Table2[6M Return vs Nifty Z-Score])</f>
        <v>385</v>
      </c>
      <c r="AU579">
        <f>_xlfn.RANK.AVG(Table2[[#This Row],[Sharpe Ratio Z-Score]],Table2[Sharpe Ratio Z-Score])</f>
        <v>599</v>
      </c>
      <c r="AV579">
        <f>(Table2[[#This Row],[Rank 1Y]]+Table2[[#This Row],[Rank 6M]]+Table2[[#This Row],[Rank Sharpe]])/3</f>
        <v>517</v>
      </c>
    </row>
    <row r="580" spans="1:48" x14ac:dyDescent="0.3">
      <c r="A580" t="s">
        <v>1183</v>
      </c>
      <c r="B580" t="s">
        <v>1184</v>
      </c>
      <c r="C580" t="s">
        <v>3151</v>
      </c>
      <c r="D580" t="s">
        <v>269</v>
      </c>
      <c r="E580">
        <v>10305.7416075</v>
      </c>
      <c r="F580">
        <v>1128.4000000000001</v>
      </c>
      <c r="G580">
        <v>1.02312621273092</v>
      </c>
      <c r="H580">
        <f>(Table2[[#This Row],[1Y Return vs Nifty]]-AVERAGE(Table2[1Y Return vs Nifty]))/_xlfn.STDEV.P(Table2[1Y Return vs Nifty])</f>
        <v>-0.28429137197849214</v>
      </c>
      <c r="I580">
        <v>0.67883488888023402</v>
      </c>
      <c r="J580">
        <f>(Table2[[#This Row],[1M Return vs Nifty]]-AVERAGE(Table2[1M Return vs Nifty]))/_xlfn.STDEV.P(Table2[1M Return vs Nifty])</f>
        <v>0.16254263621707418</v>
      </c>
      <c r="K580">
        <v>-22.036029968505101</v>
      </c>
      <c r="L580">
        <f>(Table2[[#This Row],[6M Return vs Nifty]]-AVERAGE(Table2[6M Return vs Nifty]))/_xlfn.STDEV.P(Table2[6M Return vs Nifty])</f>
        <v>-0.8104193584709245</v>
      </c>
      <c r="M580">
        <v>0.25429694236131201</v>
      </c>
      <c r="N580">
        <f>(Table2[[#This Row],[1W Return vs Nifty]]-AVERAGE(Table2[1W Return vs Nifty]))/_xlfn.STDEV.P(Table2[1W Return vs Nifty])</f>
        <v>-0.43990508616470236</v>
      </c>
      <c r="O580">
        <v>1144.77</v>
      </c>
      <c r="P580">
        <v>1153.6723062373201</v>
      </c>
      <c r="Q580">
        <v>1173.67538941319</v>
      </c>
      <c r="R580">
        <v>44.252791397996702</v>
      </c>
      <c r="S580" s="1">
        <f>(Table2[[#This Row],[Close Price]]-Table2[[#This Row],[20D EMA]])/Table2[[#This Row],[20D EMA]]</f>
        <v>-1.4299815683499648E-2</v>
      </c>
      <c r="T580" s="1">
        <f>(Table2[[#This Row],[Close Price]]-Table2[[#This Row],[50D EMA]])/Table2[[#This Row],[50D EMA]]</f>
        <v>-2.1905965932167617E-2</v>
      </c>
      <c r="U580" s="1">
        <f>(Table2[[#This Row],[Close Price]]-Table2[[#This Row],[200D EMA]])/Table2[[#This Row],[200D EMA]]</f>
        <v>-3.8575733820086805E-2</v>
      </c>
      <c r="V580">
        <v>0.53512772150399301</v>
      </c>
      <c r="W580">
        <v>1122.4000000000001</v>
      </c>
      <c r="X580">
        <v>1144.3499999999999</v>
      </c>
      <c r="Y580">
        <v>1122.4000000000001</v>
      </c>
      <c r="Z580">
        <v>1144.3499999999999</v>
      </c>
      <c r="AA580">
        <v>1122.4000000000001</v>
      </c>
      <c r="AB580">
        <v>1144.3499999999999</v>
      </c>
      <c r="AC580" s="1">
        <f>(Table2[[#This Row],[Close Price]]/Table2[[#This Row],[Day Low]])-1</f>
        <v>5.3456878118318674E-3</v>
      </c>
      <c r="AD580" s="1">
        <f>(Table2[[#This Row],[Day High]]/Table2[[#This Row],[Close Price]])-1</f>
        <v>1.4135058489896934E-2</v>
      </c>
      <c r="AE580" s="1">
        <f>(Table2[[#This Row],[Close Price]]/Table2[[#This Row],[Current Week Low]])-1</f>
        <v>5.3456878118318674E-3</v>
      </c>
      <c r="AF580" s="1">
        <f>(Table2[[#This Row],[Current Week High]]/Table2[[#This Row],[Close Price]])-1</f>
        <v>1.4135058489896934E-2</v>
      </c>
      <c r="AG580" s="1">
        <f>(Table2[[#This Row],[Close Price]]/Table2[[#This Row],[Current Month Low]])-1</f>
        <v>5.3456878118318674E-3</v>
      </c>
      <c r="AH580" s="1">
        <f>(Table2[[#This Row],[Current Month High]]/Table2[[#This Row],[Close Price]])-1</f>
        <v>1.4135058489896934E-2</v>
      </c>
      <c r="AI580">
        <v>33.543069833392401</v>
      </c>
      <c r="AJ580">
        <v>40.777244089576399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-0.01</v>
      </c>
      <c r="AM580" t="s">
        <v>3190</v>
      </c>
      <c r="AN580">
        <v>-6.82</v>
      </c>
      <c r="AO580" t="s">
        <v>3190</v>
      </c>
      <c r="AQ580">
        <f>(Table2[[#This Row],[Sharpe Ratio]]-AVERAGE(Table2[Sharpe Ratio]))/_xlfn.STDEV.P(Table2[Sharpe Ratio])</f>
        <v>-0.69705305481019519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407</v>
      </c>
      <c r="AT580">
        <f>_xlfn.RANK.AVG(Table2[[#This Row],[6M Return vs Nifty Z-Score]],Table2[6M Return vs Nifty Z-Score])</f>
        <v>610</v>
      </c>
      <c r="AU580">
        <f>_xlfn.RANK.AVG(Table2[[#This Row],[Sharpe Ratio Z-Score]],Table2[Sharpe Ratio Z-Score])</f>
        <v>537</v>
      </c>
      <c r="AV580">
        <f>(Table2[[#This Row],[Rank 1Y]]+Table2[[#This Row],[Rank 6M]]+Table2[[#This Row],[Rank Sharpe]])/3</f>
        <v>518</v>
      </c>
    </row>
    <row r="581" spans="1:48" x14ac:dyDescent="0.3">
      <c r="A581" t="s">
        <v>424</v>
      </c>
      <c r="B581" t="s">
        <v>425</v>
      </c>
      <c r="C581" t="s">
        <v>3148</v>
      </c>
      <c r="D581" t="s">
        <v>426</v>
      </c>
      <c r="E581">
        <v>53745.078577849999</v>
      </c>
      <c r="F581">
        <v>2814.95</v>
      </c>
      <c r="G581">
        <v>-11.2101698571594</v>
      </c>
      <c r="H581">
        <f>(Table2[[#This Row],[1Y Return vs Nifty]]-AVERAGE(Table2[1Y Return vs Nifty]))/_xlfn.STDEV.P(Table2[1Y Return vs Nifty])</f>
        <v>-0.52910702493743045</v>
      </c>
      <c r="I581">
        <v>-2.6074927590126298</v>
      </c>
      <c r="J581">
        <f>(Table2[[#This Row],[1M Return vs Nifty]]-AVERAGE(Table2[1M Return vs Nifty]))/_xlfn.STDEV.P(Table2[1M Return vs Nifty])</f>
        <v>-0.1996370950485796</v>
      </c>
      <c r="K581">
        <v>-16.591093666156201</v>
      </c>
      <c r="L581">
        <f>(Table2[[#This Row],[6M Return vs Nifty]]-AVERAGE(Table2[6M Return vs Nifty]))/_xlfn.STDEV.P(Table2[6M Return vs Nifty])</f>
        <v>-0.63792651583536686</v>
      </c>
      <c r="M581">
        <v>-0.61052303172200695</v>
      </c>
      <c r="N581">
        <f>(Table2[[#This Row],[1W Return vs Nifty]]-AVERAGE(Table2[1W Return vs Nifty]))/_xlfn.STDEV.P(Table2[1W Return vs Nifty])</f>
        <v>-0.62055912995009643</v>
      </c>
      <c r="O581">
        <v>2789.54</v>
      </c>
      <c r="P581">
        <v>2864.0207984179101</v>
      </c>
      <c r="Q581">
        <v>2825.4124344604202</v>
      </c>
      <c r="R581">
        <v>52.815310091636597</v>
      </c>
      <c r="S581" s="1">
        <f>(Table2[[#This Row],[Close Price]]-Table2[[#This Row],[20D EMA]])/Table2[[#This Row],[20D EMA]]</f>
        <v>9.1090287287509241E-3</v>
      </c>
      <c r="T581" s="1">
        <f>(Table2[[#This Row],[Close Price]]-Table2[[#This Row],[50D EMA]])/Table2[[#This Row],[50D EMA]]</f>
        <v>-1.7133534241447226E-2</v>
      </c>
      <c r="U581" s="1">
        <f>(Table2[[#This Row],[Close Price]]-Table2[[#This Row],[200D EMA]])/Table2[[#This Row],[200D EMA]]</f>
        <v>-3.7029760090294237E-3</v>
      </c>
      <c r="V581">
        <v>0.92980711036256403</v>
      </c>
      <c r="W581">
        <v>2767.3</v>
      </c>
      <c r="X581">
        <v>2823.15</v>
      </c>
      <c r="Y581">
        <v>2767.3</v>
      </c>
      <c r="Z581">
        <v>2823.15</v>
      </c>
      <c r="AA581">
        <v>2767.3</v>
      </c>
      <c r="AB581">
        <v>2823.15</v>
      </c>
      <c r="AC581" s="1">
        <f>(Table2[[#This Row],[Close Price]]/Table2[[#This Row],[Day Low]])-1</f>
        <v>1.7218949878943235E-2</v>
      </c>
      <c r="AD581" s="1">
        <f>(Table2[[#This Row],[Day High]]/Table2[[#This Row],[Close Price]])-1</f>
        <v>2.9130179932148614E-3</v>
      </c>
      <c r="AE581" s="1">
        <f>(Table2[[#This Row],[Close Price]]/Table2[[#This Row],[Current Week Low]])-1</f>
        <v>1.7218949878943235E-2</v>
      </c>
      <c r="AF581" s="1">
        <f>(Table2[[#This Row],[Current Week High]]/Table2[[#This Row],[Close Price]])-1</f>
        <v>2.9130179932148614E-3</v>
      </c>
      <c r="AG581" s="1">
        <f>(Table2[[#This Row],[Close Price]]/Table2[[#This Row],[Current Month Low]])-1</f>
        <v>1.7218949878943235E-2</v>
      </c>
      <c r="AH581" s="1">
        <f>(Table2[[#This Row],[Current Month High]]/Table2[[#This Row],[Close Price]])-1</f>
        <v>2.9130179932148614E-3</v>
      </c>
      <c r="AI581">
        <v>19.895557647560299</v>
      </c>
      <c r="AJ581">
        <v>28.3138845838271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-0.02</v>
      </c>
      <c r="AM581" t="s">
        <v>3190</v>
      </c>
      <c r="AN581">
        <v>2.65</v>
      </c>
      <c r="AO581" t="s">
        <v>3189</v>
      </c>
      <c r="AP581">
        <v>4.5765916744639999E-3</v>
      </c>
      <c r="AQ581">
        <f>(Table2[[#This Row],[Sharpe Ratio]]-AVERAGE(Table2[Sharpe Ratio]))/_xlfn.STDEV.P(Table2[Sharpe Ratio])</f>
        <v>-0.64397812250799469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495</v>
      </c>
      <c r="AT581">
        <f>_xlfn.RANK.AVG(Table2[[#This Row],[6M Return vs Nifty Z-Score]],Table2[6M Return vs Nifty Z-Score])</f>
        <v>556</v>
      </c>
      <c r="AU581">
        <f>_xlfn.RANK.AVG(Table2[[#This Row],[Sharpe Ratio Z-Score]],Table2[Sharpe Ratio Z-Score])</f>
        <v>508</v>
      </c>
      <c r="AV581">
        <f>(Table2[[#This Row],[Rank 1Y]]+Table2[[#This Row],[Rank 6M]]+Table2[[#This Row],[Rank Sharpe]])/3</f>
        <v>519.66666666666663</v>
      </c>
    </row>
    <row r="582" spans="1:48" x14ac:dyDescent="0.3">
      <c r="A582" t="s">
        <v>1737</v>
      </c>
      <c r="B582" t="s">
        <v>1738</v>
      </c>
      <c r="C582" t="s">
        <v>3154</v>
      </c>
      <c r="D582" t="s">
        <v>1172</v>
      </c>
      <c r="E582">
        <v>4858.2930012500001</v>
      </c>
      <c r="F582">
        <v>2862.25</v>
      </c>
      <c r="G582">
        <v>-7.6166450106708599</v>
      </c>
      <c r="H582">
        <f>(Table2[[#This Row],[1Y Return vs Nifty]]-AVERAGE(Table2[1Y Return vs Nifty]))/_xlfn.STDEV.P(Table2[1Y Return vs Nifty])</f>
        <v>-0.45719254443347346</v>
      </c>
      <c r="I582">
        <v>4.5559997087152198</v>
      </c>
      <c r="J582">
        <f>(Table2[[#This Row],[1M Return vs Nifty]]-AVERAGE(Table2[1M Return vs Nifty]))/_xlfn.STDEV.P(Table2[1M Return vs Nifty])</f>
        <v>0.58983737459194385</v>
      </c>
      <c r="K582">
        <v>-6.0713966742995202</v>
      </c>
      <c r="L582">
        <f>(Table2[[#This Row],[6M Return vs Nifty]]-AVERAGE(Table2[6M Return vs Nifty]))/_xlfn.STDEV.P(Table2[6M Return vs Nifty])</f>
        <v>-0.30466780773858121</v>
      </c>
      <c r="M582">
        <v>5.3362467587462703</v>
      </c>
      <c r="N582">
        <f>(Table2[[#This Row],[1W Return vs Nifty]]-AVERAGE(Table2[1W Return vs Nifty]))/_xlfn.STDEV.P(Table2[1W Return vs Nifty])</f>
        <v>0.62167398480612357</v>
      </c>
      <c r="O582">
        <v>2804.22</v>
      </c>
      <c r="P582">
        <v>2876.8783178405802</v>
      </c>
      <c r="Q582">
        <v>2952.4313953306</v>
      </c>
      <c r="R582">
        <v>69.862298320968804</v>
      </c>
      <c r="S582" s="1">
        <f>(Table2[[#This Row],[Close Price]]-Table2[[#This Row],[20D EMA]])/Table2[[#This Row],[20D EMA]]</f>
        <v>2.0693811469856219E-2</v>
      </c>
      <c r="T582" s="1">
        <f>(Table2[[#This Row],[Close Price]]-Table2[[#This Row],[50D EMA]])/Table2[[#This Row],[50D EMA]]</f>
        <v>-5.0847885188138094E-3</v>
      </c>
      <c r="U582" s="1">
        <f>(Table2[[#This Row],[Close Price]]-Table2[[#This Row],[200D EMA]])/Table2[[#This Row],[200D EMA]]</f>
        <v>-3.0544789448190352E-2</v>
      </c>
      <c r="V582">
        <v>0.61809659350033996</v>
      </c>
      <c r="W582">
        <v>2850</v>
      </c>
      <c r="X582">
        <v>2905.95</v>
      </c>
      <c r="Y582">
        <v>2850</v>
      </c>
      <c r="Z582">
        <v>2905.95</v>
      </c>
      <c r="AA582">
        <v>2850</v>
      </c>
      <c r="AB582">
        <v>2905.95</v>
      </c>
      <c r="AC582" s="1">
        <f>(Table2[[#This Row],[Close Price]]/Table2[[#This Row],[Day Low]])-1</f>
        <v>4.2982456140350234E-3</v>
      </c>
      <c r="AD582" s="1">
        <f>(Table2[[#This Row],[Day High]]/Table2[[#This Row],[Close Price]])-1</f>
        <v>1.5267708970215566E-2</v>
      </c>
      <c r="AE582" s="1">
        <f>(Table2[[#This Row],[Close Price]]/Table2[[#This Row],[Current Week Low]])-1</f>
        <v>4.2982456140350234E-3</v>
      </c>
      <c r="AF582" s="1">
        <f>(Table2[[#This Row],[Current Week High]]/Table2[[#This Row],[Close Price]])-1</f>
        <v>1.5267708970215566E-2</v>
      </c>
      <c r="AG582" s="1">
        <f>(Table2[[#This Row],[Close Price]]/Table2[[#This Row],[Current Month Low]])-1</f>
        <v>4.2982456140350234E-3</v>
      </c>
      <c r="AH582" s="1">
        <f>(Table2[[#This Row],[Current Month High]]/Table2[[#This Row],[Close Price]])-1</f>
        <v>1.5267708970215566E-2</v>
      </c>
      <c r="AI582">
        <v>29.268931784435299</v>
      </c>
      <c r="AJ582">
        <v>18.1356666735456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0</v>
      </c>
      <c r="AM582">
        <v>0</v>
      </c>
      <c r="AN582">
        <v>3.49</v>
      </c>
      <c r="AO582" t="s">
        <v>3189</v>
      </c>
      <c r="AP582">
        <v>-6.7067354532727996E-2</v>
      </c>
      <c r="AQ582">
        <f>(Table2[[#This Row],[Sharpe Ratio]]-AVERAGE(Table2[Sharpe Ratio]))/_xlfn.STDEV.P(Table2[Sharpe Ratio])</f>
        <v>-1.4748360764797233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466</v>
      </c>
      <c r="AT582">
        <f>_xlfn.RANK.AVG(Table2[[#This Row],[6M Return vs Nifty Z-Score]],Table2[6M Return vs Nifty Z-Score])</f>
        <v>414</v>
      </c>
      <c r="AU582">
        <f>_xlfn.RANK.AVG(Table2[[#This Row],[Sharpe Ratio Z-Score]],Table2[Sharpe Ratio Z-Score])</f>
        <v>684</v>
      </c>
      <c r="AV582">
        <f>(Table2[[#This Row],[Rank 1Y]]+Table2[[#This Row],[Rank 6M]]+Table2[[#This Row],[Rank Sharpe]])/3</f>
        <v>521.33333333333337</v>
      </c>
    </row>
    <row r="583" spans="1:48" x14ac:dyDescent="0.3">
      <c r="A583" t="s">
        <v>1574</v>
      </c>
      <c r="B583" t="s">
        <v>1575</v>
      </c>
      <c r="C583" t="s">
        <v>3143</v>
      </c>
      <c r="D583" t="s">
        <v>500</v>
      </c>
      <c r="E583">
        <v>6328.3688350000002</v>
      </c>
      <c r="F583">
        <v>287.55</v>
      </c>
      <c r="G583">
        <v>-37.147707600661498</v>
      </c>
      <c r="H583">
        <f>(Table2[[#This Row],[1Y Return vs Nifty]]-AVERAGE(Table2[1Y Return vs Nifty]))/_xlfn.STDEV.P(Table2[1Y Return vs Nifty])</f>
        <v>-1.0481752468250336</v>
      </c>
      <c r="I583">
        <v>-2.5681236972479402</v>
      </c>
      <c r="J583">
        <f>(Table2[[#This Row],[1M Return vs Nifty]]-AVERAGE(Table2[1M Return vs Nifty]))/_xlfn.STDEV.P(Table2[1M Return vs Nifty])</f>
        <v>-0.19529830788618008</v>
      </c>
      <c r="K583">
        <v>-14.8276051473685</v>
      </c>
      <c r="L583">
        <f>(Table2[[#This Row],[6M Return vs Nifty]]-AVERAGE(Table2[6M Return vs Nifty]))/_xlfn.STDEV.P(Table2[6M Return vs Nifty])</f>
        <v>-0.58206008679566723</v>
      </c>
      <c r="M583">
        <v>4.4695827744153096</v>
      </c>
      <c r="N583">
        <f>(Table2[[#This Row],[1W Return vs Nifty]]-AVERAGE(Table2[1W Return vs Nifty]))/_xlfn.STDEV.P(Table2[1W Return vs Nifty])</f>
        <v>0.44063474188333529</v>
      </c>
      <c r="O583">
        <v>284.60000000000002</v>
      </c>
      <c r="P583">
        <v>292.56682588517498</v>
      </c>
      <c r="Q583">
        <v>305.76609649593598</v>
      </c>
      <c r="R583">
        <v>59.587984595882702</v>
      </c>
      <c r="S583" s="1">
        <f>(Table2[[#This Row],[Close Price]]-Table2[[#This Row],[20D EMA]])/Table2[[#This Row],[20D EMA]]</f>
        <v>1.0365425158116615E-2</v>
      </c>
      <c r="T583" s="1">
        <f>(Table2[[#This Row],[Close Price]]-Table2[[#This Row],[50D EMA]])/Table2[[#This Row],[50D EMA]]</f>
        <v>-1.7147623863356071E-2</v>
      </c>
      <c r="U583" s="1">
        <f>(Table2[[#This Row],[Close Price]]-Table2[[#This Row],[200D EMA]])/Table2[[#This Row],[200D EMA]]</f>
        <v>-5.9575265880329825E-2</v>
      </c>
      <c r="V583">
        <v>0.69810803449331804</v>
      </c>
      <c r="W583">
        <v>285.2</v>
      </c>
      <c r="X583">
        <v>290</v>
      </c>
      <c r="Y583">
        <v>285.2</v>
      </c>
      <c r="Z583">
        <v>290</v>
      </c>
      <c r="AA583">
        <v>285.2</v>
      </c>
      <c r="AB583">
        <v>290</v>
      </c>
      <c r="AC583" s="1">
        <f>(Table2[[#This Row],[Close Price]]/Table2[[#This Row],[Day Low]])-1</f>
        <v>8.239831697054889E-3</v>
      </c>
      <c r="AD583" s="1">
        <f>(Table2[[#This Row],[Day High]]/Table2[[#This Row],[Close Price]])-1</f>
        <v>8.5202573465483766E-3</v>
      </c>
      <c r="AE583" s="1">
        <f>(Table2[[#This Row],[Close Price]]/Table2[[#This Row],[Current Week Low]])-1</f>
        <v>8.239831697054889E-3</v>
      </c>
      <c r="AF583" s="1">
        <f>(Table2[[#This Row],[Current Week High]]/Table2[[#This Row],[Close Price]])-1</f>
        <v>8.5202573465483766E-3</v>
      </c>
      <c r="AG583" s="1">
        <f>(Table2[[#This Row],[Close Price]]/Table2[[#This Row],[Current Month Low]])-1</f>
        <v>8.239831697054889E-3</v>
      </c>
      <c r="AH583" s="1">
        <f>(Table2[[#This Row],[Current Month High]]/Table2[[#This Row],[Close Price]])-1</f>
        <v>8.5202573465483766E-3</v>
      </c>
      <c r="AI583">
        <v>40.942444792209997</v>
      </c>
      <c r="AJ583">
        <v>10.130218307162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-0.05</v>
      </c>
      <c r="AM583" t="s">
        <v>3190</v>
      </c>
      <c r="AN583">
        <v>3.4</v>
      </c>
      <c r="AO583" t="s">
        <v>3189</v>
      </c>
      <c r="AP583">
        <v>5.6800108523014002E-2</v>
      </c>
      <c r="AQ583">
        <f>(Table2[[#This Row],[Sharpe Ratio]]-AVERAGE(Table2[Sharpe Ratio]))/_xlfn.STDEV.P(Table2[Sharpe Ratio])</f>
        <v>-3.8339730779670358E-2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673</v>
      </c>
      <c r="AT583">
        <f>_xlfn.RANK.AVG(Table2[[#This Row],[6M Return vs Nifty Z-Score]],Table2[6M Return vs Nifty Z-Score])</f>
        <v>531</v>
      </c>
      <c r="AU583">
        <f>_xlfn.RANK.AVG(Table2[[#This Row],[Sharpe Ratio Z-Score]],Table2[Sharpe Ratio Z-Score])</f>
        <v>363</v>
      </c>
      <c r="AV583">
        <f>(Table2[[#This Row],[Rank 1Y]]+Table2[[#This Row],[Rank 6M]]+Table2[[#This Row],[Rank Sharpe]])/3</f>
        <v>522.33333333333337</v>
      </c>
    </row>
    <row r="584" spans="1:48" x14ac:dyDescent="0.3">
      <c r="A584" t="s">
        <v>1257</v>
      </c>
      <c r="B584" t="s">
        <v>1258</v>
      </c>
      <c r="C584" t="s">
        <v>3155</v>
      </c>
      <c r="D584" t="s">
        <v>97</v>
      </c>
      <c r="E584">
        <v>9350.8548318899993</v>
      </c>
      <c r="F584">
        <v>814.45</v>
      </c>
      <c r="G584">
        <v>-21.236257844739502</v>
      </c>
      <c r="H584">
        <f>(Table2[[#This Row],[1Y Return vs Nifty]]-AVERAGE(Table2[1Y Return vs Nifty]))/_xlfn.STDEV.P(Table2[1Y Return vs Nifty])</f>
        <v>-0.72975150074183204</v>
      </c>
      <c r="I584">
        <v>15.092569330329701</v>
      </c>
      <c r="J584">
        <f>(Table2[[#This Row],[1M Return vs Nifty]]-AVERAGE(Table2[1M Return vs Nifty]))/_xlfn.STDEV.P(Table2[1M Return vs Nifty])</f>
        <v>1.7510520685878457</v>
      </c>
      <c r="K584">
        <v>0.65315392620536405</v>
      </c>
      <c r="L584">
        <f>(Table2[[#This Row],[6M Return vs Nifty]]-AVERAGE(Table2[6M Return vs Nifty]))/_xlfn.STDEV.P(Table2[6M Return vs Nifty])</f>
        <v>-9.1637427929115528E-2</v>
      </c>
      <c r="M584">
        <v>3.76209363423692</v>
      </c>
      <c r="N584">
        <f>(Table2[[#This Row],[1W Return vs Nifty]]-AVERAGE(Table2[1W Return vs Nifty]))/_xlfn.STDEV.P(Table2[1W Return vs Nifty])</f>
        <v>0.2928458633448246</v>
      </c>
      <c r="O584">
        <v>728.92</v>
      </c>
      <c r="P584">
        <v>700.85313357032101</v>
      </c>
      <c r="Q584">
        <v>697.42108429326004</v>
      </c>
      <c r="R584">
        <v>86.216918977433295</v>
      </c>
      <c r="S584" s="1">
        <f>(Table2[[#This Row],[Close Price]]-Table2[[#This Row],[20D EMA]])/Table2[[#This Row],[20D EMA]]</f>
        <v>0.11733797947648589</v>
      </c>
      <c r="T584" s="1">
        <f>(Table2[[#This Row],[Close Price]]-Table2[[#This Row],[50D EMA]])/Table2[[#This Row],[50D EMA]]</f>
        <v>0.16208369626741656</v>
      </c>
      <c r="U584" s="1">
        <f>(Table2[[#This Row],[Close Price]]-Table2[[#This Row],[200D EMA]])/Table2[[#This Row],[200D EMA]]</f>
        <v>0.16780237698912223</v>
      </c>
      <c r="V584">
        <v>2.1251674518548098</v>
      </c>
      <c r="W584">
        <v>777.25</v>
      </c>
      <c r="X584">
        <v>823</v>
      </c>
      <c r="Y584">
        <v>777.25</v>
      </c>
      <c r="Z584">
        <v>823</v>
      </c>
      <c r="AA584">
        <v>777.25</v>
      </c>
      <c r="AB584">
        <v>823</v>
      </c>
      <c r="AC584" s="1">
        <f>(Table2[[#This Row],[Close Price]]/Table2[[#This Row],[Day Low]])-1</f>
        <v>4.7861048568671682E-2</v>
      </c>
      <c r="AD584" s="1">
        <f>(Table2[[#This Row],[Day High]]/Table2[[#This Row],[Close Price]])-1</f>
        <v>1.0497882006261783E-2</v>
      </c>
      <c r="AE584" s="1">
        <f>(Table2[[#This Row],[Close Price]]/Table2[[#This Row],[Current Week Low]])-1</f>
        <v>4.7861048568671682E-2</v>
      </c>
      <c r="AF584" s="1">
        <f>(Table2[[#This Row],[Current Week High]]/Table2[[#This Row],[Close Price]])-1</f>
        <v>1.0497882006261783E-2</v>
      </c>
      <c r="AG584" s="1">
        <f>(Table2[[#This Row],[Close Price]]/Table2[[#This Row],[Current Month Low]])-1</f>
        <v>4.7861048568671682E-2</v>
      </c>
      <c r="AH584" s="1">
        <f>(Table2[[#This Row],[Current Month High]]/Table2[[#This Row],[Close Price]])-1</f>
        <v>1.0497882006261783E-2</v>
      </c>
      <c r="AI584">
        <v>1.0497882006261701</v>
      </c>
      <c r="AJ584">
        <v>36.059137988640103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0.17</v>
      </c>
      <c r="AM584" t="s">
        <v>3189</v>
      </c>
      <c r="AN584">
        <v>20.61</v>
      </c>
      <c r="AO584" t="s">
        <v>3189</v>
      </c>
      <c r="AP584">
        <v>-6.8788364432028001E-2</v>
      </c>
      <c r="AQ584">
        <f>(Table2[[#This Row],[Sharpe Ratio]]-AVERAGE(Table2[Sharpe Ratio]))/_xlfn.STDEV.P(Table2[Sharpe Ratio])</f>
        <v>-1.4947947029847768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-0.27228569972305433</v>
      </c>
      <c r="AS584">
        <f>_xlfn.RANK.AVG(Table2[[#This Row],[1Y Return vs Nifty Z-Score]],Table2[1Y Return vs Nifty Z-Score])</f>
        <v>570</v>
      </c>
      <c r="AT584">
        <f>_xlfn.RANK.AVG(Table2[[#This Row],[6M Return vs Nifty Z-Score]],Table2[6M Return vs Nifty Z-Score])</f>
        <v>314</v>
      </c>
      <c r="AU584">
        <f>_xlfn.RANK.AVG(Table2[[#This Row],[Sharpe Ratio Z-Score]],Table2[Sharpe Ratio Z-Score])</f>
        <v>688</v>
      </c>
      <c r="AV584">
        <f>(Table2[[#This Row],[Rank 1Y]]+Table2[[#This Row],[Rank 6M]]+Table2[[#This Row],[Rank Sharpe]])/3</f>
        <v>524</v>
      </c>
    </row>
    <row r="585" spans="1:48" x14ac:dyDescent="0.3">
      <c r="A585" t="s">
        <v>1080</v>
      </c>
      <c r="B585" t="s">
        <v>1081</v>
      </c>
      <c r="C585" t="s">
        <v>3161</v>
      </c>
      <c r="D585" t="s">
        <v>1082</v>
      </c>
      <c r="E585">
        <v>12157.1281419119</v>
      </c>
      <c r="F585">
        <v>79.05</v>
      </c>
      <c r="G585">
        <v>-30.891974215084499</v>
      </c>
      <c r="H585">
        <f>(Table2[[#This Row],[1Y Return vs Nifty]]-AVERAGE(Table2[1Y Return vs Nifty]))/_xlfn.STDEV.P(Table2[1Y Return vs Nifty])</f>
        <v>-0.92298401097351768</v>
      </c>
      <c r="I585">
        <v>-7.7053768452073301</v>
      </c>
      <c r="J585">
        <f>(Table2[[#This Row],[1M Return vs Nifty]]-AVERAGE(Table2[1M Return vs Nifty]))/_xlfn.STDEV.P(Table2[1M Return vs Nifty])</f>
        <v>-0.76146491204829281</v>
      </c>
      <c r="K585">
        <v>-8.6390618131577899</v>
      </c>
      <c r="L585">
        <f>(Table2[[#This Row],[6M Return vs Nifty]]-AVERAGE(Table2[6M Return vs Nifty]))/_xlfn.STDEV.P(Table2[6M Return vs Nifty])</f>
        <v>-0.38601014750972268</v>
      </c>
      <c r="M585">
        <v>-2.47994284500066</v>
      </c>
      <c r="N585">
        <f>(Table2[[#This Row],[1W Return vs Nifty]]-AVERAGE(Table2[1W Return vs Nifty]))/_xlfn.STDEV.P(Table2[1W Return vs Nifty])</f>
        <v>-1.0110661243789605</v>
      </c>
      <c r="O585">
        <v>81.010000000000005</v>
      </c>
      <c r="P585">
        <v>82.624492002331195</v>
      </c>
      <c r="Q585">
        <v>85.233715727713303</v>
      </c>
      <c r="R585">
        <v>39.111217028966102</v>
      </c>
      <c r="S585" s="1">
        <f>(Table2[[#This Row],[Close Price]]-Table2[[#This Row],[20D EMA]])/Table2[[#This Row],[20D EMA]]</f>
        <v>-2.4194543883471274E-2</v>
      </c>
      <c r="T585" s="1">
        <f>(Table2[[#This Row],[Close Price]]-Table2[[#This Row],[50D EMA]])/Table2[[#This Row],[50D EMA]]</f>
        <v>-4.3261893848985426E-2</v>
      </c>
      <c r="U585" s="1">
        <f>(Table2[[#This Row],[Close Price]]-Table2[[#This Row],[200D EMA]])/Table2[[#This Row],[200D EMA]]</f>
        <v>-7.2550113237673894E-2</v>
      </c>
      <c r="V585">
        <v>1.21130426461289</v>
      </c>
      <c r="W585">
        <v>78.3</v>
      </c>
      <c r="X585">
        <v>79.900000000000006</v>
      </c>
      <c r="Y585">
        <v>78.3</v>
      </c>
      <c r="Z585">
        <v>79.900000000000006</v>
      </c>
      <c r="AA585">
        <v>78.3</v>
      </c>
      <c r="AB585">
        <v>79.900000000000006</v>
      </c>
      <c r="AC585" s="1">
        <f>(Table2[[#This Row],[Close Price]]/Table2[[#This Row],[Day Low]])-1</f>
        <v>9.5785440613027628E-3</v>
      </c>
      <c r="AD585" s="1">
        <f>(Table2[[#This Row],[Day High]]/Table2[[#This Row],[Close Price]])-1</f>
        <v>1.0752688172043223E-2</v>
      </c>
      <c r="AE585" s="1">
        <f>(Table2[[#This Row],[Close Price]]/Table2[[#This Row],[Current Week Low]])-1</f>
        <v>9.5785440613027628E-3</v>
      </c>
      <c r="AF585" s="1">
        <f>(Table2[[#This Row],[Current Week High]]/Table2[[#This Row],[Close Price]])-1</f>
        <v>1.0752688172043223E-2</v>
      </c>
      <c r="AG585" s="1">
        <f>(Table2[[#This Row],[Close Price]]/Table2[[#This Row],[Current Month Low]])-1</f>
        <v>9.5785440613027628E-3</v>
      </c>
      <c r="AH585" s="1">
        <f>(Table2[[#This Row],[Current Month High]]/Table2[[#This Row],[Close Price]])-1</f>
        <v>1.0752688172043223E-2</v>
      </c>
      <c r="AI585">
        <v>71.663504111321899</v>
      </c>
      <c r="AJ585">
        <v>9.7154753643303202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-0.08</v>
      </c>
      <c r="AM585" t="s">
        <v>3190</v>
      </c>
      <c r="AN585">
        <v>-3.27</v>
      </c>
      <c r="AO585" t="s">
        <v>3190</v>
      </c>
      <c r="AP585">
        <v>1.1872905644004001E-2</v>
      </c>
      <c r="AQ585">
        <f>(Table2[[#This Row],[Sharpe Ratio]]-AVERAGE(Table2[Sharpe Ratio]))/_xlfn.STDEV.P(Table2[Sharpe Ratio])</f>
        <v>-0.55936245269640095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640</v>
      </c>
      <c r="AT585">
        <f>_xlfn.RANK.AVG(Table2[[#This Row],[6M Return vs Nifty Z-Score]],Table2[6M Return vs Nifty Z-Score])</f>
        <v>447</v>
      </c>
      <c r="AU585">
        <f>_xlfn.RANK.AVG(Table2[[#This Row],[Sharpe Ratio Z-Score]],Table2[Sharpe Ratio Z-Score])</f>
        <v>489</v>
      </c>
      <c r="AV585">
        <f>(Table2[[#This Row],[Rank 1Y]]+Table2[[#This Row],[Rank 6M]]+Table2[[#This Row],[Rank Sharpe]])/3</f>
        <v>525.33333333333337</v>
      </c>
    </row>
    <row r="586" spans="1:48" x14ac:dyDescent="0.3">
      <c r="A586" t="s">
        <v>189</v>
      </c>
      <c r="B586" t="s">
        <v>190</v>
      </c>
      <c r="C586" t="s">
        <v>3150</v>
      </c>
      <c r="D586" t="s">
        <v>72</v>
      </c>
      <c r="E586">
        <v>130915.0128557</v>
      </c>
      <c r="F586">
        <v>538.79999999999995</v>
      </c>
      <c r="G586">
        <v>-7.7750095525436098</v>
      </c>
      <c r="H586">
        <f>(Table2[[#This Row],[1Y Return vs Nifty]]-AVERAGE(Table2[1Y Return vs Nifty]))/_xlfn.STDEV.P(Table2[1Y Return vs Nifty])</f>
        <v>-0.46036177360136266</v>
      </c>
      <c r="I586">
        <v>-8.3560930885056699</v>
      </c>
      <c r="J586">
        <f>(Table2[[#This Row],[1M Return vs Nifty]]-AVERAGE(Table2[1M Return vs Nifty]))/_xlfn.STDEV.P(Table2[1M Return vs Nifty])</f>
        <v>-0.83317907429231008</v>
      </c>
      <c r="K586">
        <v>-28.512790640374899</v>
      </c>
      <c r="L586">
        <f>(Table2[[#This Row],[6M Return vs Nifty]]-AVERAGE(Table2[6M Return vs Nifty]))/_xlfn.STDEV.P(Table2[6M Return vs Nifty])</f>
        <v>-1.0155998780077751</v>
      </c>
      <c r="M586">
        <v>3.2817973842810599</v>
      </c>
      <c r="N586">
        <f>(Table2[[#This Row],[1W Return vs Nifty]]-AVERAGE(Table2[1W Return vs Nifty]))/_xlfn.STDEV.P(Table2[1W Return vs Nifty])</f>
        <v>0.19251578035679326</v>
      </c>
      <c r="O586">
        <v>537.03</v>
      </c>
      <c r="P586">
        <v>565.84457939032995</v>
      </c>
      <c r="Q586">
        <v>586.51549611192604</v>
      </c>
      <c r="R586">
        <v>51.864534199061502</v>
      </c>
      <c r="S586" s="1">
        <f>(Table2[[#This Row],[Close Price]]-Table2[[#This Row],[20D EMA]])/Table2[[#This Row],[20D EMA]]</f>
        <v>3.2959052566895368E-3</v>
      </c>
      <c r="T586" s="1">
        <f>(Table2[[#This Row],[Close Price]]-Table2[[#This Row],[50D EMA]])/Table2[[#This Row],[50D EMA]]</f>
        <v>-4.7795066658532316E-2</v>
      </c>
      <c r="U586" s="1">
        <f>(Table2[[#This Row],[Close Price]]-Table2[[#This Row],[200D EMA]])/Table2[[#This Row],[200D EMA]]</f>
        <v>-8.1354195120567505E-2</v>
      </c>
      <c r="V586">
        <v>2.4845413568255199</v>
      </c>
      <c r="W586">
        <v>530.04999999999995</v>
      </c>
      <c r="X586">
        <v>541</v>
      </c>
      <c r="Y586">
        <v>530.04999999999995</v>
      </c>
      <c r="Z586">
        <v>541</v>
      </c>
      <c r="AA586">
        <v>530.04999999999995</v>
      </c>
      <c r="AB586">
        <v>541</v>
      </c>
      <c r="AC586" s="1">
        <f>(Table2[[#This Row],[Close Price]]/Table2[[#This Row],[Day Low]])-1</f>
        <v>1.6507876615413641E-2</v>
      </c>
      <c r="AD586" s="1">
        <f>(Table2[[#This Row],[Day High]]/Table2[[#This Row],[Close Price]])-1</f>
        <v>4.0831477357090584E-3</v>
      </c>
      <c r="AE586" s="1">
        <f>(Table2[[#This Row],[Close Price]]/Table2[[#This Row],[Current Week Low]])-1</f>
        <v>1.6507876615413641E-2</v>
      </c>
      <c r="AF586" s="1">
        <f>(Table2[[#This Row],[Current Week High]]/Table2[[#This Row],[Close Price]])-1</f>
        <v>4.0831477357090584E-3</v>
      </c>
      <c r="AG586" s="1">
        <f>(Table2[[#This Row],[Close Price]]/Table2[[#This Row],[Current Month Low]])-1</f>
        <v>1.6507876615413641E-2</v>
      </c>
      <c r="AH586" s="1">
        <f>(Table2[[#This Row],[Current Month High]]/Table2[[#This Row],[Close Price]])-1</f>
        <v>4.0831477357090584E-3</v>
      </c>
      <c r="AI586">
        <v>31.208240534521099</v>
      </c>
      <c r="AJ586">
        <v>18.927270720670901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-0.1</v>
      </c>
      <c r="AM586" t="s">
        <v>3190</v>
      </c>
      <c r="AN586">
        <v>-3.2</v>
      </c>
      <c r="AO586" t="s">
        <v>3190</v>
      </c>
      <c r="AP586">
        <v>2.7082838302516999E-2</v>
      </c>
      <c r="AQ586">
        <f>(Table2[[#This Row],[Sharpe Ratio]]-AVERAGE(Table2[Sharpe Ratio]))/_xlfn.STDEV.P(Table2[Sharpe Ratio])</f>
        <v>-0.38297220344696359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468</v>
      </c>
      <c r="AT586">
        <f>_xlfn.RANK.AVG(Table2[[#This Row],[6M Return vs Nifty Z-Score]],Table2[6M Return vs Nifty Z-Score])</f>
        <v>669</v>
      </c>
      <c r="AU586">
        <f>_xlfn.RANK.AVG(Table2[[#This Row],[Sharpe Ratio Z-Score]],Table2[Sharpe Ratio Z-Score])</f>
        <v>440</v>
      </c>
      <c r="AV586">
        <f>(Table2[[#This Row],[Rank 1Y]]+Table2[[#This Row],[Rank 6M]]+Table2[[#This Row],[Rank Sharpe]])/3</f>
        <v>525.66666666666663</v>
      </c>
    </row>
    <row r="587" spans="1:48" x14ac:dyDescent="0.3">
      <c r="A587" t="s">
        <v>1405</v>
      </c>
      <c r="B587" t="s">
        <v>1406</v>
      </c>
      <c r="C587" t="s">
        <v>3157</v>
      </c>
      <c r="D587" t="s">
        <v>471</v>
      </c>
      <c r="E587">
        <v>7908.6408914800004</v>
      </c>
      <c r="F587">
        <v>495.4</v>
      </c>
      <c r="G587">
        <v>-15.7949772874458</v>
      </c>
      <c r="H587">
        <f>(Table2[[#This Row],[1Y Return vs Nifty]]-AVERAGE(Table2[1Y Return vs Nifty]))/_xlfn.STDEV.P(Table2[1Y Return vs Nifty])</f>
        <v>-0.62085929009344087</v>
      </c>
      <c r="I587">
        <v>2.71104574260987</v>
      </c>
      <c r="J587">
        <f>(Table2[[#This Row],[1M Return vs Nifty]]-AVERAGE(Table2[1M Return vs Nifty]))/_xlfn.STDEV.P(Table2[1M Return vs Nifty])</f>
        <v>0.38650861275348897</v>
      </c>
      <c r="K587">
        <v>-5.6336496842123696</v>
      </c>
      <c r="L587">
        <f>(Table2[[#This Row],[6M Return vs Nifty]]-AVERAGE(Table2[6M Return vs Nifty]))/_xlfn.STDEV.P(Table2[6M Return vs Nifty])</f>
        <v>-0.29080020332919293</v>
      </c>
      <c r="M587">
        <v>1.0315027089364199</v>
      </c>
      <c r="N587">
        <f>(Table2[[#This Row],[1W Return vs Nifty]]-AVERAGE(Table2[1W Return vs Nifty]))/_xlfn.STDEV.P(Table2[1W Return vs Nifty])</f>
        <v>-0.27755295648135947</v>
      </c>
      <c r="O587">
        <v>489.58</v>
      </c>
      <c r="P587">
        <v>490.25285445643999</v>
      </c>
      <c r="Q587">
        <v>493.339913164694</v>
      </c>
      <c r="R587">
        <v>67.471308455704303</v>
      </c>
      <c r="S587" s="1">
        <f>(Table2[[#This Row],[Close Price]]-Table2[[#This Row],[20D EMA]])/Table2[[#This Row],[20D EMA]]</f>
        <v>1.1887740512275815E-2</v>
      </c>
      <c r="T587" s="1">
        <f>(Table2[[#This Row],[Close Price]]-Table2[[#This Row],[50D EMA]])/Table2[[#This Row],[50D EMA]]</f>
        <v>1.0498960886758736E-2</v>
      </c>
      <c r="U587" s="1">
        <f>(Table2[[#This Row],[Close Price]]-Table2[[#This Row],[200D EMA]])/Table2[[#This Row],[200D EMA]]</f>
        <v>4.1757959985253661E-3</v>
      </c>
      <c r="V587">
        <v>0.42061068596018097</v>
      </c>
      <c r="W587">
        <v>493.3</v>
      </c>
      <c r="X587">
        <v>505.1</v>
      </c>
      <c r="Y587">
        <v>493.3</v>
      </c>
      <c r="Z587">
        <v>505.1</v>
      </c>
      <c r="AA587">
        <v>493.3</v>
      </c>
      <c r="AB587">
        <v>505.1</v>
      </c>
      <c r="AC587" s="1">
        <f>(Table2[[#This Row],[Close Price]]/Table2[[#This Row],[Day Low]])-1</f>
        <v>4.257044394891496E-3</v>
      </c>
      <c r="AD587" s="1">
        <f>(Table2[[#This Row],[Day High]]/Table2[[#This Row],[Close Price]])-1</f>
        <v>1.9580137262817932E-2</v>
      </c>
      <c r="AE587" s="1">
        <f>(Table2[[#This Row],[Close Price]]/Table2[[#This Row],[Current Week Low]])-1</f>
        <v>4.257044394891496E-3</v>
      </c>
      <c r="AF587" s="1">
        <f>(Table2[[#This Row],[Current Week High]]/Table2[[#This Row],[Close Price]])-1</f>
        <v>1.9580137262817932E-2</v>
      </c>
      <c r="AG587" s="1">
        <f>(Table2[[#This Row],[Close Price]]/Table2[[#This Row],[Current Month Low]])-1</f>
        <v>4.257044394891496E-3</v>
      </c>
      <c r="AH587" s="1">
        <f>(Table2[[#This Row],[Current Month High]]/Table2[[#This Row],[Close Price]])-1</f>
        <v>1.9580137262817932E-2</v>
      </c>
      <c r="AI587">
        <v>27.957206297940999</v>
      </c>
      <c r="AJ587">
        <v>22.989076464746699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7.0000000000000007E-2</v>
      </c>
      <c r="AM587" t="s">
        <v>3189</v>
      </c>
      <c r="AN587">
        <v>2.88</v>
      </c>
      <c r="AO587" t="s">
        <v>3189</v>
      </c>
      <c r="AP587">
        <v>-3.1455102366922998E-2</v>
      </c>
      <c r="AQ587">
        <f>(Table2[[#This Row],[Sharpe Ratio]]-AVERAGE(Table2[Sharpe Ratio]))/_xlfn.STDEV.P(Table2[Sharpe Ratio])</f>
        <v>-1.0618392423126557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537</v>
      </c>
      <c r="AT587">
        <f>_xlfn.RANK.AVG(Table2[[#This Row],[6M Return vs Nifty Z-Score]],Table2[6M Return vs Nifty Z-Score])</f>
        <v>410</v>
      </c>
      <c r="AU587">
        <f>_xlfn.RANK.AVG(Table2[[#This Row],[Sharpe Ratio Z-Score]],Table2[Sharpe Ratio Z-Score])</f>
        <v>633</v>
      </c>
      <c r="AV587">
        <f>(Table2[[#This Row],[Rank 1Y]]+Table2[[#This Row],[Rank 6M]]+Table2[[#This Row],[Rank Sharpe]])/3</f>
        <v>526.66666666666663</v>
      </c>
    </row>
    <row r="588" spans="1:48" x14ac:dyDescent="0.3">
      <c r="A588" t="s">
        <v>1142</v>
      </c>
      <c r="B588" t="s">
        <v>1143</v>
      </c>
      <c r="C588" t="s">
        <v>3157</v>
      </c>
      <c r="D588" t="s">
        <v>493</v>
      </c>
      <c r="E588">
        <v>10906.93819158</v>
      </c>
      <c r="F588">
        <v>837.85</v>
      </c>
      <c r="G588">
        <v>-15.5175671765804</v>
      </c>
      <c r="H588">
        <f>(Table2[[#This Row],[1Y Return vs Nifty]]-AVERAGE(Table2[1Y Return vs Nifty]))/_xlfn.STDEV.P(Table2[1Y Return vs Nifty])</f>
        <v>-0.61530769246669159</v>
      </c>
      <c r="I588">
        <v>-3.18084452802055</v>
      </c>
      <c r="J588">
        <f>(Table2[[#This Row],[1M Return vs Nifty]]-AVERAGE(Table2[1M Return vs Nifty]))/_xlfn.STDEV.P(Table2[1M Return vs Nifty])</f>
        <v>-0.26282507015907153</v>
      </c>
      <c r="K588">
        <v>-6.6590506017772402</v>
      </c>
      <c r="L588">
        <f>(Table2[[#This Row],[6M Return vs Nifty]]-AVERAGE(Table2[6M Return vs Nifty]))/_xlfn.STDEV.P(Table2[6M Return vs Nifty])</f>
        <v>-0.32328438850424662</v>
      </c>
      <c r="M588">
        <v>0.560515487082756</v>
      </c>
      <c r="N588">
        <f>(Table2[[#This Row],[1W Return vs Nifty]]-AVERAGE(Table2[1W Return vs Nifty]))/_xlfn.STDEV.P(Table2[1W Return vs Nifty])</f>
        <v>-0.3759384572201705</v>
      </c>
      <c r="O588">
        <v>832.93</v>
      </c>
      <c r="P588">
        <v>862.40859141624605</v>
      </c>
      <c r="Q588">
        <v>881.33331239179404</v>
      </c>
      <c r="R588">
        <v>46.290679490592701</v>
      </c>
      <c r="S588" s="1">
        <f>(Table2[[#This Row],[Close Price]]-Table2[[#This Row],[20D EMA]])/Table2[[#This Row],[20D EMA]]</f>
        <v>5.9068589197172304E-3</v>
      </c>
      <c r="T588" s="1">
        <f>(Table2[[#This Row],[Close Price]]-Table2[[#This Row],[50D EMA]])/Table2[[#This Row],[50D EMA]]</f>
        <v>-2.847674717144915E-2</v>
      </c>
      <c r="U588" s="1">
        <f>(Table2[[#This Row],[Close Price]]-Table2[[#This Row],[200D EMA]])/Table2[[#This Row],[200D EMA]]</f>
        <v>-4.933810146559358E-2</v>
      </c>
      <c r="V588">
        <v>0.12686872943958599</v>
      </c>
      <c r="W588">
        <v>822.7</v>
      </c>
      <c r="X588">
        <v>840</v>
      </c>
      <c r="Y588">
        <v>822.7</v>
      </c>
      <c r="Z588">
        <v>840</v>
      </c>
      <c r="AA588">
        <v>822.7</v>
      </c>
      <c r="AB588">
        <v>840</v>
      </c>
      <c r="AC588" s="1">
        <f>(Table2[[#This Row],[Close Price]]/Table2[[#This Row],[Day Low]])-1</f>
        <v>1.8414975082046814E-2</v>
      </c>
      <c r="AD588" s="1">
        <f>(Table2[[#This Row],[Day High]]/Table2[[#This Row],[Close Price]])-1</f>
        <v>2.5660917825385265E-3</v>
      </c>
      <c r="AE588" s="1">
        <f>(Table2[[#This Row],[Close Price]]/Table2[[#This Row],[Current Week Low]])-1</f>
        <v>1.8414975082046814E-2</v>
      </c>
      <c r="AF588" s="1">
        <f>(Table2[[#This Row],[Current Week High]]/Table2[[#This Row],[Close Price]])-1</f>
        <v>2.5660917825385265E-3</v>
      </c>
      <c r="AG588" s="1">
        <f>(Table2[[#This Row],[Close Price]]/Table2[[#This Row],[Current Month Low]])-1</f>
        <v>1.8414975082046814E-2</v>
      </c>
      <c r="AH588" s="1">
        <f>(Table2[[#This Row],[Current Month High]]/Table2[[#This Row],[Close Price]])-1</f>
        <v>2.5660917825385265E-3</v>
      </c>
      <c r="AI588">
        <v>27.827176702273601</v>
      </c>
      <c r="AJ588">
        <v>10.0190401155538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-0.11</v>
      </c>
      <c r="AM588" t="s">
        <v>3190</v>
      </c>
      <c r="AN588">
        <v>0.61</v>
      </c>
      <c r="AO588" t="s">
        <v>3189</v>
      </c>
      <c r="AP588">
        <v>-2.9937411482733999E-2</v>
      </c>
      <c r="AQ588">
        <f>(Table2[[#This Row],[Sharpe Ratio]]-AVERAGE(Table2[Sharpe Ratio]))/_xlfn.STDEV.P(Table2[Sharpe Ratio])</f>
        <v>-1.0442385152511942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533</v>
      </c>
      <c r="AT588">
        <f>_xlfn.RANK.AVG(Table2[[#This Row],[6M Return vs Nifty Z-Score]],Table2[6M Return vs Nifty Z-Score])</f>
        <v>420</v>
      </c>
      <c r="AU588">
        <f>_xlfn.RANK.AVG(Table2[[#This Row],[Sharpe Ratio Z-Score]],Table2[Sharpe Ratio Z-Score])</f>
        <v>628</v>
      </c>
      <c r="AV588">
        <f>(Table2[[#This Row],[Rank 1Y]]+Table2[[#This Row],[Rank 6M]]+Table2[[#This Row],[Rank Sharpe]])/3</f>
        <v>527</v>
      </c>
    </row>
    <row r="589" spans="1:48" x14ac:dyDescent="0.3">
      <c r="A589" t="s">
        <v>2136</v>
      </c>
      <c r="B589" t="s">
        <v>2137</v>
      </c>
      <c r="C589" t="s">
        <v>3151</v>
      </c>
      <c r="D589" t="s">
        <v>406</v>
      </c>
      <c r="E589">
        <v>2854.8436000000002</v>
      </c>
      <c r="F589">
        <v>321.89999999999998</v>
      </c>
      <c r="G589">
        <v>-37.461823499782</v>
      </c>
      <c r="H589">
        <f>(Table2[[#This Row],[1Y Return vs Nifty]]-AVERAGE(Table2[1Y Return vs Nifty]))/_xlfn.STDEV.P(Table2[1Y Return vs Nifty])</f>
        <v>-1.054461409483783</v>
      </c>
      <c r="I589">
        <v>-19.358529413828101</v>
      </c>
      <c r="J589">
        <f>(Table2[[#This Row],[1M Return vs Nifty]]-AVERAGE(Table2[1M Return vs Nifty]))/_xlfn.STDEV.P(Table2[1M Return vs Nifty])</f>
        <v>-2.0457360249444365</v>
      </c>
      <c r="K589">
        <v>-51.144387156684402</v>
      </c>
      <c r="L589">
        <f>(Table2[[#This Row],[6M Return vs Nifty]]-AVERAGE(Table2[6M Return vs Nifty]))/_xlfn.STDEV.P(Table2[6M Return vs Nifty])</f>
        <v>-1.7325574693748493</v>
      </c>
      <c r="M589">
        <v>1.5825549780303301</v>
      </c>
      <c r="N589">
        <f>(Table2[[#This Row],[1W Return vs Nifty]]-AVERAGE(Table2[1W Return vs Nifty]))/_xlfn.STDEV.P(Table2[1W Return vs Nifty])</f>
        <v>-0.16244250143613276</v>
      </c>
      <c r="O589">
        <v>350.19</v>
      </c>
      <c r="P589">
        <v>383.62035521786999</v>
      </c>
      <c r="Q589">
        <v>443.57327731933901</v>
      </c>
      <c r="R589">
        <v>40.455960886292303</v>
      </c>
      <c r="S589" s="1">
        <f>(Table2[[#This Row],[Close Price]]-Table2[[#This Row],[20D EMA]])/Table2[[#This Row],[20D EMA]]</f>
        <v>-8.0784716867986009E-2</v>
      </c>
      <c r="T589" s="1">
        <f>(Table2[[#This Row],[Close Price]]-Table2[[#This Row],[50D EMA]])/Table2[[#This Row],[50D EMA]]</f>
        <v>-0.16088915611064769</v>
      </c>
      <c r="U589" s="1">
        <f>(Table2[[#This Row],[Close Price]]-Table2[[#This Row],[200D EMA]])/Table2[[#This Row],[200D EMA]]</f>
        <v>-0.27430254152065059</v>
      </c>
      <c r="V589">
        <v>1.4189970555215401</v>
      </c>
      <c r="W589">
        <v>318</v>
      </c>
      <c r="X589">
        <v>329.55</v>
      </c>
      <c r="Y589">
        <v>318</v>
      </c>
      <c r="Z589">
        <v>329.55</v>
      </c>
      <c r="AA589">
        <v>318</v>
      </c>
      <c r="AB589">
        <v>329.55</v>
      </c>
      <c r="AC589" s="1">
        <f>(Table2[[#This Row],[Close Price]]/Table2[[#This Row],[Day Low]])-1</f>
        <v>1.2264150943396057E-2</v>
      </c>
      <c r="AD589" s="1">
        <f>(Table2[[#This Row],[Day High]]/Table2[[#This Row],[Close Price]])-1</f>
        <v>2.3765144454799714E-2</v>
      </c>
      <c r="AE589" s="1">
        <f>(Table2[[#This Row],[Close Price]]/Table2[[#This Row],[Current Week Low]])-1</f>
        <v>1.2264150943396057E-2</v>
      </c>
      <c r="AF589" s="1">
        <f>(Table2[[#This Row],[Current Week High]]/Table2[[#This Row],[Close Price]])-1</f>
        <v>2.3765144454799714E-2</v>
      </c>
      <c r="AG589" s="1">
        <f>(Table2[[#This Row],[Close Price]]/Table2[[#This Row],[Current Month Low]])-1</f>
        <v>1.2264150943396057E-2</v>
      </c>
      <c r="AH589" s="1">
        <f>(Table2[[#This Row],[Current Month High]]/Table2[[#This Row],[Close Price]])-1</f>
        <v>2.3765144454799714E-2</v>
      </c>
      <c r="AI589">
        <v>132.20720720720701</v>
      </c>
      <c r="AJ589">
        <v>6.5894039735099303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-0.16</v>
      </c>
      <c r="AM589" t="s">
        <v>3190</v>
      </c>
      <c r="AN589">
        <v>-17.55</v>
      </c>
      <c r="AO589" t="s">
        <v>3190</v>
      </c>
      <c r="AP589">
        <v>0.118413135601867</v>
      </c>
      <c r="AQ589">
        <f>(Table2[[#This Row],[Sharpe Ratio]]-AVERAGE(Table2[Sharpe Ratio]))/_xlfn.STDEV.P(Table2[Sharpe Ratio])</f>
        <v>0.67618921865446369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675</v>
      </c>
      <c r="AT589">
        <f>_xlfn.RANK.AVG(Table2[[#This Row],[6M Return vs Nifty Z-Score]],Table2[6M Return vs Nifty Z-Score])</f>
        <v>732</v>
      </c>
      <c r="AU589">
        <f>_xlfn.RANK.AVG(Table2[[#This Row],[Sharpe Ratio Z-Score]],Table2[Sharpe Ratio Z-Score])</f>
        <v>175</v>
      </c>
      <c r="AV589">
        <f>(Table2[[#This Row],[Rank 1Y]]+Table2[[#This Row],[Rank 6M]]+Table2[[#This Row],[Rank Sharpe]])/3</f>
        <v>527.33333333333337</v>
      </c>
    </row>
    <row r="590" spans="1:48" x14ac:dyDescent="0.3">
      <c r="A590" t="s">
        <v>1152</v>
      </c>
      <c r="B590" t="s">
        <v>1153</v>
      </c>
      <c r="C590" t="s">
        <v>3143</v>
      </c>
      <c r="D590" t="s">
        <v>24</v>
      </c>
      <c r="E590">
        <v>10732.124284398</v>
      </c>
      <c r="F590">
        <v>98.57</v>
      </c>
      <c r="G590">
        <v>-35.285171918852598</v>
      </c>
      <c r="H590">
        <f>(Table2[[#This Row],[1Y Return vs Nifty]]-AVERAGE(Table2[1Y Return vs Nifty]))/_xlfn.STDEV.P(Table2[1Y Return vs Nifty])</f>
        <v>-1.0109017363584913</v>
      </c>
      <c r="I590">
        <v>-3.9205823886420701</v>
      </c>
      <c r="J590">
        <f>(Table2[[#This Row],[1M Return vs Nifty]]-AVERAGE(Table2[1M Return vs Nifty]))/_xlfn.STDEV.P(Table2[1M Return vs Nifty])</f>
        <v>-0.34435013043074475</v>
      </c>
      <c r="K590">
        <v>-35.8733850435707</v>
      </c>
      <c r="L590">
        <f>(Table2[[#This Row],[6M Return vs Nifty]]-AVERAGE(Table2[6M Return vs Nifty]))/_xlfn.STDEV.P(Table2[6M Return vs Nifty])</f>
        <v>-1.248779805484044</v>
      </c>
      <c r="M590">
        <v>-0.66282658656712501</v>
      </c>
      <c r="N590">
        <f>(Table2[[#This Row],[1W Return vs Nifty]]-AVERAGE(Table2[1W Return vs Nifty]))/_xlfn.STDEV.P(Table2[1W Return vs Nifty])</f>
        <v>-0.63148492834777714</v>
      </c>
      <c r="O590">
        <v>97.72</v>
      </c>
      <c r="P590">
        <v>100.102342218228</v>
      </c>
      <c r="Q590">
        <v>108.570480084537</v>
      </c>
      <c r="R590">
        <v>51.198460465435403</v>
      </c>
      <c r="S590" s="1">
        <f>(Table2[[#This Row],[Close Price]]-Table2[[#This Row],[20D EMA]])/Table2[[#This Row],[20D EMA]]</f>
        <v>8.698321735570962E-3</v>
      </c>
      <c r="T590" s="1">
        <f>(Table2[[#This Row],[Close Price]]-Table2[[#This Row],[50D EMA]])/Table2[[#This Row],[50D EMA]]</f>
        <v>-1.5307755885346106E-2</v>
      </c>
      <c r="U590" s="1">
        <f>(Table2[[#This Row],[Close Price]]-Table2[[#This Row],[200D EMA]])/Table2[[#This Row],[200D EMA]]</f>
        <v>-9.21104896722411E-2</v>
      </c>
      <c r="V590">
        <v>0.91793272967034201</v>
      </c>
      <c r="W590">
        <v>96.2</v>
      </c>
      <c r="X590">
        <v>99.1</v>
      </c>
      <c r="Y590">
        <v>96.2</v>
      </c>
      <c r="Z590">
        <v>99.1</v>
      </c>
      <c r="AA590">
        <v>96.2</v>
      </c>
      <c r="AB590">
        <v>99.1</v>
      </c>
      <c r="AC590" s="1">
        <f>(Table2[[#This Row],[Close Price]]/Table2[[#This Row],[Day Low]])-1</f>
        <v>2.4636174636174513E-2</v>
      </c>
      <c r="AD590" s="1">
        <f>(Table2[[#This Row],[Day High]]/Table2[[#This Row],[Close Price]])-1</f>
        <v>5.3768895201380396E-3</v>
      </c>
      <c r="AE590" s="1">
        <f>(Table2[[#This Row],[Close Price]]/Table2[[#This Row],[Current Week Low]])-1</f>
        <v>2.4636174636174513E-2</v>
      </c>
      <c r="AF590" s="1">
        <f>(Table2[[#This Row],[Current Week High]]/Table2[[#This Row],[Close Price]])-1</f>
        <v>5.3768895201380396E-3</v>
      </c>
      <c r="AG590" s="1">
        <f>(Table2[[#This Row],[Close Price]]/Table2[[#This Row],[Current Month Low]])-1</f>
        <v>2.4636174636174513E-2</v>
      </c>
      <c r="AH590" s="1">
        <f>(Table2[[#This Row],[Current Month High]]/Table2[[#This Row],[Close Price]])-1</f>
        <v>5.3768895201380396E-3</v>
      </c>
      <c r="AI590">
        <v>54.7123871360454</v>
      </c>
      <c r="AJ590">
        <v>11.8715242310747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-0.08</v>
      </c>
      <c r="AM590" t="s">
        <v>3190</v>
      </c>
      <c r="AN590">
        <v>-1.02</v>
      </c>
      <c r="AO590" t="s">
        <v>3190</v>
      </c>
      <c r="AP590">
        <v>0.10694735028746299</v>
      </c>
      <c r="AQ590">
        <f>(Table2[[#This Row],[Sharpe Ratio]]-AVERAGE(Table2[Sharpe Ratio]))/_xlfn.STDEV.P(Table2[Sharpe Ratio])</f>
        <v>0.5432200086746749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662</v>
      </c>
      <c r="AT590">
        <f>_xlfn.RANK.AVG(Table2[[#This Row],[6M Return vs Nifty Z-Score]],Table2[6M Return vs Nifty Z-Score])</f>
        <v>710</v>
      </c>
      <c r="AU590">
        <f>_xlfn.RANK.AVG(Table2[[#This Row],[Sharpe Ratio Z-Score]],Table2[Sharpe Ratio Z-Score])</f>
        <v>215</v>
      </c>
      <c r="AV590">
        <f>(Table2[[#This Row],[Rank 1Y]]+Table2[[#This Row],[Rank 6M]]+Table2[[#This Row],[Rank Sharpe]])/3</f>
        <v>529</v>
      </c>
    </row>
    <row r="591" spans="1:48" x14ac:dyDescent="0.3">
      <c r="A591" t="s">
        <v>1093</v>
      </c>
      <c r="B591" t="s">
        <v>1094</v>
      </c>
      <c r="C591" t="s">
        <v>3141</v>
      </c>
      <c r="D591" t="s">
        <v>188</v>
      </c>
      <c r="E591">
        <v>11771.84169315</v>
      </c>
      <c r="F591">
        <v>1236.5</v>
      </c>
      <c r="G591">
        <v>-11.3116886338216</v>
      </c>
      <c r="H591">
        <f>(Table2[[#This Row],[1Y Return vs Nifty]]-AVERAGE(Table2[1Y Return vs Nifty]))/_xlfn.STDEV.P(Table2[1Y Return vs Nifty])</f>
        <v>-0.53113864302744951</v>
      </c>
      <c r="I591">
        <v>-16.802936703472302</v>
      </c>
      <c r="J591">
        <f>(Table2[[#This Row],[1M Return vs Nifty]]-AVERAGE(Table2[1M Return vs Nifty]))/_xlfn.STDEV.P(Table2[1M Return vs Nifty])</f>
        <v>-1.7640891594364898</v>
      </c>
      <c r="K591">
        <v>-21.300146492383501</v>
      </c>
      <c r="L591">
        <f>(Table2[[#This Row],[6M Return vs Nifty]]-AVERAGE(Table2[6M Return vs Nifty]))/_xlfn.STDEV.P(Table2[6M Return vs Nifty])</f>
        <v>-0.7871069401805596</v>
      </c>
      <c r="M591">
        <v>0.88359392725180497</v>
      </c>
      <c r="N591">
        <f>(Table2[[#This Row],[1W Return vs Nifty]]-AVERAGE(Table2[1W Return vs Nifty]))/_xlfn.STDEV.P(Table2[1W Return vs Nifty])</f>
        <v>-0.30844992963582363</v>
      </c>
      <c r="O591">
        <v>1284.98</v>
      </c>
      <c r="P591">
        <v>1464.2211921542</v>
      </c>
      <c r="Q591">
        <v>1513.5160789035101</v>
      </c>
      <c r="R591">
        <v>33.986774132048097</v>
      </c>
      <c r="S591" s="1">
        <f>(Table2[[#This Row],[Close Price]]-Table2[[#This Row],[20D EMA]])/Table2[[#This Row],[20D EMA]]</f>
        <v>-3.7728213668695249E-2</v>
      </c>
      <c r="T591" s="1">
        <f>(Table2[[#This Row],[Close Price]]-Table2[[#This Row],[50D EMA]])/Table2[[#This Row],[50D EMA]]</f>
        <v>-0.15552376469785328</v>
      </c>
      <c r="U591" s="1">
        <f>(Table2[[#This Row],[Close Price]]-Table2[[#This Row],[200D EMA]])/Table2[[#This Row],[200D EMA]]</f>
        <v>-0.18302817047321931</v>
      </c>
      <c r="V591">
        <v>1.72181785934</v>
      </c>
      <c r="W591">
        <v>1186.2</v>
      </c>
      <c r="X591">
        <v>1242.25</v>
      </c>
      <c r="Y591">
        <v>1186.2</v>
      </c>
      <c r="Z591">
        <v>1242.25</v>
      </c>
      <c r="AA591">
        <v>1186.2</v>
      </c>
      <c r="AB591">
        <v>1242.25</v>
      </c>
      <c r="AC591" s="1">
        <f>(Table2[[#This Row],[Close Price]]/Table2[[#This Row],[Day Low]])-1</f>
        <v>4.2404316304164524E-2</v>
      </c>
      <c r="AD591" s="1">
        <f>(Table2[[#This Row],[Day High]]/Table2[[#This Row],[Close Price]])-1</f>
        <v>4.6502224019409066E-3</v>
      </c>
      <c r="AE591" s="1">
        <f>(Table2[[#This Row],[Close Price]]/Table2[[#This Row],[Current Week Low]])-1</f>
        <v>4.2404316304164524E-2</v>
      </c>
      <c r="AF591" s="1">
        <f>(Table2[[#This Row],[Current Week High]]/Table2[[#This Row],[Close Price]])-1</f>
        <v>4.6502224019409066E-3</v>
      </c>
      <c r="AG591" s="1">
        <f>(Table2[[#This Row],[Close Price]]/Table2[[#This Row],[Current Month Low]])-1</f>
        <v>4.2404316304164524E-2</v>
      </c>
      <c r="AH591" s="1">
        <f>(Table2[[#This Row],[Current Month High]]/Table2[[#This Row],[Close Price]])-1</f>
        <v>4.6502224019409066E-3</v>
      </c>
      <c r="AI591">
        <v>60.776384957541403</v>
      </c>
      <c r="AJ591">
        <v>16.212406015037502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-0.24</v>
      </c>
      <c r="AM591" t="s">
        <v>3190</v>
      </c>
      <c r="AN591">
        <v>-9.76</v>
      </c>
      <c r="AO591" t="s">
        <v>3190</v>
      </c>
      <c r="AP591">
        <v>1.114508333207E-2</v>
      </c>
      <c r="AQ591">
        <f>(Table2[[#This Row],[Sharpe Ratio]]-AVERAGE(Table2[Sharpe Ratio]))/_xlfn.STDEV.P(Table2[Sharpe Ratio])</f>
        <v>-0.56780303964005752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496</v>
      </c>
      <c r="AT591">
        <f>_xlfn.RANK.AVG(Table2[[#This Row],[6M Return vs Nifty Z-Score]],Table2[6M Return vs Nifty Z-Score])</f>
        <v>603</v>
      </c>
      <c r="AU591">
        <f>_xlfn.RANK.AVG(Table2[[#This Row],[Sharpe Ratio Z-Score]],Table2[Sharpe Ratio Z-Score])</f>
        <v>492</v>
      </c>
      <c r="AV591">
        <f>(Table2[[#This Row],[Rank 1Y]]+Table2[[#This Row],[Rank 6M]]+Table2[[#This Row],[Rank Sharpe]])/3</f>
        <v>530.33333333333337</v>
      </c>
    </row>
    <row r="592" spans="1:48" x14ac:dyDescent="0.3">
      <c r="A592" t="s">
        <v>925</v>
      </c>
      <c r="B592" t="s">
        <v>926</v>
      </c>
      <c r="C592" t="s">
        <v>3142</v>
      </c>
      <c r="D592" t="s">
        <v>21</v>
      </c>
      <c r="E592">
        <v>16337.4228262299</v>
      </c>
      <c r="F592">
        <v>597.5</v>
      </c>
      <c r="G592">
        <v>-26.782071459732201</v>
      </c>
      <c r="H592">
        <f>(Table2[[#This Row],[1Y Return vs Nifty]]-AVERAGE(Table2[1Y Return vs Nifty]))/_xlfn.STDEV.P(Table2[1Y Return vs Nifty])</f>
        <v>-0.84073565199479694</v>
      </c>
      <c r="I592">
        <v>6.7031043217205797</v>
      </c>
      <c r="J592">
        <f>(Table2[[#This Row],[1M Return vs Nifty]]-AVERAGE(Table2[1M Return vs Nifty]))/_xlfn.STDEV.P(Table2[1M Return vs Nifty])</f>
        <v>0.82646556723004994</v>
      </c>
      <c r="K592">
        <v>-11.455377381841</v>
      </c>
      <c r="L592">
        <f>(Table2[[#This Row],[6M Return vs Nifty]]-AVERAGE(Table2[6M Return vs Nifty]))/_xlfn.STDEV.P(Table2[6M Return vs Nifty])</f>
        <v>-0.47522960779824364</v>
      </c>
      <c r="M592">
        <v>3.8374004016150098</v>
      </c>
      <c r="N592">
        <f>(Table2[[#This Row],[1W Return vs Nifty]]-AVERAGE(Table2[1W Return vs Nifty]))/_xlfn.STDEV.P(Table2[1W Return vs Nifty])</f>
        <v>0.30857685067045643</v>
      </c>
      <c r="O592">
        <v>576.78</v>
      </c>
      <c r="P592">
        <v>587.20084197226902</v>
      </c>
      <c r="Q592">
        <v>621.24392900899602</v>
      </c>
      <c r="R592">
        <v>62.168370958002498</v>
      </c>
      <c r="S592" s="1">
        <f>(Table2[[#This Row],[Close Price]]-Table2[[#This Row],[20D EMA]])/Table2[[#This Row],[20D EMA]]</f>
        <v>3.5923575713443651E-2</v>
      </c>
      <c r="T592" s="1">
        <f>(Table2[[#This Row],[Close Price]]-Table2[[#This Row],[50D EMA]])/Table2[[#This Row],[50D EMA]]</f>
        <v>1.7539412908773328E-2</v>
      </c>
      <c r="U592" s="1">
        <f>(Table2[[#This Row],[Close Price]]-Table2[[#This Row],[200D EMA]])/Table2[[#This Row],[200D EMA]]</f>
        <v>-3.8219977532612942E-2</v>
      </c>
      <c r="V592">
        <v>0.71337581810860995</v>
      </c>
      <c r="W592">
        <v>585.1</v>
      </c>
      <c r="X592">
        <v>602.25</v>
      </c>
      <c r="Y592">
        <v>585.1</v>
      </c>
      <c r="Z592">
        <v>602.25</v>
      </c>
      <c r="AA592">
        <v>585.1</v>
      </c>
      <c r="AB592">
        <v>602.25</v>
      </c>
      <c r="AC592" s="1">
        <f>(Table2[[#This Row],[Close Price]]/Table2[[#This Row],[Day Low]])-1</f>
        <v>2.119295846863789E-2</v>
      </c>
      <c r="AD592" s="1">
        <f>(Table2[[#This Row],[Day High]]/Table2[[#This Row],[Close Price]])-1</f>
        <v>7.9497907949790392E-3</v>
      </c>
      <c r="AE592" s="1">
        <f>(Table2[[#This Row],[Close Price]]/Table2[[#This Row],[Current Week Low]])-1</f>
        <v>2.119295846863789E-2</v>
      </c>
      <c r="AF592" s="1">
        <f>(Table2[[#This Row],[Current Week High]]/Table2[[#This Row],[Close Price]])-1</f>
        <v>7.9497907949790392E-3</v>
      </c>
      <c r="AG592" s="1">
        <f>(Table2[[#This Row],[Close Price]]/Table2[[#This Row],[Current Month Low]])-1</f>
        <v>2.119295846863789E-2</v>
      </c>
      <c r="AH592" s="1">
        <f>(Table2[[#This Row],[Current Month High]]/Table2[[#This Row],[Close Price]])-1</f>
        <v>7.9497907949790392E-3</v>
      </c>
      <c r="AI592">
        <v>44.242677824267702</v>
      </c>
      <c r="AJ592">
        <v>11.4115234010814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-7.0000000000000007E-2</v>
      </c>
      <c r="AM592" t="s">
        <v>3190</v>
      </c>
      <c r="AN592">
        <v>5.84</v>
      </c>
      <c r="AO592" t="s">
        <v>3189</v>
      </c>
      <c r="AP592">
        <v>8.8888631867010005E-3</v>
      </c>
      <c r="AQ592">
        <f>(Table2[[#This Row],[Sharpe Ratio]]-AVERAGE(Table2[Sharpe Ratio]))/_xlfn.STDEV.P(Table2[Sharpe Ratio])</f>
        <v>-0.59396852260033173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613</v>
      </c>
      <c r="AT592">
        <f>_xlfn.RANK.AVG(Table2[[#This Row],[6M Return vs Nifty Z-Score]],Table2[6M Return vs Nifty Z-Score])</f>
        <v>481</v>
      </c>
      <c r="AU592">
        <f>_xlfn.RANK.AVG(Table2[[#This Row],[Sharpe Ratio Z-Score]],Table2[Sharpe Ratio Z-Score])</f>
        <v>500</v>
      </c>
      <c r="AV592">
        <f>(Table2[[#This Row],[Rank 1Y]]+Table2[[#This Row],[Rank 6M]]+Table2[[#This Row],[Rank Sharpe]])/3</f>
        <v>531.33333333333337</v>
      </c>
    </row>
    <row r="593" spans="1:48" x14ac:dyDescent="0.3">
      <c r="A593" t="s">
        <v>476</v>
      </c>
      <c r="B593" t="s">
        <v>477</v>
      </c>
      <c r="C593" t="s">
        <v>3157</v>
      </c>
      <c r="D593" t="s">
        <v>375</v>
      </c>
      <c r="E593">
        <v>46021.630982000002</v>
      </c>
      <c r="F593">
        <v>546.9</v>
      </c>
      <c r="G593">
        <v>-21.3170143262331</v>
      </c>
      <c r="H593">
        <f>(Table2[[#This Row],[1Y Return vs Nifty]]-AVERAGE(Table2[1Y Return vs Nifty]))/_xlfn.STDEV.P(Table2[1Y Return vs Nifty])</f>
        <v>-0.73136761880474588</v>
      </c>
      <c r="I593">
        <v>1.85350566949923</v>
      </c>
      <c r="J593">
        <f>(Table2[[#This Row],[1M Return vs Nifty]]-AVERAGE(Table2[1M Return vs Nifty]))/_xlfn.STDEV.P(Table2[1M Return vs Nifty])</f>
        <v>0.29200080144992602</v>
      </c>
      <c r="K593">
        <v>0.173218897353527</v>
      </c>
      <c r="L593">
        <f>(Table2[[#This Row],[6M Return vs Nifty]]-AVERAGE(Table2[6M Return vs Nifty]))/_xlfn.STDEV.P(Table2[6M Return vs Nifty])</f>
        <v>-0.10684152818118255</v>
      </c>
      <c r="M593">
        <v>-0.62719868411462898</v>
      </c>
      <c r="N593">
        <f>(Table2[[#This Row],[1W Return vs Nifty]]-AVERAGE(Table2[1W Return vs Nifty]))/_xlfn.STDEV.P(Table2[1W Return vs Nifty])</f>
        <v>-0.62404254167480822</v>
      </c>
      <c r="O593">
        <v>536.27</v>
      </c>
      <c r="P593">
        <v>538.00435101887103</v>
      </c>
      <c r="Q593">
        <v>537.46085955894398</v>
      </c>
      <c r="R593">
        <v>60.653977291113598</v>
      </c>
      <c r="S593" s="1">
        <f>(Table2[[#This Row],[Close Price]]-Table2[[#This Row],[20D EMA]])/Table2[[#This Row],[20D EMA]]</f>
        <v>1.9822104536893721E-2</v>
      </c>
      <c r="T593" s="1">
        <f>(Table2[[#This Row],[Close Price]]-Table2[[#This Row],[50D EMA]])/Table2[[#This Row],[50D EMA]]</f>
        <v>1.6534529812412092E-2</v>
      </c>
      <c r="U593" s="1">
        <f>(Table2[[#This Row],[Close Price]]-Table2[[#This Row],[200D EMA]])/Table2[[#This Row],[200D EMA]]</f>
        <v>1.7562470407244225E-2</v>
      </c>
      <c r="V593">
        <v>1.5789839362908</v>
      </c>
      <c r="W593">
        <v>540.54999999999995</v>
      </c>
      <c r="X593">
        <v>558</v>
      </c>
      <c r="Y593">
        <v>540.54999999999995</v>
      </c>
      <c r="Z593">
        <v>558</v>
      </c>
      <c r="AA593">
        <v>540.54999999999995</v>
      </c>
      <c r="AB593">
        <v>558</v>
      </c>
      <c r="AC593" s="1">
        <f>(Table2[[#This Row],[Close Price]]/Table2[[#This Row],[Day Low]])-1</f>
        <v>1.1747294422347565E-2</v>
      </c>
      <c r="AD593" s="1">
        <f>(Table2[[#This Row],[Day High]]/Table2[[#This Row],[Close Price]])-1</f>
        <v>2.0296215030169984E-2</v>
      </c>
      <c r="AE593" s="1">
        <f>(Table2[[#This Row],[Close Price]]/Table2[[#This Row],[Current Week Low]])-1</f>
        <v>1.1747294422347565E-2</v>
      </c>
      <c r="AF593" s="1">
        <f>(Table2[[#This Row],[Current Week High]]/Table2[[#This Row],[Close Price]])-1</f>
        <v>2.0296215030169984E-2</v>
      </c>
      <c r="AG593" s="1">
        <f>(Table2[[#This Row],[Close Price]]/Table2[[#This Row],[Current Month Low]])-1</f>
        <v>1.1747294422347565E-2</v>
      </c>
      <c r="AH593" s="1">
        <f>(Table2[[#This Row],[Current Month High]]/Table2[[#This Row],[Close Price]])-1</f>
        <v>2.0296215030169984E-2</v>
      </c>
      <c r="AI593">
        <v>9.6533138845587008</v>
      </c>
      <c r="AJ593">
        <v>27.284103156594501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0.01</v>
      </c>
      <c r="AM593" t="s">
        <v>3189</v>
      </c>
      <c r="AN593">
        <v>9.64</v>
      </c>
      <c r="AO593" t="s">
        <v>3189</v>
      </c>
      <c r="AP593">
        <v>-9.1927866008744002E-2</v>
      </c>
      <c r="AQ593">
        <f>(Table2[[#This Row],[Sharpe Ratio]]-AVERAGE(Table2[Sharpe Ratio]))/_xlfn.STDEV.P(Table2[Sharpe Ratio])</f>
        <v>-1.7631445071727805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571</v>
      </c>
      <c r="AT593">
        <f>_xlfn.RANK.AVG(Table2[[#This Row],[6M Return vs Nifty Z-Score]],Table2[6M Return vs Nifty Z-Score])</f>
        <v>320</v>
      </c>
      <c r="AU593">
        <f>_xlfn.RANK.AVG(Table2[[#This Row],[Sharpe Ratio Z-Score]],Table2[Sharpe Ratio Z-Score])</f>
        <v>706</v>
      </c>
      <c r="AV593">
        <f>(Table2[[#This Row],[Rank 1Y]]+Table2[[#This Row],[Rank 6M]]+Table2[[#This Row],[Rank Sharpe]])/3</f>
        <v>532.33333333333337</v>
      </c>
    </row>
    <row r="594" spans="1:48" x14ac:dyDescent="0.3">
      <c r="A594" t="s">
        <v>1413</v>
      </c>
      <c r="B594" t="s">
        <v>1414</v>
      </c>
      <c r="C594" t="s">
        <v>3154</v>
      </c>
      <c r="D594" t="s">
        <v>447</v>
      </c>
      <c r="E594">
        <v>7796.6281127410002</v>
      </c>
      <c r="F594">
        <v>176.93</v>
      </c>
      <c r="G594">
        <v>-34.998660314516798</v>
      </c>
      <c r="H594">
        <f>(Table2[[#This Row],[1Y Return vs Nifty]]-AVERAGE(Table2[1Y Return vs Nifty]))/_xlfn.STDEV.P(Table2[1Y Return vs Nifty])</f>
        <v>-1.0051679974630172</v>
      </c>
      <c r="I594">
        <v>-6.0115310763798897</v>
      </c>
      <c r="J594">
        <f>(Table2[[#This Row],[1M Return vs Nifty]]-AVERAGE(Table2[1M Return vs Nifty]))/_xlfn.STDEV.P(Table2[1M Return vs Nifty])</f>
        <v>-0.57478948856982814</v>
      </c>
      <c r="K594">
        <v>-5.2081467175415401</v>
      </c>
      <c r="L594">
        <f>(Table2[[#This Row],[6M Return vs Nifty]]-AVERAGE(Table2[6M Return vs Nifty]))/_xlfn.STDEV.P(Table2[6M Return vs Nifty])</f>
        <v>-0.27732048342149601</v>
      </c>
      <c r="M594">
        <v>-2.2339700712041601</v>
      </c>
      <c r="N594">
        <f>(Table2[[#This Row],[1W Return vs Nifty]]-AVERAGE(Table2[1W Return vs Nifty]))/_xlfn.STDEV.P(Table2[1W Return vs Nifty])</f>
        <v>-0.95968435987410117</v>
      </c>
      <c r="O594">
        <v>180.79</v>
      </c>
      <c r="P594">
        <v>185.61284710483301</v>
      </c>
      <c r="Q594">
        <v>190.37640948649801</v>
      </c>
      <c r="R594">
        <v>35.839261835925903</v>
      </c>
      <c r="S594" s="1">
        <f>(Table2[[#This Row],[Close Price]]-Table2[[#This Row],[20D EMA]])/Table2[[#This Row],[20D EMA]]</f>
        <v>-2.1350738425797808E-2</v>
      </c>
      <c r="T594" s="1">
        <f>(Table2[[#This Row],[Close Price]]-Table2[[#This Row],[50D EMA]])/Table2[[#This Row],[50D EMA]]</f>
        <v>-4.6779343349703496E-2</v>
      </c>
      <c r="U594" s="1">
        <f>(Table2[[#This Row],[Close Price]]-Table2[[#This Row],[200D EMA]])/Table2[[#This Row],[200D EMA]]</f>
        <v>-7.0630649683786864E-2</v>
      </c>
      <c r="V594">
        <v>0.33888748085693499</v>
      </c>
      <c r="W594">
        <v>176.12</v>
      </c>
      <c r="X594">
        <v>179.8</v>
      </c>
      <c r="Y594">
        <v>176.12</v>
      </c>
      <c r="Z594">
        <v>179.8</v>
      </c>
      <c r="AA594">
        <v>176.12</v>
      </c>
      <c r="AB594">
        <v>179.8</v>
      </c>
      <c r="AC594" s="1">
        <f>(Table2[[#This Row],[Close Price]]/Table2[[#This Row],[Day Low]])-1</f>
        <v>4.5991369520781422E-3</v>
      </c>
      <c r="AD594" s="1">
        <f>(Table2[[#This Row],[Day High]]/Table2[[#This Row],[Close Price]])-1</f>
        <v>1.6221104391567209E-2</v>
      </c>
      <c r="AE594" s="1">
        <f>(Table2[[#This Row],[Close Price]]/Table2[[#This Row],[Current Week Low]])-1</f>
        <v>4.5991369520781422E-3</v>
      </c>
      <c r="AF594" s="1">
        <f>(Table2[[#This Row],[Current Week High]]/Table2[[#This Row],[Close Price]])-1</f>
        <v>1.6221104391567209E-2</v>
      </c>
      <c r="AG594" s="1">
        <f>(Table2[[#This Row],[Close Price]]/Table2[[#This Row],[Current Month Low]])-1</f>
        <v>4.5991369520781422E-3</v>
      </c>
      <c r="AH594" s="1">
        <f>(Table2[[#This Row],[Current Month High]]/Table2[[#This Row],[Close Price]])-1</f>
        <v>1.6221104391567209E-2</v>
      </c>
      <c r="AI594">
        <v>22.975187927428902</v>
      </c>
      <c r="AJ594">
        <v>22.020689655172401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-0.12</v>
      </c>
      <c r="AM594" t="s">
        <v>3190</v>
      </c>
      <c r="AN594">
        <v>-3.31</v>
      </c>
      <c r="AO594" t="s">
        <v>3190</v>
      </c>
      <c r="AQ594">
        <f>(Table2[[#This Row],[Sharpe Ratio]]-AVERAGE(Table2[Sharpe Ratio]))/_xlfn.STDEV.P(Table2[Sharpe Ratio])</f>
        <v>-0.69705305481019519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659</v>
      </c>
      <c r="AT594">
        <f>_xlfn.RANK.AVG(Table2[[#This Row],[6M Return vs Nifty Z-Score]],Table2[6M Return vs Nifty Z-Score])</f>
        <v>402</v>
      </c>
      <c r="AU594">
        <f>_xlfn.RANK.AVG(Table2[[#This Row],[Sharpe Ratio Z-Score]],Table2[Sharpe Ratio Z-Score])</f>
        <v>537</v>
      </c>
      <c r="AV594">
        <f>(Table2[[#This Row],[Rank 1Y]]+Table2[[#This Row],[Rank 6M]]+Table2[[#This Row],[Rank Sharpe]])/3</f>
        <v>532.66666666666663</v>
      </c>
    </row>
    <row r="595" spans="1:48" x14ac:dyDescent="0.3">
      <c r="A595" t="s">
        <v>41</v>
      </c>
      <c r="B595" t="s">
        <v>42</v>
      </c>
      <c r="C595" t="s">
        <v>3145</v>
      </c>
      <c r="D595" t="s">
        <v>43</v>
      </c>
      <c r="E595">
        <v>586493.222864129</v>
      </c>
      <c r="F595">
        <v>2479.15</v>
      </c>
      <c r="G595">
        <v>-23.854936343677601</v>
      </c>
      <c r="H595">
        <f>(Table2[[#This Row],[1Y Return vs Nifty]]-AVERAGE(Table2[1Y Return vs Nifty]))/_xlfn.STDEV.P(Table2[1Y Return vs Nifty])</f>
        <v>-0.78215712249286451</v>
      </c>
      <c r="I595">
        <v>-1.8068635418605199</v>
      </c>
      <c r="J595">
        <f>(Table2[[#This Row],[1M Return vs Nifty]]-AVERAGE(Table2[1M Return vs Nifty]))/_xlfn.STDEV.P(Table2[1M Return vs Nifty])</f>
        <v>-0.11140131767637913</v>
      </c>
      <c r="K595">
        <v>-1.79340245795536</v>
      </c>
      <c r="L595">
        <f>(Table2[[#This Row],[6M Return vs Nifty]]-AVERAGE(Table2[6M Return vs Nifty]))/_xlfn.STDEV.P(Table2[6M Return vs Nifty])</f>
        <v>-0.16914310328293036</v>
      </c>
      <c r="M595">
        <v>0.51295273526634999</v>
      </c>
      <c r="N595">
        <f>(Table2[[#This Row],[1W Return vs Nifty]]-AVERAGE(Table2[1W Return vs Nifty]))/_xlfn.STDEV.P(Table2[1W Return vs Nifty])</f>
        <v>-0.38587393940916886</v>
      </c>
      <c r="O595">
        <v>2493.7199999999998</v>
      </c>
      <c r="P595">
        <v>2594.4674000017399</v>
      </c>
      <c r="Q595">
        <v>2595.2533057216601</v>
      </c>
      <c r="R595">
        <v>56.491079107124897</v>
      </c>
      <c r="S595" s="1">
        <f>(Table2[[#This Row],[Close Price]]-Table2[[#This Row],[20D EMA]])/Table2[[#This Row],[20D EMA]]</f>
        <v>-5.8426768041318633E-3</v>
      </c>
      <c r="T595" s="1">
        <f>(Table2[[#This Row],[Close Price]]-Table2[[#This Row],[50D EMA]])/Table2[[#This Row],[50D EMA]]</f>
        <v>-4.4447426859810395E-2</v>
      </c>
      <c r="U595" s="1">
        <f>(Table2[[#This Row],[Close Price]]-Table2[[#This Row],[200D EMA]])/Table2[[#This Row],[200D EMA]]</f>
        <v>-4.4736791382055587E-2</v>
      </c>
      <c r="V595">
        <v>1.00607653864486</v>
      </c>
      <c r="W595">
        <v>2460.5500000000002</v>
      </c>
      <c r="X595">
        <v>2490.5</v>
      </c>
      <c r="Y595">
        <v>2460.5500000000002</v>
      </c>
      <c r="Z595">
        <v>2490.5</v>
      </c>
      <c r="AA595">
        <v>2460.5500000000002</v>
      </c>
      <c r="AB595">
        <v>2490.5</v>
      </c>
      <c r="AC595" s="1">
        <f>(Table2[[#This Row],[Close Price]]/Table2[[#This Row],[Day Low]])-1</f>
        <v>7.5592855255939284E-3</v>
      </c>
      <c r="AD595" s="1">
        <f>(Table2[[#This Row],[Day High]]/Table2[[#This Row],[Close Price]])-1</f>
        <v>4.5781820381984861E-3</v>
      </c>
      <c r="AE595" s="1">
        <f>(Table2[[#This Row],[Close Price]]/Table2[[#This Row],[Current Week Low]])-1</f>
        <v>7.5592855255939284E-3</v>
      </c>
      <c r="AF595" s="1">
        <f>(Table2[[#This Row],[Current Week High]]/Table2[[#This Row],[Close Price]])-1</f>
        <v>4.5781820381984861E-3</v>
      </c>
      <c r="AG595" s="1">
        <f>(Table2[[#This Row],[Close Price]]/Table2[[#This Row],[Current Month Low]])-1</f>
        <v>7.5592855255939284E-3</v>
      </c>
      <c r="AH595" s="1">
        <f>(Table2[[#This Row],[Current Month High]]/Table2[[#This Row],[Close Price]])-1</f>
        <v>4.5781820381984861E-3</v>
      </c>
      <c r="AI595">
        <v>22.420991065486099</v>
      </c>
      <c r="AJ595">
        <v>14.138716880366401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-0.05</v>
      </c>
      <c r="AM595" t="s">
        <v>3190</v>
      </c>
      <c r="AN595">
        <v>0.72</v>
      </c>
      <c r="AO595" t="s">
        <v>3189</v>
      </c>
      <c r="AP595">
        <v>-4.9410506321189998E-2</v>
      </c>
      <c r="AQ595">
        <f>(Table2[[#This Row],[Sharpe Ratio]]-AVERAGE(Table2[Sharpe Ratio]))/_xlfn.STDEV.P(Table2[Sharpe Ratio])</f>
        <v>-1.270068841350021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585</v>
      </c>
      <c r="AT595">
        <f>_xlfn.RANK.AVG(Table2[[#This Row],[6M Return vs Nifty Z-Score]],Table2[6M Return vs Nifty Z-Score])</f>
        <v>349</v>
      </c>
      <c r="AU595">
        <f>_xlfn.RANK.AVG(Table2[[#This Row],[Sharpe Ratio Z-Score]],Table2[Sharpe Ratio Z-Score])</f>
        <v>666</v>
      </c>
      <c r="AV595">
        <f>(Table2[[#This Row],[Rank 1Y]]+Table2[[#This Row],[Rank 6M]]+Table2[[#This Row],[Rank Sharpe]])/3</f>
        <v>533.33333333333337</v>
      </c>
    </row>
    <row r="596" spans="1:48" x14ac:dyDescent="0.3">
      <c r="A596" t="s">
        <v>1698</v>
      </c>
      <c r="B596" t="s">
        <v>1699</v>
      </c>
      <c r="C596" t="s">
        <v>3149</v>
      </c>
      <c r="D596" t="s">
        <v>958</v>
      </c>
      <c r="E596">
        <v>5140.1844941649997</v>
      </c>
      <c r="F596">
        <v>175.32</v>
      </c>
      <c r="G596">
        <v>-15.3441026066779</v>
      </c>
      <c r="H596">
        <f>(Table2[[#This Row],[1Y Return vs Nifty]]-AVERAGE(Table2[1Y Return vs Nifty]))/_xlfn.STDEV.P(Table2[1Y Return vs Nifty])</f>
        <v>-0.61183627791878048</v>
      </c>
      <c r="I596">
        <v>-6.0186950739938103</v>
      </c>
      <c r="J596">
        <f>(Table2[[#This Row],[1M Return vs Nifty]]-AVERAGE(Table2[1M Return vs Nifty]))/_xlfn.STDEV.P(Table2[1M Return vs Nifty])</f>
        <v>-0.57557901871064077</v>
      </c>
      <c r="K596">
        <v>-28.553654928845301</v>
      </c>
      <c r="L596">
        <f>(Table2[[#This Row],[6M Return vs Nifty]]-AVERAGE(Table2[6M Return vs Nifty]))/_xlfn.STDEV.P(Table2[6M Return vs Nifty])</f>
        <v>-1.0168944381071281</v>
      </c>
      <c r="M596">
        <v>1.6239493115697901</v>
      </c>
      <c r="N596">
        <f>(Table2[[#This Row],[1W Return vs Nifty]]-AVERAGE(Table2[1W Return vs Nifty]))/_xlfn.STDEV.P(Table2[1W Return vs Nifty])</f>
        <v>-0.15379555297540681</v>
      </c>
      <c r="O596">
        <v>174.02</v>
      </c>
      <c r="P596">
        <v>184.63441346878099</v>
      </c>
      <c r="Q596">
        <v>193.54977875148899</v>
      </c>
      <c r="R596">
        <v>54.910508624593099</v>
      </c>
      <c r="S596" s="1">
        <f>(Table2[[#This Row],[Close Price]]-Table2[[#This Row],[20D EMA]])/Table2[[#This Row],[20D EMA]]</f>
        <v>7.4704057004940979E-3</v>
      </c>
      <c r="T596" s="1">
        <f>(Table2[[#This Row],[Close Price]]-Table2[[#This Row],[50D EMA]])/Table2[[#This Row],[50D EMA]]</f>
        <v>-5.0447873144493352E-2</v>
      </c>
      <c r="U596" s="1">
        <f>(Table2[[#This Row],[Close Price]]-Table2[[#This Row],[200D EMA]])/Table2[[#This Row],[200D EMA]]</f>
        <v>-9.4186512994651264E-2</v>
      </c>
      <c r="V596">
        <v>0.74054626636519405</v>
      </c>
      <c r="W596">
        <v>172.9</v>
      </c>
      <c r="X596">
        <v>176.4</v>
      </c>
      <c r="Y596">
        <v>172.9</v>
      </c>
      <c r="Z596">
        <v>176.4</v>
      </c>
      <c r="AA596">
        <v>172.9</v>
      </c>
      <c r="AB596">
        <v>176.4</v>
      </c>
      <c r="AC596" s="1">
        <f>(Table2[[#This Row],[Close Price]]/Table2[[#This Row],[Day Low]])-1</f>
        <v>1.3996529786003409E-2</v>
      </c>
      <c r="AD596" s="1">
        <f>(Table2[[#This Row],[Day High]]/Table2[[#This Row],[Close Price]])-1</f>
        <v>6.1601642710473747E-3</v>
      </c>
      <c r="AE596" s="1">
        <f>(Table2[[#This Row],[Close Price]]/Table2[[#This Row],[Current Week Low]])-1</f>
        <v>1.3996529786003409E-2</v>
      </c>
      <c r="AF596" s="1">
        <f>(Table2[[#This Row],[Current Week High]]/Table2[[#This Row],[Close Price]])-1</f>
        <v>6.1601642710473747E-3</v>
      </c>
      <c r="AG596" s="1">
        <f>(Table2[[#This Row],[Close Price]]/Table2[[#This Row],[Current Month Low]])-1</f>
        <v>1.3996529786003409E-2</v>
      </c>
      <c r="AH596" s="1">
        <f>(Table2[[#This Row],[Current Month High]]/Table2[[#This Row],[Close Price]])-1</f>
        <v>6.1601642710473747E-3</v>
      </c>
      <c r="AI596">
        <v>45.220168834131798</v>
      </c>
      <c r="AJ596">
        <v>10.955002847921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-0.11</v>
      </c>
      <c r="AM596" t="s">
        <v>3190</v>
      </c>
      <c r="AN596">
        <v>2.2999999999999998</v>
      </c>
      <c r="AO596" t="s">
        <v>3189</v>
      </c>
      <c r="AP596">
        <v>4.1589724978532999E-2</v>
      </c>
      <c r="AQ596">
        <f>(Table2[[#This Row],[Sharpe Ratio]]-AVERAGE(Table2[Sharpe Ratio]))/_xlfn.STDEV.P(Table2[Sharpe Ratio])</f>
        <v>-0.21473520897325007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531</v>
      </c>
      <c r="AT596">
        <f>_xlfn.RANK.AVG(Table2[[#This Row],[6M Return vs Nifty Z-Score]],Table2[6M Return vs Nifty Z-Score])</f>
        <v>670</v>
      </c>
      <c r="AU596">
        <f>_xlfn.RANK.AVG(Table2[[#This Row],[Sharpe Ratio Z-Score]],Table2[Sharpe Ratio Z-Score])</f>
        <v>406</v>
      </c>
      <c r="AV596">
        <f>(Table2[[#This Row],[Rank 1Y]]+Table2[[#This Row],[Rank 6M]]+Table2[[#This Row],[Rank Sharpe]])/3</f>
        <v>535.66666666666663</v>
      </c>
    </row>
    <row r="597" spans="1:48" x14ac:dyDescent="0.3">
      <c r="A597" t="s">
        <v>1983</v>
      </c>
      <c r="B597" t="s">
        <v>1984</v>
      </c>
      <c r="C597" t="s">
        <v>3159</v>
      </c>
      <c r="D597" t="s">
        <v>447</v>
      </c>
      <c r="E597">
        <v>3531.0169062</v>
      </c>
      <c r="F597">
        <v>23.02</v>
      </c>
      <c r="G597">
        <v>-39.7059223864171</v>
      </c>
      <c r="H597">
        <f>(Table2[[#This Row],[1Y Return vs Nifty]]-AVERAGE(Table2[1Y Return vs Nifty]))/_xlfn.STDEV.P(Table2[1Y Return vs Nifty])</f>
        <v>-1.0993708542562519</v>
      </c>
      <c r="I597">
        <v>-0.92072502096759501</v>
      </c>
      <c r="J597">
        <f>(Table2[[#This Row],[1M Return vs Nifty]]-AVERAGE(Table2[1M Return vs Nifty]))/_xlfn.STDEV.P(Table2[1M Return vs Nifty])</f>
        <v>-1.3741727474858759E-2</v>
      </c>
      <c r="K597">
        <v>-4.5933882326004998</v>
      </c>
      <c r="L597">
        <f>(Table2[[#This Row],[6M Return vs Nifty]]-AVERAGE(Table2[6M Return vs Nifty]))/_xlfn.STDEV.P(Table2[6M Return vs Nifty])</f>
        <v>-0.25784524391207075</v>
      </c>
      <c r="M597">
        <v>-1.68655285629732</v>
      </c>
      <c r="N597">
        <f>(Table2[[#This Row],[1W Return vs Nifty]]-AVERAGE(Table2[1W Return vs Nifty]))/_xlfn.STDEV.P(Table2[1W Return vs Nifty])</f>
        <v>-0.84533323886133516</v>
      </c>
      <c r="O597">
        <v>22.84</v>
      </c>
      <c r="P597">
        <v>22.864368535267101</v>
      </c>
      <c r="Q597">
        <v>23.556874227481298</v>
      </c>
      <c r="R597">
        <v>52.159396898553197</v>
      </c>
      <c r="S597" s="1">
        <f>(Table2[[#This Row],[Close Price]]-Table2[[#This Row],[20D EMA]])/Table2[[#This Row],[20D EMA]]</f>
        <v>7.8809106830122471E-3</v>
      </c>
      <c r="T597" s="1">
        <f>(Table2[[#This Row],[Close Price]]-Table2[[#This Row],[50D EMA]])/Table2[[#This Row],[50D EMA]]</f>
        <v>6.8067248169502454E-3</v>
      </c>
      <c r="U597" s="1">
        <f>(Table2[[#This Row],[Close Price]]-Table2[[#This Row],[200D EMA]])/Table2[[#This Row],[200D EMA]]</f>
        <v>-2.2790554565808425E-2</v>
      </c>
      <c r="V597">
        <v>0.27748894665122098</v>
      </c>
      <c r="W597">
        <v>22.75</v>
      </c>
      <c r="X597">
        <v>23.2</v>
      </c>
      <c r="Y597">
        <v>22.75</v>
      </c>
      <c r="Z597">
        <v>23.2</v>
      </c>
      <c r="AA597">
        <v>22.75</v>
      </c>
      <c r="AB597">
        <v>23.2</v>
      </c>
      <c r="AC597" s="1">
        <f>(Table2[[#This Row],[Close Price]]/Table2[[#This Row],[Day Low]])-1</f>
        <v>1.1868131868131959E-2</v>
      </c>
      <c r="AD597" s="1">
        <f>(Table2[[#This Row],[Day High]]/Table2[[#This Row],[Close Price]])-1</f>
        <v>7.8192875760207947E-3</v>
      </c>
      <c r="AE597" s="1">
        <f>(Table2[[#This Row],[Close Price]]/Table2[[#This Row],[Current Week Low]])-1</f>
        <v>1.1868131868131959E-2</v>
      </c>
      <c r="AF597" s="1">
        <f>(Table2[[#This Row],[Current Week High]]/Table2[[#This Row],[Close Price]])-1</f>
        <v>7.8192875760207947E-3</v>
      </c>
      <c r="AG597" s="1">
        <f>(Table2[[#This Row],[Close Price]]/Table2[[#This Row],[Current Month Low]])-1</f>
        <v>1.1868131868131959E-2</v>
      </c>
      <c r="AH597" s="1">
        <f>(Table2[[#This Row],[Current Month High]]/Table2[[#This Row],[Close Price]])-1</f>
        <v>7.8192875760207947E-3</v>
      </c>
      <c r="AI597">
        <v>96.133796698523</v>
      </c>
      <c r="AJ597">
        <v>37.844311377245504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-0.12</v>
      </c>
      <c r="AM597" t="s">
        <v>3190</v>
      </c>
      <c r="AN597">
        <v>3.37</v>
      </c>
      <c r="AO597" t="s">
        <v>3189</v>
      </c>
      <c r="AQ597">
        <f>(Table2[[#This Row],[Sharpe Ratio]]-AVERAGE(Table2[Sharpe Ratio]))/_xlfn.STDEV.P(Table2[Sharpe Ratio])</f>
        <v>-0.69705305481019519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684</v>
      </c>
      <c r="AT597">
        <f>_xlfn.RANK.AVG(Table2[[#This Row],[6M Return vs Nifty Z-Score]],Table2[6M Return vs Nifty Z-Score])</f>
        <v>386</v>
      </c>
      <c r="AU597">
        <f>_xlfn.RANK.AVG(Table2[[#This Row],[Sharpe Ratio Z-Score]],Table2[Sharpe Ratio Z-Score])</f>
        <v>537</v>
      </c>
      <c r="AV597">
        <f>(Table2[[#This Row],[Rank 1Y]]+Table2[[#This Row],[Rank 6M]]+Table2[[#This Row],[Rank Sharpe]])/3</f>
        <v>535.66666666666663</v>
      </c>
    </row>
    <row r="598" spans="1:48" x14ac:dyDescent="0.3">
      <c r="A598" t="s">
        <v>1074</v>
      </c>
      <c r="B598" t="s">
        <v>1075</v>
      </c>
      <c r="C598" t="s">
        <v>3143</v>
      </c>
      <c r="D598" t="s">
        <v>570</v>
      </c>
      <c r="E598">
        <v>12241.283969394901</v>
      </c>
      <c r="F598">
        <v>166.67</v>
      </c>
      <c r="G598">
        <v>-26.5226967746637</v>
      </c>
      <c r="H598">
        <f>(Table2[[#This Row],[1Y Return vs Nifty]]-AVERAGE(Table2[1Y Return vs Nifty]))/_xlfn.STDEV.P(Table2[1Y Return vs Nifty])</f>
        <v>-0.83554498363172569</v>
      </c>
      <c r="I598">
        <v>15.649819276557601</v>
      </c>
      <c r="J598">
        <f>(Table2[[#This Row],[1M Return vs Nifty]]-AVERAGE(Table2[1M Return vs Nifty]))/_xlfn.STDEV.P(Table2[1M Return vs Nifty])</f>
        <v>1.8124654933575968</v>
      </c>
      <c r="K598">
        <v>-2.9260605865029499</v>
      </c>
      <c r="L598">
        <f>(Table2[[#This Row],[6M Return vs Nifty]]-AVERAGE(Table2[6M Return vs Nifty]))/_xlfn.STDEV.P(Table2[6M Return vs Nifty])</f>
        <v>-0.20502514293932841</v>
      </c>
      <c r="M598">
        <v>5.7014798398583304</v>
      </c>
      <c r="N598">
        <f>(Table2[[#This Row],[1W Return vs Nifty]]-AVERAGE(Table2[1W Return vs Nifty]))/_xlfn.STDEV.P(Table2[1W Return vs Nifty])</f>
        <v>0.6979682830466678</v>
      </c>
      <c r="O598">
        <v>154.66999999999999</v>
      </c>
      <c r="P598">
        <v>153.092502550511</v>
      </c>
      <c r="Q598">
        <v>159.39121571461001</v>
      </c>
      <c r="R598">
        <v>75.741980497697199</v>
      </c>
      <c r="S598" s="1">
        <f>(Table2[[#This Row],[Close Price]]-Table2[[#This Row],[20D EMA]])/Table2[[#This Row],[20D EMA]]</f>
        <v>7.7584534816060008E-2</v>
      </c>
      <c r="T598" s="1">
        <f>(Table2[[#This Row],[Close Price]]-Table2[[#This Row],[50D EMA]])/Table2[[#This Row],[50D EMA]]</f>
        <v>8.86881932380017E-2</v>
      </c>
      <c r="U598" s="1">
        <f>(Table2[[#This Row],[Close Price]]-Table2[[#This Row],[200D EMA]])/Table2[[#This Row],[200D EMA]]</f>
        <v>4.5666157026009756E-2</v>
      </c>
      <c r="V598">
        <v>1.66845939345615</v>
      </c>
      <c r="W598">
        <v>163.26</v>
      </c>
      <c r="X598">
        <v>168</v>
      </c>
      <c r="Y598">
        <v>163.26</v>
      </c>
      <c r="Z598">
        <v>168</v>
      </c>
      <c r="AA598">
        <v>163.26</v>
      </c>
      <c r="AB598">
        <v>168</v>
      </c>
      <c r="AC598" s="1">
        <f>(Table2[[#This Row],[Close Price]]/Table2[[#This Row],[Day Low]])-1</f>
        <v>2.0886928825186724E-2</v>
      </c>
      <c r="AD598" s="1">
        <f>(Table2[[#This Row],[Day High]]/Table2[[#This Row],[Close Price]])-1</f>
        <v>7.9798404031921066E-3</v>
      </c>
      <c r="AE598" s="1">
        <f>(Table2[[#This Row],[Close Price]]/Table2[[#This Row],[Current Week Low]])-1</f>
        <v>2.0886928825186724E-2</v>
      </c>
      <c r="AF598" s="1">
        <f>(Table2[[#This Row],[Current Week High]]/Table2[[#This Row],[Close Price]])-1</f>
        <v>7.9798404031921066E-3</v>
      </c>
      <c r="AG598" s="1">
        <f>(Table2[[#This Row],[Close Price]]/Table2[[#This Row],[Current Month Low]])-1</f>
        <v>2.0886928825186724E-2</v>
      </c>
      <c r="AH598" s="1">
        <f>(Table2[[#This Row],[Current Month High]]/Table2[[#This Row],[Close Price]])-1</f>
        <v>7.9798404031921066E-3</v>
      </c>
      <c r="AI598">
        <v>25.5759154479831</v>
      </c>
      <c r="AJ598">
        <v>27.5307980717729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0.04</v>
      </c>
      <c r="AM598" t="s">
        <v>3189</v>
      </c>
      <c r="AN598">
        <v>20.47</v>
      </c>
      <c r="AO598" t="s">
        <v>3189</v>
      </c>
      <c r="AP598">
        <v>-3.4354408919784002E-2</v>
      </c>
      <c r="AQ598">
        <f>(Table2[[#This Row],[Sharpe Ratio]]-AVERAGE(Table2[Sharpe Ratio]))/_xlfn.STDEV.P(Table2[Sharpe Ratio])</f>
        <v>-1.0954626262546905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606</v>
      </c>
      <c r="AT598">
        <f>_xlfn.RANK.AVG(Table2[[#This Row],[6M Return vs Nifty Z-Score]],Table2[6M Return vs Nifty Z-Score])</f>
        <v>364</v>
      </c>
      <c r="AU598">
        <f>_xlfn.RANK.AVG(Table2[[#This Row],[Sharpe Ratio Z-Score]],Table2[Sharpe Ratio Z-Score])</f>
        <v>638</v>
      </c>
      <c r="AV598">
        <f>(Table2[[#This Row],[Rank 1Y]]+Table2[[#This Row],[Rank 6M]]+Table2[[#This Row],[Rank Sharpe]])/3</f>
        <v>536</v>
      </c>
    </row>
    <row r="599" spans="1:48" x14ac:dyDescent="0.3">
      <c r="A599" t="s">
        <v>1454</v>
      </c>
      <c r="B599" t="s">
        <v>1455</v>
      </c>
      <c r="C599" t="s">
        <v>3157</v>
      </c>
      <c r="D599" t="s">
        <v>493</v>
      </c>
      <c r="E599">
        <v>7273.6332788999998</v>
      </c>
      <c r="F599">
        <v>267.8</v>
      </c>
      <c r="G599">
        <v>-26.031421873563399</v>
      </c>
      <c r="H599">
        <f>(Table2[[#This Row],[1Y Return vs Nifty]]-AVERAGE(Table2[1Y Return vs Nifty]))/_xlfn.STDEV.P(Table2[1Y Return vs Nifty])</f>
        <v>-0.82571347256487326</v>
      </c>
      <c r="I599">
        <v>-4.6109643945732302</v>
      </c>
      <c r="J599">
        <f>(Table2[[#This Row],[1M Return vs Nifty]]-AVERAGE(Table2[1M Return vs Nifty]))/_xlfn.STDEV.P(Table2[1M Return vs Nifty])</f>
        <v>-0.42043577865852061</v>
      </c>
      <c r="K599">
        <v>1.5862376622612999</v>
      </c>
      <c r="L599">
        <f>(Table2[[#This Row],[6M Return vs Nifty]]-AVERAGE(Table2[6M Return vs Nifty]))/_xlfn.STDEV.P(Table2[6M Return vs Nifty])</f>
        <v>-6.2077804618212488E-2</v>
      </c>
      <c r="M599">
        <v>3.0149110675320099</v>
      </c>
      <c r="N599">
        <f>(Table2[[#This Row],[1W Return vs Nifty]]-AVERAGE(Table2[1W Return vs Nifty]))/_xlfn.STDEV.P(Table2[1W Return vs Nifty])</f>
        <v>0.13676534235053558</v>
      </c>
      <c r="O599">
        <v>261.24</v>
      </c>
      <c r="P599">
        <v>267.52506794413699</v>
      </c>
      <c r="Q599">
        <v>268.43779699676497</v>
      </c>
      <c r="R599">
        <v>57.727777534039603</v>
      </c>
      <c r="S599" s="1">
        <f>(Table2[[#This Row],[Close Price]]-Table2[[#This Row],[20D EMA]])/Table2[[#This Row],[20D EMA]]</f>
        <v>2.5111009033838623E-2</v>
      </c>
      <c r="T599" s="1">
        <f>(Table2[[#This Row],[Close Price]]-Table2[[#This Row],[50D EMA]])/Table2[[#This Row],[50D EMA]]</f>
        <v>1.0276870798531243E-3</v>
      </c>
      <c r="U599" s="1">
        <f>(Table2[[#This Row],[Close Price]]-Table2[[#This Row],[200D EMA]])/Table2[[#This Row],[200D EMA]]</f>
        <v>-2.3759582439601386E-3</v>
      </c>
      <c r="V599">
        <v>0.32926908707314101</v>
      </c>
      <c r="W599">
        <v>259.8</v>
      </c>
      <c r="X599">
        <v>269.55</v>
      </c>
      <c r="Y599">
        <v>259.8</v>
      </c>
      <c r="Z599">
        <v>269.55</v>
      </c>
      <c r="AA599">
        <v>259.8</v>
      </c>
      <c r="AB599">
        <v>269.55</v>
      </c>
      <c r="AC599" s="1">
        <f>(Table2[[#This Row],[Close Price]]/Table2[[#This Row],[Day Low]])-1</f>
        <v>3.0792917628945427E-2</v>
      </c>
      <c r="AD599" s="1">
        <f>(Table2[[#This Row],[Day High]]/Table2[[#This Row],[Close Price]])-1</f>
        <v>6.5347274085139073E-3</v>
      </c>
      <c r="AE599" s="1">
        <f>(Table2[[#This Row],[Close Price]]/Table2[[#This Row],[Current Week Low]])-1</f>
        <v>3.0792917628945427E-2</v>
      </c>
      <c r="AF599" s="1">
        <f>(Table2[[#This Row],[Current Week High]]/Table2[[#This Row],[Close Price]])-1</f>
        <v>6.5347274085139073E-3</v>
      </c>
      <c r="AG599" s="1">
        <f>(Table2[[#This Row],[Close Price]]/Table2[[#This Row],[Current Month Low]])-1</f>
        <v>3.0792917628945427E-2</v>
      </c>
      <c r="AH599" s="1">
        <f>(Table2[[#This Row],[Current Month High]]/Table2[[#This Row],[Close Price]])-1</f>
        <v>6.5347274085139073E-3</v>
      </c>
      <c r="AI599">
        <v>21.545929798356902</v>
      </c>
      <c r="AJ599">
        <v>21.727272727272702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-0.08</v>
      </c>
      <c r="AM599" t="s">
        <v>3190</v>
      </c>
      <c r="AN599">
        <v>3.04</v>
      </c>
      <c r="AO599" t="s">
        <v>3189</v>
      </c>
      <c r="AP599">
        <v>-9.0783893294495002E-2</v>
      </c>
      <c r="AQ599">
        <f>(Table2[[#This Row],[Sharpe Ratio]]-AVERAGE(Table2[Sharpe Ratio]))/_xlfn.STDEV.P(Table2[Sharpe Ratio])</f>
        <v>-1.7498778059498796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598</v>
      </c>
      <c r="AT599">
        <f>_xlfn.RANK.AVG(Table2[[#This Row],[6M Return vs Nifty Z-Score]],Table2[6M Return vs Nifty Z-Score])</f>
        <v>308</v>
      </c>
      <c r="AU599">
        <f>_xlfn.RANK.AVG(Table2[[#This Row],[Sharpe Ratio Z-Score]],Table2[Sharpe Ratio Z-Score])</f>
        <v>704</v>
      </c>
      <c r="AV599">
        <f>(Table2[[#This Row],[Rank 1Y]]+Table2[[#This Row],[Rank 6M]]+Table2[[#This Row],[Rank Sharpe]])/3</f>
        <v>536.66666666666663</v>
      </c>
    </row>
    <row r="600" spans="1:48" x14ac:dyDescent="0.3">
      <c r="A600" t="s">
        <v>1330</v>
      </c>
      <c r="B600" t="s">
        <v>1331</v>
      </c>
      <c r="C600" t="s">
        <v>3152</v>
      </c>
      <c r="D600" t="s">
        <v>457</v>
      </c>
      <c r="E600">
        <v>8697.7452643199995</v>
      </c>
      <c r="F600">
        <v>287.85000000000002</v>
      </c>
      <c r="G600">
        <v>-19.0508303520147</v>
      </c>
      <c r="H600">
        <f>(Table2[[#This Row],[1Y Return vs Nifty]]-AVERAGE(Table2[1Y Return vs Nifty]))/_xlfn.STDEV.P(Table2[1Y Return vs Nifty])</f>
        <v>-0.68601620196632929</v>
      </c>
      <c r="I600">
        <v>-7.2053952789172504</v>
      </c>
      <c r="J600">
        <f>(Table2[[#This Row],[1M Return vs Nifty]]-AVERAGE(Table2[1M Return vs Nifty]))/_xlfn.STDEV.P(Table2[1M Return vs Nifty])</f>
        <v>-0.70636292322717531</v>
      </c>
      <c r="K600">
        <v>-4.2769682704039598</v>
      </c>
      <c r="L600">
        <f>(Table2[[#This Row],[6M Return vs Nifty]]-AVERAGE(Table2[6M Return vs Nifty]))/_xlfn.STDEV.P(Table2[6M Return vs Nifty])</f>
        <v>-0.24782121870494919</v>
      </c>
      <c r="M600">
        <v>7.0457451816980798</v>
      </c>
      <c r="N600">
        <f>(Table2[[#This Row],[1W Return vs Nifty]]-AVERAGE(Table2[1W Return vs Nifty]))/_xlfn.STDEV.P(Table2[1W Return vs Nifty])</f>
        <v>0.97877466726705509</v>
      </c>
      <c r="O600">
        <v>282.81</v>
      </c>
      <c r="P600">
        <v>292.225750398201</v>
      </c>
      <c r="Q600">
        <v>290.44238153284101</v>
      </c>
      <c r="R600">
        <v>57.069852871798801</v>
      </c>
      <c r="S600" s="1">
        <f>(Table2[[#This Row],[Close Price]]-Table2[[#This Row],[20D EMA]])/Table2[[#This Row],[20D EMA]]</f>
        <v>1.7821152010183586E-2</v>
      </c>
      <c r="T600" s="1">
        <f>(Table2[[#This Row],[Close Price]]-Table2[[#This Row],[50D EMA]])/Table2[[#This Row],[50D EMA]]</f>
        <v>-1.4973870003715853E-2</v>
      </c>
      <c r="U600" s="1">
        <f>(Table2[[#This Row],[Close Price]]-Table2[[#This Row],[200D EMA]])/Table2[[#This Row],[200D EMA]]</f>
        <v>-8.9256310293264213E-3</v>
      </c>
      <c r="V600">
        <v>0.39021749671691802</v>
      </c>
      <c r="W600">
        <v>282</v>
      </c>
      <c r="X600">
        <v>289.39999999999998</v>
      </c>
      <c r="Y600">
        <v>282</v>
      </c>
      <c r="Z600">
        <v>289.39999999999998</v>
      </c>
      <c r="AA600">
        <v>282</v>
      </c>
      <c r="AB600">
        <v>289.39999999999998</v>
      </c>
      <c r="AC600" s="1">
        <f>(Table2[[#This Row],[Close Price]]/Table2[[#This Row],[Day Low]])-1</f>
        <v>2.0744680851063846E-2</v>
      </c>
      <c r="AD600" s="1">
        <f>(Table2[[#This Row],[Day High]]/Table2[[#This Row],[Close Price]])-1</f>
        <v>5.3847490012157717E-3</v>
      </c>
      <c r="AE600" s="1">
        <f>(Table2[[#This Row],[Close Price]]/Table2[[#This Row],[Current Week Low]])-1</f>
        <v>2.0744680851063846E-2</v>
      </c>
      <c r="AF600" s="1">
        <f>(Table2[[#This Row],[Current Week High]]/Table2[[#This Row],[Close Price]])-1</f>
        <v>5.3847490012157717E-3</v>
      </c>
      <c r="AG600" s="1">
        <f>(Table2[[#This Row],[Close Price]]/Table2[[#This Row],[Current Month Low]])-1</f>
        <v>2.0744680851063846E-2</v>
      </c>
      <c r="AH600" s="1">
        <f>(Table2[[#This Row],[Current Month High]]/Table2[[#This Row],[Close Price]])-1</f>
        <v>5.3847490012157717E-3</v>
      </c>
      <c r="AI600">
        <v>29.199235713044899</v>
      </c>
      <c r="AJ600">
        <v>35.1408450704225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0.02</v>
      </c>
      <c r="AM600" t="s">
        <v>3189</v>
      </c>
      <c r="AN600">
        <v>-1.93</v>
      </c>
      <c r="AO600" t="s">
        <v>3190</v>
      </c>
      <c r="AP600">
        <v>-5.7065474207704997E-2</v>
      </c>
      <c r="AQ600">
        <f>(Table2[[#This Row],[Sharpe Ratio]]-AVERAGE(Table2[Sharpe Ratio]))/_xlfn.STDEV.P(Table2[Sharpe Ratio])</f>
        <v>-1.3588438362046549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555</v>
      </c>
      <c r="AT600">
        <f>_xlfn.RANK.AVG(Table2[[#This Row],[6M Return vs Nifty Z-Score]],Table2[6M Return vs Nifty Z-Score])</f>
        <v>380</v>
      </c>
      <c r="AU600">
        <f>_xlfn.RANK.AVG(Table2[[#This Row],[Sharpe Ratio Z-Score]],Table2[Sharpe Ratio Z-Score])</f>
        <v>677</v>
      </c>
      <c r="AV600">
        <f>(Table2[[#This Row],[Rank 1Y]]+Table2[[#This Row],[Rank 6M]]+Table2[[#This Row],[Rank Sharpe]])/3</f>
        <v>537.33333333333337</v>
      </c>
    </row>
    <row r="601" spans="1:48" x14ac:dyDescent="0.3">
      <c r="A601" t="s">
        <v>1193</v>
      </c>
      <c r="B601" t="s">
        <v>1194</v>
      </c>
      <c r="C601" t="s">
        <v>3151</v>
      </c>
      <c r="D601" t="s">
        <v>232</v>
      </c>
      <c r="E601">
        <v>10188.837227100001</v>
      </c>
      <c r="F601">
        <v>522.29999999999995</v>
      </c>
      <c r="G601">
        <v>-20.687879817168</v>
      </c>
      <c r="H601">
        <f>(Table2[[#This Row],[1Y Return vs Nifty]]-AVERAGE(Table2[1Y Return vs Nifty]))/_xlfn.STDEV.P(Table2[1Y Return vs Nifty])</f>
        <v>-0.71877722822187862</v>
      </c>
      <c r="I601">
        <v>-1.62637670758218</v>
      </c>
      <c r="J601">
        <f>(Table2[[#This Row],[1M Return vs Nifty]]-AVERAGE(Table2[1M Return vs Nifty]))/_xlfn.STDEV.P(Table2[1M Return vs Nifty])</f>
        <v>-9.1510217293302318E-2</v>
      </c>
      <c r="K601">
        <v>-17.3260819145789</v>
      </c>
      <c r="L601">
        <f>(Table2[[#This Row],[6M Return vs Nifty]]-AVERAGE(Table2[6M Return vs Nifty]))/_xlfn.STDEV.P(Table2[6M Return vs Nifty])</f>
        <v>-0.66121057376263204</v>
      </c>
      <c r="M601">
        <v>7.4576313256385198</v>
      </c>
      <c r="N601">
        <f>(Table2[[#This Row],[1W Return vs Nifty]]-AVERAGE(Table2[1W Return vs Nifty]))/_xlfn.STDEV.P(Table2[1W Return vs Nifty])</f>
        <v>1.0648144208711325</v>
      </c>
      <c r="O601">
        <v>503.07</v>
      </c>
      <c r="P601">
        <v>520.707727159206</v>
      </c>
      <c r="Q601">
        <v>539.14039741728004</v>
      </c>
      <c r="R601">
        <v>69.464566044286698</v>
      </c>
      <c r="S601" s="1">
        <f>(Table2[[#This Row],[Close Price]]-Table2[[#This Row],[20D EMA]])/Table2[[#This Row],[20D EMA]]</f>
        <v>3.8225296678394582E-2</v>
      </c>
      <c r="T601" s="1">
        <f>(Table2[[#This Row],[Close Price]]-Table2[[#This Row],[50D EMA]])/Table2[[#This Row],[50D EMA]]</f>
        <v>3.0579013095903547E-3</v>
      </c>
      <c r="U601" s="1">
        <f>(Table2[[#This Row],[Close Price]]-Table2[[#This Row],[200D EMA]])/Table2[[#This Row],[200D EMA]]</f>
        <v>-3.123564380994822E-2</v>
      </c>
      <c r="V601">
        <v>0.41745573330878399</v>
      </c>
      <c r="W601">
        <v>514.95000000000005</v>
      </c>
      <c r="X601">
        <v>526.95000000000005</v>
      </c>
      <c r="Y601">
        <v>514.95000000000005</v>
      </c>
      <c r="Z601">
        <v>526.95000000000005</v>
      </c>
      <c r="AA601">
        <v>514.95000000000005</v>
      </c>
      <c r="AB601">
        <v>526.95000000000005</v>
      </c>
      <c r="AC601" s="1">
        <f>(Table2[[#This Row],[Close Price]]/Table2[[#This Row],[Day Low]])-1</f>
        <v>1.4273230410719373E-2</v>
      </c>
      <c r="AD601" s="1">
        <f>(Table2[[#This Row],[Day High]]/Table2[[#This Row],[Close Price]])-1</f>
        <v>8.9029293509479412E-3</v>
      </c>
      <c r="AE601" s="1">
        <f>(Table2[[#This Row],[Close Price]]/Table2[[#This Row],[Current Week Low]])-1</f>
        <v>1.4273230410719373E-2</v>
      </c>
      <c r="AF601" s="1">
        <f>(Table2[[#This Row],[Current Week High]]/Table2[[#This Row],[Close Price]])-1</f>
        <v>8.9029293509479412E-3</v>
      </c>
      <c r="AG601" s="1">
        <f>(Table2[[#This Row],[Close Price]]/Table2[[#This Row],[Current Month Low]])-1</f>
        <v>1.4273230410719373E-2</v>
      </c>
      <c r="AH601" s="1">
        <f>(Table2[[#This Row],[Current Month High]]/Table2[[#This Row],[Close Price]])-1</f>
        <v>8.9029293509479412E-3</v>
      </c>
      <c r="AI601">
        <v>35.822324334673503</v>
      </c>
      <c r="AJ601">
        <v>13.5311379197913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0.09</v>
      </c>
      <c r="AM601" t="s">
        <v>3189</v>
      </c>
      <c r="AN601">
        <v>4.78</v>
      </c>
      <c r="AO601" t="s">
        <v>3189</v>
      </c>
      <c r="AP601">
        <v>1.3017702919071001E-2</v>
      </c>
      <c r="AQ601">
        <f>(Table2[[#This Row],[Sharpe Ratio]]-AVERAGE(Table2[Sharpe Ratio]))/_xlfn.STDEV.P(Table2[Sharpe Ratio])</f>
        <v>-0.54608618900590244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566</v>
      </c>
      <c r="AT601">
        <f>_xlfn.RANK.AVG(Table2[[#This Row],[6M Return vs Nifty Z-Score]],Table2[6M Return vs Nifty Z-Score])</f>
        <v>565</v>
      </c>
      <c r="AU601">
        <f>_xlfn.RANK.AVG(Table2[[#This Row],[Sharpe Ratio Z-Score]],Table2[Sharpe Ratio Z-Score])</f>
        <v>482</v>
      </c>
      <c r="AV601">
        <f>(Table2[[#This Row],[Rank 1Y]]+Table2[[#This Row],[Rank 6M]]+Table2[[#This Row],[Rank Sharpe]])/3</f>
        <v>537.66666666666663</v>
      </c>
    </row>
    <row r="602" spans="1:48" x14ac:dyDescent="0.3">
      <c r="A602" t="s">
        <v>132</v>
      </c>
      <c r="B602" t="s">
        <v>133</v>
      </c>
      <c r="C602" t="s">
        <v>3149</v>
      </c>
      <c r="D602" t="s">
        <v>134</v>
      </c>
      <c r="E602">
        <v>209710.05976241999</v>
      </c>
      <c r="F602">
        <v>1327.95</v>
      </c>
      <c r="G602">
        <v>-1.9649514552348599</v>
      </c>
      <c r="H602">
        <f>(Table2[[#This Row],[1Y Return vs Nifty]]-AVERAGE(Table2[1Y Return vs Nifty]))/_xlfn.STDEV.P(Table2[1Y Return vs Nifty])</f>
        <v>-0.34408949843564263</v>
      </c>
      <c r="I602">
        <v>-18.430334479726699</v>
      </c>
      <c r="J602">
        <f>(Table2[[#This Row],[1M Return vs Nifty]]-AVERAGE(Table2[1M Return vs Nifty]))/_xlfn.STDEV.P(Table2[1M Return vs Nifty])</f>
        <v>-1.9434414798431481</v>
      </c>
      <c r="K602">
        <v>-42.7857955565092</v>
      </c>
      <c r="L602">
        <f>(Table2[[#This Row],[6M Return vs Nifty]]-AVERAGE(Table2[6M Return vs Nifty]))/_xlfn.STDEV.P(Table2[6M Return vs Nifty])</f>
        <v>-1.4677614928044833</v>
      </c>
      <c r="M602">
        <v>22.2463772253348</v>
      </c>
      <c r="N602">
        <f>(Table2[[#This Row],[1W Return vs Nifty]]-AVERAGE(Table2[1W Return vs Nifty]))/_xlfn.STDEV.P(Table2[1W Return vs Nifty])</f>
        <v>4.154066322258652</v>
      </c>
      <c r="O602">
        <v>1331.57</v>
      </c>
      <c r="P602">
        <v>1536.2825392059301</v>
      </c>
      <c r="Q602">
        <v>1668.28818493264</v>
      </c>
      <c r="R602">
        <v>55.258696021364699</v>
      </c>
      <c r="S602" s="1">
        <f>(Table2[[#This Row],[Close Price]]-Table2[[#This Row],[20D EMA]])/Table2[[#This Row],[20D EMA]]</f>
        <v>-2.718595342340163E-3</v>
      </c>
      <c r="T602" s="1">
        <f>(Table2[[#This Row],[Close Price]]-Table2[[#This Row],[50D EMA]])/Table2[[#This Row],[50D EMA]]</f>
        <v>-0.13560821911938964</v>
      </c>
      <c r="U602" s="1">
        <f>(Table2[[#This Row],[Close Price]]-Table2[[#This Row],[200D EMA]])/Table2[[#This Row],[200D EMA]]</f>
        <v>-0.20400443281109834</v>
      </c>
      <c r="V602">
        <v>4.2381864113634897</v>
      </c>
      <c r="W602">
        <v>1301.9000000000001</v>
      </c>
      <c r="X602">
        <v>1447.7</v>
      </c>
      <c r="Y602">
        <v>1301.9000000000001</v>
      </c>
      <c r="Z602">
        <v>1447.7</v>
      </c>
      <c r="AA602">
        <v>1301.9000000000001</v>
      </c>
      <c r="AB602">
        <v>1447.7</v>
      </c>
      <c r="AC602" s="1">
        <f>(Table2[[#This Row],[Close Price]]/Table2[[#This Row],[Day Low]])-1</f>
        <v>2.0009217297795479E-2</v>
      </c>
      <c r="AD602" s="1">
        <f>(Table2[[#This Row],[Day High]]/Table2[[#This Row],[Close Price]])-1</f>
        <v>9.0176587973944899E-2</v>
      </c>
      <c r="AE602" s="1">
        <f>(Table2[[#This Row],[Close Price]]/Table2[[#This Row],[Current Week Low]])-1</f>
        <v>2.0009217297795479E-2</v>
      </c>
      <c r="AF602" s="1">
        <f>(Table2[[#This Row],[Current Week High]]/Table2[[#This Row],[Close Price]])-1</f>
        <v>9.0176587973944899E-2</v>
      </c>
      <c r="AG602" s="1">
        <f>(Table2[[#This Row],[Close Price]]/Table2[[#This Row],[Current Month Low]])-1</f>
        <v>2.0009217297795479E-2</v>
      </c>
      <c r="AH602" s="1">
        <f>(Table2[[#This Row],[Current Month High]]/Table2[[#This Row],[Close Price]])-1</f>
        <v>9.0176587973944899E-2</v>
      </c>
      <c r="AI602">
        <v>63.718513498249102</v>
      </c>
      <c r="AJ602">
        <v>52.594082160298697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-0.19</v>
      </c>
      <c r="AM602" t="s">
        <v>3190</v>
      </c>
      <c r="AN602">
        <v>-12.87</v>
      </c>
      <c r="AO602" t="s">
        <v>3190</v>
      </c>
      <c r="AP602">
        <v>2.1372463729852999E-2</v>
      </c>
      <c r="AQ602">
        <f>(Table2[[#This Row],[Sharpe Ratio]]-AVERAGE(Table2[Sharpe Ratio]))/_xlfn.STDEV.P(Table2[Sharpe Ratio])</f>
        <v>-0.44919566523304139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433</v>
      </c>
      <c r="AT602">
        <f>_xlfn.RANK.AVG(Table2[[#This Row],[6M Return vs Nifty Z-Score]],Table2[6M Return vs Nifty Z-Score])</f>
        <v>726</v>
      </c>
      <c r="AU602">
        <f>_xlfn.RANK.AVG(Table2[[#This Row],[Sharpe Ratio Z-Score]],Table2[Sharpe Ratio Z-Score])</f>
        <v>455</v>
      </c>
      <c r="AV602">
        <f>(Table2[[#This Row],[Rank 1Y]]+Table2[[#This Row],[Rank 6M]]+Table2[[#This Row],[Rank Sharpe]])/3</f>
        <v>538</v>
      </c>
    </row>
    <row r="603" spans="1:48" x14ac:dyDescent="0.3">
      <c r="A603" t="s">
        <v>1515</v>
      </c>
      <c r="B603" t="s">
        <v>1516</v>
      </c>
      <c r="C603" t="s">
        <v>3152</v>
      </c>
      <c r="D603" t="s">
        <v>1517</v>
      </c>
      <c r="E603">
        <v>6739.8639923199999</v>
      </c>
      <c r="F603">
        <v>252.8</v>
      </c>
      <c r="G603">
        <v>-41.034223426601002</v>
      </c>
      <c r="H603">
        <f>(Table2[[#This Row],[1Y Return vs Nifty]]-AVERAGE(Table2[1Y Return vs Nifty]))/_xlfn.STDEV.P(Table2[1Y Return vs Nifty])</f>
        <v>-1.1259531330322101</v>
      </c>
      <c r="I603">
        <v>-6.2539303092290499</v>
      </c>
      <c r="J603">
        <f>(Table2[[#This Row],[1M Return vs Nifty]]-AVERAGE(Table2[1M Return vs Nifty]))/_xlfn.STDEV.P(Table2[1M Return vs Nifty])</f>
        <v>-0.60150383309618727</v>
      </c>
      <c r="K603">
        <v>-26.5908431514037</v>
      </c>
      <c r="L603">
        <f>(Table2[[#This Row],[6M Return vs Nifty]]-AVERAGE(Table2[6M Return vs Nifty]))/_xlfn.STDEV.P(Table2[6M Return vs Nifty])</f>
        <v>-0.95471354851556445</v>
      </c>
      <c r="M603">
        <v>-2.9553779505510902</v>
      </c>
      <c r="N603">
        <f>(Table2[[#This Row],[1W Return vs Nifty]]-AVERAGE(Table2[1W Return vs Nifty]))/_xlfn.STDEV.P(Table2[1W Return vs Nifty])</f>
        <v>-1.1103807527977372</v>
      </c>
      <c r="O603">
        <v>258.47000000000003</v>
      </c>
      <c r="P603">
        <v>266.44326395603798</v>
      </c>
      <c r="Q603">
        <v>277.586114575301</v>
      </c>
      <c r="R603">
        <v>35.767391765341799</v>
      </c>
      <c r="S603" s="1">
        <f>(Table2[[#This Row],[Close Price]]-Table2[[#This Row],[20D EMA]])/Table2[[#This Row],[20D EMA]]</f>
        <v>-2.193678183154724E-2</v>
      </c>
      <c r="T603" s="1">
        <f>(Table2[[#This Row],[Close Price]]-Table2[[#This Row],[50D EMA]])/Table2[[#This Row],[50D EMA]]</f>
        <v>-5.1205137459542048E-2</v>
      </c>
      <c r="U603" s="1">
        <f>(Table2[[#This Row],[Close Price]]-Table2[[#This Row],[200D EMA]])/Table2[[#This Row],[200D EMA]]</f>
        <v>-8.9291622577098453E-2</v>
      </c>
      <c r="V603">
        <v>0.67979269181910795</v>
      </c>
      <c r="W603">
        <v>250.7</v>
      </c>
      <c r="X603">
        <v>254.1</v>
      </c>
      <c r="Y603">
        <v>250.7</v>
      </c>
      <c r="Z603">
        <v>254.1</v>
      </c>
      <c r="AA603">
        <v>250.7</v>
      </c>
      <c r="AB603">
        <v>254.1</v>
      </c>
      <c r="AC603" s="1">
        <f>(Table2[[#This Row],[Close Price]]/Table2[[#This Row],[Day Low]])-1</f>
        <v>8.3765456721180964E-3</v>
      </c>
      <c r="AD603" s="1">
        <f>(Table2[[#This Row],[Day High]]/Table2[[#This Row],[Close Price]])-1</f>
        <v>5.1424050632911111E-3</v>
      </c>
      <c r="AE603" s="1">
        <f>(Table2[[#This Row],[Close Price]]/Table2[[#This Row],[Current Week Low]])-1</f>
        <v>8.3765456721180964E-3</v>
      </c>
      <c r="AF603" s="1">
        <f>(Table2[[#This Row],[Current Week High]]/Table2[[#This Row],[Close Price]])-1</f>
        <v>5.1424050632911111E-3</v>
      </c>
      <c r="AG603" s="1">
        <f>(Table2[[#This Row],[Close Price]]/Table2[[#This Row],[Current Month Low]])-1</f>
        <v>8.3765456721180964E-3</v>
      </c>
      <c r="AH603" s="1">
        <f>(Table2[[#This Row],[Current Month High]]/Table2[[#This Row],[Close Price]])-1</f>
        <v>5.1424050632911111E-3</v>
      </c>
      <c r="AI603">
        <v>34.276107594936597</v>
      </c>
      <c r="AJ603">
        <v>1.5261044176706899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-0.04</v>
      </c>
      <c r="AM603" t="s">
        <v>3190</v>
      </c>
      <c r="AN603">
        <v>-4.26</v>
      </c>
      <c r="AO603" t="s">
        <v>3190</v>
      </c>
      <c r="AP603">
        <v>8.8334053266777998E-2</v>
      </c>
      <c r="AQ603">
        <f>(Table2[[#This Row],[Sharpe Ratio]]-AVERAGE(Table2[Sharpe Ratio]))/_xlfn.STDEV.P(Table2[Sharpe Ratio])</f>
        <v>0.32736079518927996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692</v>
      </c>
      <c r="AT603">
        <f>_xlfn.RANK.AVG(Table2[[#This Row],[6M Return vs Nifty Z-Score]],Table2[6M Return vs Nifty Z-Score])</f>
        <v>659</v>
      </c>
      <c r="AU603">
        <f>_xlfn.RANK.AVG(Table2[[#This Row],[Sharpe Ratio Z-Score]],Table2[Sharpe Ratio Z-Score])</f>
        <v>263</v>
      </c>
      <c r="AV603">
        <f>(Table2[[#This Row],[Rank 1Y]]+Table2[[#This Row],[Rank 6M]]+Table2[[#This Row],[Rank Sharpe]])/3</f>
        <v>538</v>
      </c>
    </row>
    <row r="604" spans="1:48" x14ac:dyDescent="0.3">
      <c r="A604" t="s">
        <v>1593</v>
      </c>
      <c r="B604" t="s">
        <v>1594</v>
      </c>
      <c r="C604" t="s">
        <v>3155</v>
      </c>
      <c r="D604" t="s">
        <v>457</v>
      </c>
      <c r="E604">
        <v>6060.0780497199903</v>
      </c>
      <c r="F604">
        <v>1128.45</v>
      </c>
      <c r="G604">
        <v>-36.682580341710199</v>
      </c>
      <c r="H604">
        <f>(Table2[[#This Row],[1Y Return vs Nifty]]-AVERAGE(Table2[1Y Return vs Nifty]))/_xlfn.STDEV.P(Table2[1Y Return vs Nifty])</f>
        <v>-1.0388670086397884</v>
      </c>
      <c r="I604">
        <v>-3.9777519983484102</v>
      </c>
      <c r="J604">
        <f>(Table2[[#This Row],[1M Return vs Nifty]]-AVERAGE(Table2[1M Return vs Nifty]))/_xlfn.STDEV.P(Table2[1M Return vs Nifty])</f>
        <v>-0.35065068110568448</v>
      </c>
      <c r="K604">
        <v>4.2009793166308604</v>
      </c>
      <c r="L604">
        <f>(Table2[[#This Row],[6M Return vs Nifty]]-AVERAGE(Table2[6M Return vs Nifty]))/_xlfn.STDEV.P(Table2[6M Return vs Nifty])</f>
        <v>2.0755895479479786E-2</v>
      </c>
      <c r="M604">
        <v>2.4342644870533299</v>
      </c>
      <c r="N604">
        <f>(Table2[[#This Row],[1W Return vs Nifty]]-AVERAGE(Table2[1W Return vs Nifty]))/_xlfn.STDEV.P(Table2[1W Return vs Nifty])</f>
        <v>1.5472870024348509E-2</v>
      </c>
      <c r="O604">
        <v>1131.01</v>
      </c>
      <c r="P604">
        <v>1164.5434657010801</v>
      </c>
      <c r="Q604">
        <v>1156.1921338627801</v>
      </c>
      <c r="R604">
        <v>51.106619401727102</v>
      </c>
      <c r="S604" s="1">
        <f>(Table2[[#This Row],[Close Price]]-Table2[[#This Row],[20D EMA]])/Table2[[#This Row],[20D EMA]]</f>
        <v>-2.2634636298529149E-3</v>
      </c>
      <c r="T604" s="1">
        <f>(Table2[[#This Row],[Close Price]]-Table2[[#This Row],[50D EMA]])/Table2[[#This Row],[50D EMA]]</f>
        <v>-3.0993661262227776E-2</v>
      </c>
      <c r="U604" s="1">
        <f>(Table2[[#This Row],[Close Price]]-Table2[[#This Row],[200D EMA]])/Table2[[#This Row],[200D EMA]]</f>
        <v>-2.3994397687255475E-2</v>
      </c>
      <c r="V604">
        <v>0.36709004362200798</v>
      </c>
      <c r="W604">
        <v>1112.75</v>
      </c>
      <c r="X604">
        <v>1137</v>
      </c>
      <c r="Y604">
        <v>1112.75</v>
      </c>
      <c r="Z604">
        <v>1137</v>
      </c>
      <c r="AA604">
        <v>1112.75</v>
      </c>
      <c r="AB604">
        <v>1137</v>
      </c>
      <c r="AC604" s="1">
        <f>(Table2[[#This Row],[Close Price]]/Table2[[#This Row],[Day Low]])-1</f>
        <v>1.4109188946304307E-2</v>
      </c>
      <c r="AD604" s="1">
        <f>(Table2[[#This Row],[Day High]]/Table2[[#This Row],[Close Price]])-1</f>
        <v>7.5767645885949086E-3</v>
      </c>
      <c r="AE604" s="1">
        <f>(Table2[[#This Row],[Close Price]]/Table2[[#This Row],[Current Week Low]])-1</f>
        <v>1.4109188946304307E-2</v>
      </c>
      <c r="AF604" s="1">
        <f>(Table2[[#This Row],[Current Week High]]/Table2[[#This Row],[Close Price]])-1</f>
        <v>7.5767645885949086E-3</v>
      </c>
      <c r="AG604" s="1">
        <f>(Table2[[#This Row],[Close Price]]/Table2[[#This Row],[Current Month Low]])-1</f>
        <v>1.4109188946304307E-2</v>
      </c>
      <c r="AH604" s="1">
        <f>(Table2[[#This Row],[Current Month High]]/Table2[[#This Row],[Close Price]])-1</f>
        <v>7.5767645885949086E-3</v>
      </c>
      <c r="AI604">
        <v>24.7551951792281</v>
      </c>
      <c r="AJ604">
        <v>20.909675345547999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-0.01</v>
      </c>
      <c r="AM604" t="s">
        <v>3190</v>
      </c>
      <c r="AN604">
        <v>-3.04</v>
      </c>
      <c r="AO604" t="s">
        <v>3190</v>
      </c>
      <c r="AP604">
        <v>-4.7060898093303001E-2</v>
      </c>
      <c r="AQ604">
        <f>(Table2[[#This Row],[Sharpe Ratio]]-AVERAGE(Table2[Sharpe Ratio]))/_xlfn.STDEV.P(Table2[Sharpe Ratio])</f>
        <v>-1.2428203327431435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671</v>
      </c>
      <c r="AT604">
        <f>_xlfn.RANK.AVG(Table2[[#This Row],[6M Return vs Nifty Z-Score]],Table2[6M Return vs Nifty Z-Score])</f>
        <v>283</v>
      </c>
      <c r="AU604">
        <f>_xlfn.RANK.AVG(Table2[[#This Row],[Sharpe Ratio Z-Score]],Table2[Sharpe Ratio Z-Score])</f>
        <v>663</v>
      </c>
      <c r="AV604">
        <f>(Table2[[#This Row],[Rank 1Y]]+Table2[[#This Row],[Rank 6M]]+Table2[[#This Row],[Rank Sharpe]])/3</f>
        <v>539</v>
      </c>
    </row>
    <row r="605" spans="1:48" x14ac:dyDescent="0.3">
      <c r="A605" t="s">
        <v>147</v>
      </c>
      <c r="B605" t="s">
        <v>148</v>
      </c>
      <c r="C605" t="s">
        <v>3153</v>
      </c>
      <c r="D605" t="s">
        <v>117</v>
      </c>
      <c r="E605">
        <v>180436.964893614</v>
      </c>
      <c r="F605">
        <v>146.41</v>
      </c>
      <c r="G605">
        <v>-9.4399745937517991</v>
      </c>
      <c r="H605">
        <f>(Table2[[#This Row],[1Y Return vs Nifty]]-AVERAGE(Table2[1Y Return vs Nifty]))/_xlfn.STDEV.P(Table2[1Y Return vs Nifty])</f>
        <v>-0.49368145305557237</v>
      </c>
      <c r="I605">
        <v>-3.4914292286219299</v>
      </c>
      <c r="J605">
        <f>(Table2[[#This Row],[1M Return vs Nifty]]-AVERAGE(Table2[1M Return vs Nifty]))/_xlfn.STDEV.P(Table2[1M Return vs Nifty])</f>
        <v>-0.29705400149254835</v>
      </c>
      <c r="K605">
        <v>-24.796756593788</v>
      </c>
      <c r="L605">
        <f>(Table2[[#This Row],[6M Return vs Nifty]]-AVERAGE(Table2[6M Return vs Nifty]))/_xlfn.STDEV.P(Table2[6M Return vs Nifty])</f>
        <v>-0.89787778900009085</v>
      </c>
      <c r="M605">
        <v>-0.499534285849635</v>
      </c>
      <c r="N605">
        <f>(Table2[[#This Row],[1W Return vs Nifty]]-AVERAGE(Table2[1W Return vs Nifty]))/_xlfn.STDEV.P(Table2[1W Return vs Nifty])</f>
        <v>-0.59737445989461313</v>
      </c>
      <c r="O605">
        <v>145.29</v>
      </c>
      <c r="P605">
        <v>149.449487042892</v>
      </c>
      <c r="Q605">
        <v>151.95187194912501</v>
      </c>
      <c r="R605">
        <v>51.991817151635701</v>
      </c>
      <c r="S605" s="1">
        <f>(Table2[[#This Row],[Close Price]]-Table2[[#This Row],[20D EMA]])/Table2[[#This Row],[20D EMA]]</f>
        <v>7.7087204900544055E-3</v>
      </c>
      <c r="T605" s="1">
        <f>(Table2[[#This Row],[Close Price]]-Table2[[#This Row],[50D EMA]])/Table2[[#This Row],[50D EMA]]</f>
        <v>-2.0337888761168335E-2</v>
      </c>
      <c r="U605" s="1">
        <f>(Table2[[#This Row],[Close Price]]-Table2[[#This Row],[200D EMA]])/Table2[[#This Row],[200D EMA]]</f>
        <v>-3.6471231831750543E-2</v>
      </c>
      <c r="V605">
        <v>0.854753569211817</v>
      </c>
      <c r="W605">
        <v>143.13999999999999</v>
      </c>
      <c r="X605">
        <v>146.83000000000001</v>
      </c>
      <c r="Y605">
        <v>143.13999999999999</v>
      </c>
      <c r="Z605">
        <v>146.83000000000001</v>
      </c>
      <c r="AA605">
        <v>143.13999999999999</v>
      </c>
      <c r="AB605">
        <v>146.83000000000001</v>
      </c>
      <c r="AC605" s="1">
        <f>(Table2[[#This Row],[Close Price]]/Table2[[#This Row],[Day Low]])-1</f>
        <v>2.2844767360626017E-2</v>
      </c>
      <c r="AD605" s="1">
        <f>(Table2[[#This Row],[Day High]]/Table2[[#This Row],[Close Price]])-1</f>
        <v>2.8686565125333185E-3</v>
      </c>
      <c r="AE605" s="1">
        <f>(Table2[[#This Row],[Close Price]]/Table2[[#This Row],[Current Week Low]])-1</f>
        <v>2.2844767360626017E-2</v>
      </c>
      <c r="AF605" s="1">
        <f>(Table2[[#This Row],[Current Week High]]/Table2[[#This Row],[Close Price]])-1</f>
        <v>2.8686565125333185E-3</v>
      </c>
      <c r="AG605" s="1">
        <f>(Table2[[#This Row],[Close Price]]/Table2[[#This Row],[Current Month Low]])-1</f>
        <v>2.2844767360626017E-2</v>
      </c>
      <c r="AH605" s="1">
        <f>(Table2[[#This Row],[Current Month High]]/Table2[[#This Row],[Close Price]])-1</f>
        <v>2.8686565125333185E-3</v>
      </c>
      <c r="AI605">
        <v>26.084283860391999</v>
      </c>
      <c r="AJ605">
        <v>14.517012123582299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-0.02</v>
      </c>
      <c r="AM605" t="s">
        <v>3190</v>
      </c>
      <c r="AN605">
        <v>1.55</v>
      </c>
      <c r="AO605" t="s">
        <v>3189</v>
      </c>
      <c r="AP605">
        <v>1.0517660222922E-2</v>
      </c>
      <c r="AQ605">
        <f>(Table2[[#This Row],[Sharpe Ratio]]-AVERAGE(Table2[Sharpe Ratio]))/_xlfn.STDEV.P(Table2[Sharpe Ratio])</f>
        <v>-0.5750792926710353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485</v>
      </c>
      <c r="AT605">
        <f>_xlfn.RANK.AVG(Table2[[#This Row],[6M Return vs Nifty Z-Score]],Table2[6M Return vs Nifty Z-Score])</f>
        <v>642</v>
      </c>
      <c r="AU605">
        <f>_xlfn.RANK.AVG(Table2[[#This Row],[Sharpe Ratio Z-Score]],Table2[Sharpe Ratio Z-Score])</f>
        <v>493</v>
      </c>
      <c r="AV605">
        <f>(Table2[[#This Row],[Rank 1Y]]+Table2[[#This Row],[Rank 6M]]+Table2[[#This Row],[Rank Sharpe]])/3</f>
        <v>540</v>
      </c>
    </row>
    <row r="606" spans="1:48" x14ac:dyDescent="0.3">
      <c r="A606" t="s">
        <v>975</v>
      </c>
      <c r="B606" t="s">
        <v>976</v>
      </c>
      <c r="C606" t="s">
        <v>3144</v>
      </c>
      <c r="D606" t="s">
        <v>27</v>
      </c>
      <c r="E606">
        <v>15393.100922398</v>
      </c>
      <c r="F606">
        <v>78.739999999999995</v>
      </c>
      <c r="G606">
        <v>-35.786519123013797</v>
      </c>
      <c r="H606">
        <f>(Table2[[#This Row],[1Y Return vs Nifty]]-AVERAGE(Table2[1Y Return vs Nifty]))/_xlfn.STDEV.P(Table2[1Y Return vs Nifty])</f>
        <v>-1.0209348167682719</v>
      </c>
      <c r="I606">
        <v>3.4497733944746298</v>
      </c>
      <c r="J606">
        <f>(Table2[[#This Row],[1M Return vs Nifty]]-AVERAGE(Table2[1M Return vs Nifty]))/_xlfn.STDEV.P(Table2[1M Return vs Nifty])</f>
        <v>0.46792233989735305</v>
      </c>
      <c r="K606">
        <v>-3.1086676316008299</v>
      </c>
      <c r="L606">
        <f>(Table2[[#This Row],[6M Return vs Nifty]]-AVERAGE(Table2[6M Return vs Nifty]))/_xlfn.STDEV.P(Table2[6M Return vs Nifty])</f>
        <v>-0.21081004225589611</v>
      </c>
      <c r="M606">
        <v>13.562569147821501</v>
      </c>
      <c r="N606">
        <f>(Table2[[#This Row],[1W Return vs Nifty]]-AVERAGE(Table2[1W Return vs Nifty]))/_xlfn.STDEV.P(Table2[1W Return vs Nifty])</f>
        <v>2.3400875848666463</v>
      </c>
      <c r="O606">
        <v>74.44</v>
      </c>
      <c r="P606">
        <v>76.900026139245099</v>
      </c>
      <c r="Q606">
        <v>82.514596741960403</v>
      </c>
      <c r="R606">
        <v>65.070415306990697</v>
      </c>
      <c r="S606" s="1">
        <f>(Table2[[#This Row],[Close Price]]-Table2[[#This Row],[20D EMA]])/Table2[[#This Row],[20D EMA]]</f>
        <v>5.7764642665233706E-2</v>
      </c>
      <c r="T606" s="1">
        <f>(Table2[[#This Row],[Close Price]]-Table2[[#This Row],[50D EMA]])/Table2[[#This Row],[50D EMA]]</f>
        <v>2.3926830108265525E-2</v>
      </c>
      <c r="U606" s="1">
        <f>(Table2[[#This Row],[Close Price]]-Table2[[#This Row],[200D EMA]])/Table2[[#This Row],[200D EMA]]</f>
        <v>-4.574459418088566E-2</v>
      </c>
      <c r="V606">
        <v>2.7661000303618599</v>
      </c>
      <c r="W606">
        <v>77.11</v>
      </c>
      <c r="X606">
        <v>82.74</v>
      </c>
      <c r="Y606">
        <v>77.11</v>
      </c>
      <c r="Z606">
        <v>82.74</v>
      </c>
      <c r="AA606">
        <v>77.11</v>
      </c>
      <c r="AB606">
        <v>82.74</v>
      </c>
      <c r="AC606" s="1">
        <f>(Table2[[#This Row],[Close Price]]/Table2[[#This Row],[Day Low]])-1</f>
        <v>2.1138633121514649E-2</v>
      </c>
      <c r="AD606" s="1">
        <f>(Table2[[#This Row],[Day High]]/Table2[[#This Row],[Close Price]])-1</f>
        <v>5.0800101600203096E-2</v>
      </c>
      <c r="AE606" s="1">
        <f>(Table2[[#This Row],[Close Price]]/Table2[[#This Row],[Current Week Low]])-1</f>
        <v>2.1138633121514649E-2</v>
      </c>
      <c r="AF606" s="1">
        <f>(Table2[[#This Row],[Current Week High]]/Table2[[#This Row],[Close Price]])-1</f>
        <v>5.0800101600203096E-2</v>
      </c>
      <c r="AG606" s="1">
        <f>(Table2[[#This Row],[Close Price]]/Table2[[#This Row],[Current Month Low]])-1</f>
        <v>2.1138633121514649E-2</v>
      </c>
      <c r="AH606" s="1">
        <f>(Table2[[#This Row],[Current Month High]]/Table2[[#This Row],[Close Price]])-1</f>
        <v>5.0800101600203096E-2</v>
      </c>
      <c r="AI606">
        <v>41.478282956565899</v>
      </c>
      <c r="AJ606">
        <v>21.045349730976099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-0.12</v>
      </c>
      <c r="AM606" t="s">
        <v>3190</v>
      </c>
      <c r="AN606">
        <v>14.97</v>
      </c>
      <c r="AO606" t="s">
        <v>3189</v>
      </c>
      <c r="AP606">
        <v>-1.1285615772624999E-2</v>
      </c>
      <c r="AQ606">
        <f>(Table2[[#This Row],[Sharpe Ratio]]-AVERAGE(Table2[Sharpe Ratio]))/_xlfn.STDEV.P(Table2[Sharpe Ratio])</f>
        <v>-0.82793283079345892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666</v>
      </c>
      <c r="AT606">
        <f>_xlfn.RANK.AVG(Table2[[#This Row],[6M Return vs Nifty Z-Score]],Table2[6M Return vs Nifty Z-Score])</f>
        <v>367</v>
      </c>
      <c r="AU606">
        <f>_xlfn.RANK.AVG(Table2[[#This Row],[Sharpe Ratio Z-Score]],Table2[Sharpe Ratio Z-Score])</f>
        <v>587</v>
      </c>
      <c r="AV606">
        <f>(Table2[[#This Row],[Rank 1Y]]+Table2[[#This Row],[Rank 6M]]+Table2[[#This Row],[Rank Sharpe]])/3</f>
        <v>540</v>
      </c>
    </row>
    <row r="607" spans="1:48" x14ac:dyDescent="0.3">
      <c r="A607" t="s">
        <v>868</v>
      </c>
      <c r="B607" t="s">
        <v>869</v>
      </c>
      <c r="C607" t="s">
        <v>3157</v>
      </c>
      <c r="D607" t="s">
        <v>493</v>
      </c>
      <c r="E607">
        <v>17395.5077208</v>
      </c>
      <c r="F607">
        <v>3583</v>
      </c>
      <c r="G607">
        <v>-25.984242606343201</v>
      </c>
      <c r="H607">
        <f>(Table2[[#This Row],[1Y Return vs Nifty]]-AVERAGE(Table2[1Y Return vs Nifty]))/_xlfn.STDEV.P(Table2[1Y Return vs Nifty])</f>
        <v>-0.82476930976159868</v>
      </c>
      <c r="I607">
        <v>5.6473436275738198</v>
      </c>
      <c r="J607">
        <f>(Table2[[#This Row],[1M Return vs Nifty]]-AVERAGE(Table2[1M Return vs Nifty]))/_xlfn.STDEV.P(Table2[1M Return vs Nifty])</f>
        <v>0.71011224965014097</v>
      </c>
      <c r="K607">
        <v>-1.5559498739779001</v>
      </c>
      <c r="L607">
        <f>(Table2[[#This Row],[6M Return vs Nifty]]-AVERAGE(Table2[6M Return vs Nifty]))/_xlfn.STDEV.P(Table2[6M Return vs Nifty])</f>
        <v>-0.16162072488820767</v>
      </c>
      <c r="M607">
        <v>4.4914377263966596</v>
      </c>
      <c r="N607">
        <f>(Table2[[#This Row],[1W Return vs Nifty]]-AVERAGE(Table2[1W Return vs Nifty]))/_xlfn.STDEV.P(Table2[1W Return vs Nifty])</f>
        <v>0.44520006827551473</v>
      </c>
      <c r="O607">
        <v>3416.76</v>
      </c>
      <c r="P607">
        <v>3392.72521306824</v>
      </c>
      <c r="Q607">
        <v>3454.6600216315801</v>
      </c>
      <c r="R607">
        <v>63.695673480855703</v>
      </c>
      <c r="S607" s="1">
        <f>(Table2[[#This Row],[Close Price]]-Table2[[#This Row],[20D EMA]])/Table2[[#This Row],[20D EMA]]</f>
        <v>4.865428066355254E-2</v>
      </c>
      <c r="T607" s="1">
        <f>(Table2[[#This Row],[Close Price]]-Table2[[#This Row],[50D EMA]])/Table2[[#This Row],[50D EMA]]</f>
        <v>5.6083170602456003E-2</v>
      </c>
      <c r="U607" s="1">
        <f>(Table2[[#This Row],[Close Price]]-Table2[[#This Row],[200D EMA]])/Table2[[#This Row],[200D EMA]]</f>
        <v>3.7149814327549088E-2</v>
      </c>
      <c r="V607">
        <v>0.57523864210303499</v>
      </c>
      <c r="W607">
        <v>3480</v>
      </c>
      <c r="X607">
        <v>3602</v>
      </c>
      <c r="Y607">
        <v>3480</v>
      </c>
      <c r="Z607">
        <v>3602</v>
      </c>
      <c r="AA607">
        <v>3480</v>
      </c>
      <c r="AB607">
        <v>3602</v>
      </c>
      <c r="AC607" s="1">
        <f>(Table2[[#This Row],[Close Price]]/Table2[[#This Row],[Day Low]])-1</f>
        <v>2.9597701149425282E-2</v>
      </c>
      <c r="AD607" s="1">
        <f>(Table2[[#This Row],[Day High]]/Table2[[#This Row],[Close Price]])-1</f>
        <v>5.3028188668713394E-3</v>
      </c>
      <c r="AE607" s="1">
        <f>(Table2[[#This Row],[Close Price]]/Table2[[#This Row],[Current Week Low]])-1</f>
        <v>2.9597701149425282E-2</v>
      </c>
      <c r="AF607" s="1">
        <f>(Table2[[#This Row],[Current Week High]]/Table2[[#This Row],[Close Price]])-1</f>
        <v>5.3028188668713394E-3</v>
      </c>
      <c r="AG607" s="1">
        <f>(Table2[[#This Row],[Close Price]]/Table2[[#This Row],[Current Month Low]])-1</f>
        <v>2.9597701149425282E-2</v>
      </c>
      <c r="AH607" s="1">
        <f>(Table2[[#This Row],[Current Month High]]/Table2[[#This Row],[Close Price]])-1</f>
        <v>5.3028188668713394E-3</v>
      </c>
      <c r="AI607">
        <v>11.0647502093217</v>
      </c>
      <c r="AJ607">
        <v>24.584919765642599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0.15</v>
      </c>
      <c r="AM607" t="s">
        <v>3189</v>
      </c>
      <c r="AN607">
        <v>7.86</v>
      </c>
      <c r="AO607" t="s">
        <v>3189</v>
      </c>
      <c r="AP607">
        <v>-5.7793872444937E-2</v>
      </c>
      <c r="AQ607">
        <f>(Table2[[#This Row],[Sharpe Ratio]]-AVERAGE(Table2[Sharpe Ratio]))/_xlfn.STDEV.P(Table2[Sharpe Ratio])</f>
        <v>-1.3672911021789911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597</v>
      </c>
      <c r="AT607">
        <f>_xlfn.RANK.AVG(Table2[[#This Row],[6M Return vs Nifty Z-Score]],Table2[6M Return vs Nifty Z-Score])</f>
        <v>346</v>
      </c>
      <c r="AU607">
        <f>_xlfn.RANK.AVG(Table2[[#This Row],[Sharpe Ratio Z-Score]],Table2[Sharpe Ratio Z-Score])</f>
        <v>679</v>
      </c>
      <c r="AV607">
        <f>(Table2[[#This Row],[Rank 1Y]]+Table2[[#This Row],[Rank 6M]]+Table2[[#This Row],[Rank Sharpe]])/3</f>
        <v>540.66666666666663</v>
      </c>
    </row>
    <row r="608" spans="1:48" x14ac:dyDescent="0.3">
      <c r="A608" t="s">
        <v>1757</v>
      </c>
      <c r="B608" t="s">
        <v>1758</v>
      </c>
      <c r="C608" t="s">
        <v>3143</v>
      </c>
      <c r="D608" t="s">
        <v>54</v>
      </c>
      <c r="E608">
        <v>4598.8832215800003</v>
      </c>
      <c r="F608">
        <v>55.93</v>
      </c>
      <c r="G608">
        <v>-10.0495366668735</v>
      </c>
      <c r="H608">
        <f>(Table2[[#This Row],[1Y Return vs Nifty]]-AVERAGE(Table2[1Y Return vs Nifty]))/_xlfn.STDEV.P(Table2[1Y Return vs Nifty])</f>
        <v>-0.50588015535932784</v>
      </c>
      <c r="I608">
        <v>8.4744595279208301</v>
      </c>
      <c r="J608">
        <f>(Table2[[#This Row],[1M Return vs Nifty]]-AVERAGE(Table2[1M Return vs Nifty]))/_xlfn.STDEV.P(Table2[1M Return vs Nifty])</f>
        <v>1.0216831539393281</v>
      </c>
      <c r="K608">
        <v>-28.234718349903101</v>
      </c>
      <c r="L608">
        <f>(Table2[[#This Row],[6M Return vs Nifty]]-AVERAGE(Table2[6M Return vs Nifty]))/_xlfn.STDEV.P(Table2[6M Return vs Nifty])</f>
        <v>-1.0067906877476487</v>
      </c>
      <c r="M608">
        <v>6.9103331935806098</v>
      </c>
      <c r="N608">
        <f>(Table2[[#This Row],[1W Return vs Nifty]]-AVERAGE(Table2[1W Return vs Nifty]))/_xlfn.STDEV.P(Table2[1W Return vs Nifty])</f>
        <v>0.95048817532245078</v>
      </c>
      <c r="O608">
        <v>48.62</v>
      </c>
      <c r="P608">
        <v>50.940206047655202</v>
      </c>
      <c r="Q608">
        <v>57.470816646562803</v>
      </c>
      <c r="R608">
        <v>70.568180565825003</v>
      </c>
      <c r="S608" s="1">
        <f>(Table2[[#This Row],[Close Price]]-Table2[[#This Row],[20D EMA]])/Table2[[#This Row],[20D EMA]]</f>
        <v>0.15034965034965039</v>
      </c>
      <c r="T608" s="1">
        <f>(Table2[[#This Row],[Close Price]]-Table2[[#This Row],[50D EMA]])/Table2[[#This Row],[50D EMA]]</f>
        <v>9.7953941287100069E-2</v>
      </c>
      <c r="U608" s="1">
        <f>(Table2[[#This Row],[Close Price]]-Table2[[#This Row],[200D EMA]])/Table2[[#This Row],[200D EMA]]</f>
        <v>-2.6810418512731461E-2</v>
      </c>
      <c r="V608">
        <v>0.905845595955584</v>
      </c>
      <c r="W608">
        <v>51.85</v>
      </c>
      <c r="X608">
        <v>57.3</v>
      </c>
      <c r="Y608">
        <v>51.85</v>
      </c>
      <c r="Z608">
        <v>57.3</v>
      </c>
      <c r="AA608">
        <v>51.85</v>
      </c>
      <c r="AB608">
        <v>57.3</v>
      </c>
      <c r="AC608" s="1">
        <f>(Table2[[#This Row],[Close Price]]/Table2[[#This Row],[Day Low]])-1</f>
        <v>7.8688524590163844E-2</v>
      </c>
      <c r="AD608" s="1">
        <f>(Table2[[#This Row],[Day High]]/Table2[[#This Row],[Close Price]])-1</f>
        <v>2.4494904344716462E-2</v>
      </c>
      <c r="AE608" s="1">
        <f>(Table2[[#This Row],[Close Price]]/Table2[[#This Row],[Current Week Low]])-1</f>
        <v>7.8688524590163844E-2</v>
      </c>
      <c r="AF608" s="1">
        <f>(Table2[[#This Row],[Current Week High]]/Table2[[#This Row],[Close Price]])-1</f>
        <v>2.4494904344716462E-2</v>
      </c>
      <c r="AG608" s="1">
        <f>(Table2[[#This Row],[Close Price]]/Table2[[#This Row],[Current Month Low]])-1</f>
        <v>7.8688524590163844E-2</v>
      </c>
      <c r="AH608" s="1">
        <f>(Table2[[#This Row],[Current Month High]]/Table2[[#This Row],[Close Price]])-1</f>
        <v>2.4494904344716462E-2</v>
      </c>
      <c r="AI608">
        <v>78.133381011979196</v>
      </c>
      <c r="AJ608">
        <v>38.956521739130402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-0.1</v>
      </c>
      <c r="AM608" t="s">
        <v>3190</v>
      </c>
      <c r="AN608">
        <v>29.71</v>
      </c>
      <c r="AO608" t="s">
        <v>3189</v>
      </c>
      <c r="AP608">
        <v>1.6570754265643001E-2</v>
      </c>
      <c r="AQ608">
        <f>(Table2[[#This Row],[Sharpe Ratio]]-AVERAGE(Table2[Sharpe Ratio]))/_xlfn.STDEV.P(Table2[Sharpe Ratio])</f>
        <v>-0.50488129831448258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488</v>
      </c>
      <c r="AT608">
        <f>_xlfn.RANK.AVG(Table2[[#This Row],[6M Return vs Nifty Z-Score]],Table2[6M Return vs Nifty Z-Score])</f>
        <v>667</v>
      </c>
      <c r="AU608">
        <f>_xlfn.RANK.AVG(Table2[[#This Row],[Sharpe Ratio Z-Score]],Table2[Sharpe Ratio Z-Score])</f>
        <v>467</v>
      </c>
      <c r="AV608">
        <f>(Table2[[#This Row],[Rank 1Y]]+Table2[[#This Row],[Rank 6M]]+Table2[[#This Row],[Rank Sharpe]])/3</f>
        <v>540.66666666666663</v>
      </c>
    </row>
    <row r="609" spans="1:48" x14ac:dyDescent="0.3">
      <c r="A609" t="s">
        <v>1655</v>
      </c>
      <c r="B609" t="s">
        <v>1656</v>
      </c>
      <c r="C609" t="s">
        <v>3148</v>
      </c>
      <c r="D609" t="s">
        <v>269</v>
      </c>
      <c r="E609">
        <v>5516.2435121600001</v>
      </c>
      <c r="F609">
        <v>2025.55</v>
      </c>
      <c r="G609">
        <v>-38.721430687639703</v>
      </c>
      <c r="H609">
        <f>(Table2[[#This Row],[1Y Return vs Nifty]]-AVERAGE(Table2[1Y Return vs Nifty]))/_xlfn.STDEV.P(Table2[1Y Return vs Nifty])</f>
        <v>-1.0796689704228293</v>
      </c>
      <c r="I609">
        <v>-6.2965707735203598</v>
      </c>
      <c r="J609">
        <f>(Table2[[#This Row],[1M Return vs Nifty]]-AVERAGE(Table2[1M Return vs Nifty]))/_xlfn.STDEV.P(Table2[1M Return vs Nifty])</f>
        <v>-0.60620315512147938</v>
      </c>
      <c r="K609">
        <v>-21.8799481981066</v>
      </c>
      <c r="L609">
        <f>(Table2[[#This Row],[6M Return vs Nifty]]-AVERAGE(Table2[6M Return vs Nifty]))/_xlfn.STDEV.P(Table2[6M Return vs Nifty])</f>
        <v>-0.8054747665116001</v>
      </c>
      <c r="M609">
        <v>0.42238866474590903</v>
      </c>
      <c r="N609">
        <f>(Table2[[#This Row],[1W Return vs Nifty]]-AVERAGE(Table2[1W Return vs Nifty]))/_xlfn.STDEV.P(Table2[1W Return vs Nifty])</f>
        <v>-0.40479205653351619</v>
      </c>
      <c r="O609">
        <v>2071.17</v>
      </c>
      <c r="P609">
        <v>2185.9479626508801</v>
      </c>
      <c r="Q609">
        <v>2255.4801464218499</v>
      </c>
      <c r="R609">
        <v>42.690047017755298</v>
      </c>
      <c r="S609" s="1">
        <f>(Table2[[#This Row],[Close Price]]-Table2[[#This Row],[20D EMA]])/Table2[[#This Row],[20D EMA]]</f>
        <v>-2.2026197752960944E-2</v>
      </c>
      <c r="T609" s="1">
        <f>(Table2[[#This Row],[Close Price]]-Table2[[#This Row],[50D EMA]])/Table2[[#This Row],[50D EMA]]</f>
        <v>-7.3376844001522751E-2</v>
      </c>
      <c r="U609" s="1">
        <f>(Table2[[#This Row],[Close Price]]-Table2[[#This Row],[200D EMA]])/Table2[[#This Row],[200D EMA]]</f>
        <v>-0.10194288200080895</v>
      </c>
      <c r="V609">
        <v>0.54303193324787202</v>
      </c>
      <c r="W609">
        <v>2002</v>
      </c>
      <c r="X609">
        <v>2043.8</v>
      </c>
      <c r="Y609">
        <v>2002</v>
      </c>
      <c r="Z609">
        <v>2043.8</v>
      </c>
      <c r="AA609">
        <v>2002</v>
      </c>
      <c r="AB609">
        <v>2043.8</v>
      </c>
      <c r="AC609" s="1">
        <f>(Table2[[#This Row],[Close Price]]/Table2[[#This Row],[Day Low]])-1</f>
        <v>1.1763236763236762E-2</v>
      </c>
      <c r="AD609" s="1">
        <f>(Table2[[#This Row],[Day High]]/Table2[[#This Row],[Close Price]])-1</f>
        <v>9.0098985460738135E-3</v>
      </c>
      <c r="AE609" s="1">
        <f>(Table2[[#This Row],[Close Price]]/Table2[[#This Row],[Current Week Low]])-1</f>
        <v>1.1763236763236762E-2</v>
      </c>
      <c r="AF609" s="1">
        <f>(Table2[[#This Row],[Current Week High]]/Table2[[#This Row],[Close Price]])-1</f>
        <v>9.0098985460738135E-3</v>
      </c>
      <c r="AG609" s="1">
        <f>(Table2[[#This Row],[Close Price]]/Table2[[#This Row],[Current Month Low]])-1</f>
        <v>1.1763236763236762E-2</v>
      </c>
      <c r="AH609" s="1">
        <f>(Table2[[#This Row],[Current Month High]]/Table2[[#This Row],[Close Price]])-1</f>
        <v>9.0098985460738135E-3</v>
      </c>
      <c r="AI609">
        <v>37.937844042358797</v>
      </c>
      <c r="AJ609">
        <v>17.764534883720899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-0.13</v>
      </c>
      <c r="AM609" t="s">
        <v>3190</v>
      </c>
      <c r="AN609">
        <v>3.24</v>
      </c>
      <c r="AO609" t="s">
        <v>3189</v>
      </c>
      <c r="AP609">
        <v>6.5186214308662005E-2</v>
      </c>
      <c r="AQ609">
        <f>(Table2[[#This Row],[Sharpe Ratio]]-AVERAGE(Table2[Sharpe Ratio]))/_xlfn.STDEV.P(Table2[Sharpe Ratio])</f>
        <v>5.8914302027284718E-2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680</v>
      </c>
      <c r="AT609">
        <f>_xlfn.RANK.AVG(Table2[[#This Row],[6M Return vs Nifty Z-Score]],Table2[6M Return vs Nifty Z-Score])</f>
        <v>608</v>
      </c>
      <c r="AU609">
        <f>_xlfn.RANK.AVG(Table2[[#This Row],[Sharpe Ratio Z-Score]],Table2[Sharpe Ratio Z-Score])</f>
        <v>336</v>
      </c>
      <c r="AV609">
        <f>(Table2[[#This Row],[Rank 1Y]]+Table2[[#This Row],[Rank 6M]]+Table2[[#This Row],[Rank Sharpe]])/3</f>
        <v>541.33333333333337</v>
      </c>
    </row>
    <row r="610" spans="1:48" x14ac:dyDescent="0.3">
      <c r="A610" t="s">
        <v>462</v>
      </c>
      <c r="B610" t="s">
        <v>463</v>
      </c>
      <c r="C610" t="s">
        <v>3155</v>
      </c>
      <c r="D610" t="s">
        <v>464</v>
      </c>
      <c r="E610">
        <v>49182.101551897998</v>
      </c>
      <c r="F610">
        <v>171.21</v>
      </c>
      <c r="G610">
        <v>-20.634394663203999</v>
      </c>
      <c r="H610">
        <f>(Table2[[#This Row],[1Y Return vs Nifty]]-AVERAGE(Table2[1Y Return vs Nifty]))/_xlfn.STDEV.P(Table2[1Y Return vs Nifty])</f>
        <v>-0.7177068705017271</v>
      </c>
      <c r="I610">
        <v>-7.1088376267698203</v>
      </c>
      <c r="J610">
        <f>(Table2[[#This Row],[1M Return vs Nifty]]-AVERAGE(Table2[1M Return vs Nifty]))/_xlfn.STDEV.P(Table2[1M Return vs Nifty])</f>
        <v>-0.69572149356667823</v>
      </c>
      <c r="K610">
        <v>-2.4466637847744601</v>
      </c>
      <c r="L610">
        <f>(Table2[[#This Row],[6M Return vs Nifty]]-AVERAGE(Table2[6M Return vs Nifty]))/_xlfn.STDEV.P(Table2[6M Return vs Nifty])</f>
        <v>-0.18983809345173952</v>
      </c>
      <c r="M610">
        <v>-0.194489942371146</v>
      </c>
      <c r="N610">
        <f>(Table2[[#This Row],[1W Return vs Nifty]]-AVERAGE(Table2[1W Return vs Nifty]))/_xlfn.STDEV.P(Table2[1W Return vs Nifty])</f>
        <v>-0.53365311229083934</v>
      </c>
      <c r="O610">
        <v>174.66</v>
      </c>
      <c r="P610">
        <v>181.8336468132</v>
      </c>
      <c r="Q610">
        <v>180.10973700361501</v>
      </c>
      <c r="R610">
        <v>46.334909334947099</v>
      </c>
      <c r="S610" s="1">
        <f>(Table2[[#This Row],[Close Price]]-Table2[[#This Row],[20D EMA]])/Table2[[#This Row],[20D EMA]]</f>
        <v>-1.9752662315355482E-2</v>
      </c>
      <c r="T610" s="1">
        <f>(Table2[[#This Row],[Close Price]]-Table2[[#This Row],[50D EMA]])/Table2[[#This Row],[50D EMA]]</f>
        <v>-5.8425087982279779E-2</v>
      </c>
      <c r="U610" s="1">
        <f>(Table2[[#This Row],[Close Price]]-Table2[[#This Row],[200D EMA]])/Table2[[#This Row],[200D EMA]]</f>
        <v>-4.9412858803055015E-2</v>
      </c>
      <c r="V610">
        <v>0.82629092861199605</v>
      </c>
      <c r="W610">
        <v>168.11</v>
      </c>
      <c r="X610">
        <v>172.06</v>
      </c>
      <c r="Y610">
        <v>168.11</v>
      </c>
      <c r="Z610">
        <v>172.06</v>
      </c>
      <c r="AA610">
        <v>168.11</v>
      </c>
      <c r="AB610">
        <v>172.06</v>
      </c>
      <c r="AC610" s="1">
        <f>(Table2[[#This Row],[Close Price]]/Table2[[#This Row],[Day Low]])-1</f>
        <v>1.8440306941883255E-2</v>
      </c>
      <c r="AD610" s="1">
        <f>(Table2[[#This Row],[Day High]]/Table2[[#This Row],[Close Price]])-1</f>
        <v>4.9646632790141254E-3</v>
      </c>
      <c r="AE610" s="1">
        <f>(Table2[[#This Row],[Close Price]]/Table2[[#This Row],[Current Week Low]])-1</f>
        <v>1.8440306941883255E-2</v>
      </c>
      <c r="AF610" s="1">
        <f>(Table2[[#This Row],[Current Week High]]/Table2[[#This Row],[Close Price]])-1</f>
        <v>4.9646632790141254E-3</v>
      </c>
      <c r="AG610" s="1">
        <f>(Table2[[#This Row],[Close Price]]/Table2[[#This Row],[Current Month Low]])-1</f>
        <v>1.8440306941883255E-2</v>
      </c>
      <c r="AH610" s="1">
        <f>(Table2[[#This Row],[Current Month High]]/Table2[[#This Row],[Close Price]])-1</f>
        <v>4.9646632790141254E-3</v>
      </c>
      <c r="AI610">
        <v>34.221131943227597</v>
      </c>
      <c r="AJ610">
        <v>22.467811158798199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-0.21</v>
      </c>
      <c r="AM610" t="s">
        <v>3190</v>
      </c>
      <c r="AN610">
        <v>-3.71</v>
      </c>
      <c r="AO610" t="s">
        <v>3190</v>
      </c>
      <c r="AP610">
        <v>-9.1803528327059E-2</v>
      </c>
      <c r="AQ610">
        <f>(Table2[[#This Row],[Sharpe Ratio]]-AVERAGE(Table2[Sharpe Ratio]))/_xlfn.STDEV.P(Table2[Sharpe Ratio])</f>
        <v>-1.7617025576812264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565</v>
      </c>
      <c r="AT610">
        <f>_xlfn.RANK.AVG(Table2[[#This Row],[6M Return vs Nifty Z-Score]],Table2[6M Return vs Nifty Z-Score])</f>
        <v>355</v>
      </c>
      <c r="AU610">
        <f>_xlfn.RANK.AVG(Table2[[#This Row],[Sharpe Ratio Z-Score]],Table2[Sharpe Ratio Z-Score])</f>
        <v>705</v>
      </c>
      <c r="AV610">
        <f>(Table2[[#This Row],[Rank 1Y]]+Table2[[#This Row],[Rank 6M]]+Table2[[#This Row],[Rank Sharpe]])/3</f>
        <v>541.66666666666663</v>
      </c>
    </row>
    <row r="611" spans="1:48" x14ac:dyDescent="0.3">
      <c r="A611" t="s">
        <v>1546</v>
      </c>
      <c r="B611" t="s">
        <v>1547</v>
      </c>
      <c r="C611" t="s">
        <v>3153</v>
      </c>
      <c r="D611" t="s">
        <v>1548</v>
      </c>
      <c r="E611">
        <v>6425.0455373249997</v>
      </c>
      <c r="F611">
        <v>320.35000000000002</v>
      </c>
      <c r="G611">
        <v>-18.9133704247228</v>
      </c>
      <c r="H611">
        <f>(Table2[[#This Row],[1Y Return vs Nifty]]-AVERAGE(Table2[1Y Return vs Nifty]))/_xlfn.STDEV.P(Table2[1Y Return vs Nifty])</f>
        <v>-0.68326532095573367</v>
      </c>
      <c r="I611">
        <v>-5.3476317951461096</v>
      </c>
      <c r="J611">
        <f>(Table2[[#This Row],[1M Return vs Nifty]]-AVERAGE(Table2[1M Return vs Nifty]))/_xlfn.STDEV.P(Table2[1M Return vs Nifty])</f>
        <v>-0.50162244954409851</v>
      </c>
      <c r="K611">
        <v>-47.632310067333798</v>
      </c>
      <c r="L611">
        <f>(Table2[[#This Row],[6M Return vs Nifty]]-AVERAGE(Table2[6M Return vs Nifty]))/_xlfn.STDEV.P(Table2[6M Return vs Nifty])</f>
        <v>-1.6212966341588413</v>
      </c>
      <c r="M611">
        <v>3.38595797691011</v>
      </c>
      <c r="N611">
        <f>(Table2[[#This Row],[1W Return vs Nifty]]-AVERAGE(Table2[1W Return vs Nifty]))/_xlfn.STDEV.P(Table2[1W Return vs Nifty])</f>
        <v>0.21427410327419172</v>
      </c>
      <c r="O611">
        <v>316.76</v>
      </c>
      <c r="P611">
        <v>343.31349252752301</v>
      </c>
      <c r="Q611">
        <v>370.90228442958499</v>
      </c>
      <c r="R611">
        <v>55.053222166350103</v>
      </c>
      <c r="S611" s="1">
        <f>(Table2[[#This Row],[Close Price]]-Table2[[#This Row],[20D EMA]])/Table2[[#This Row],[20D EMA]]</f>
        <v>1.1333501704760803E-2</v>
      </c>
      <c r="T611" s="1">
        <f>(Table2[[#This Row],[Close Price]]-Table2[[#This Row],[50D EMA]])/Table2[[#This Row],[50D EMA]]</f>
        <v>-6.6887824182098043E-2</v>
      </c>
      <c r="U611" s="1">
        <f>(Table2[[#This Row],[Close Price]]-Table2[[#This Row],[200D EMA]])/Table2[[#This Row],[200D EMA]]</f>
        <v>-0.13629542483764942</v>
      </c>
      <c r="V611">
        <v>1.0885863639845399</v>
      </c>
      <c r="W611">
        <v>314.45</v>
      </c>
      <c r="X611">
        <v>324.95</v>
      </c>
      <c r="Y611">
        <v>314.45</v>
      </c>
      <c r="Z611">
        <v>324.95</v>
      </c>
      <c r="AA611">
        <v>314.45</v>
      </c>
      <c r="AB611">
        <v>324.95</v>
      </c>
      <c r="AC611" s="1">
        <f>(Table2[[#This Row],[Close Price]]/Table2[[#This Row],[Day Low]])-1</f>
        <v>1.8762919383049859E-2</v>
      </c>
      <c r="AD611" s="1">
        <f>(Table2[[#This Row],[Day High]]/Table2[[#This Row],[Close Price]])-1</f>
        <v>1.4359294521616883E-2</v>
      </c>
      <c r="AE611" s="1">
        <f>(Table2[[#This Row],[Close Price]]/Table2[[#This Row],[Current Week Low]])-1</f>
        <v>1.8762919383049859E-2</v>
      </c>
      <c r="AF611" s="1">
        <f>(Table2[[#This Row],[Current Week High]]/Table2[[#This Row],[Close Price]])-1</f>
        <v>1.4359294521616883E-2</v>
      </c>
      <c r="AG611" s="1">
        <f>(Table2[[#This Row],[Close Price]]/Table2[[#This Row],[Current Month Low]])-1</f>
        <v>1.8762919383049859E-2</v>
      </c>
      <c r="AH611" s="1">
        <f>(Table2[[#This Row],[Current Month High]]/Table2[[#This Row],[Close Price]])-1</f>
        <v>1.4359294521616883E-2</v>
      </c>
      <c r="AI611">
        <v>83.549243015451793</v>
      </c>
      <c r="AJ611">
        <v>23.4489402697495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-0.2</v>
      </c>
      <c r="AM611" t="s">
        <v>3190</v>
      </c>
      <c r="AN611">
        <v>3.19</v>
      </c>
      <c r="AO611" t="s">
        <v>3189</v>
      </c>
      <c r="AP611">
        <v>6.1484888009378999E-2</v>
      </c>
      <c r="AQ611">
        <f>(Table2[[#This Row],[Sharpe Ratio]]-AVERAGE(Table2[Sharpe Ratio]))/_xlfn.STDEV.P(Table2[Sharpe Ratio])</f>
        <v>1.5989860273191114E-2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554</v>
      </c>
      <c r="AT611">
        <f>_xlfn.RANK.AVG(Table2[[#This Row],[6M Return vs Nifty Z-Score]],Table2[6M Return vs Nifty Z-Score])</f>
        <v>729</v>
      </c>
      <c r="AU611">
        <f>_xlfn.RANK.AVG(Table2[[#This Row],[Sharpe Ratio Z-Score]],Table2[Sharpe Ratio Z-Score])</f>
        <v>346</v>
      </c>
      <c r="AV611">
        <f>(Table2[[#This Row],[Rank 1Y]]+Table2[[#This Row],[Rank 6M]]+Table2[[#This Row],[Rank Sharpe]])/3</f>
        <v>543</v>
      </c>
    </row>
    <row r="612" spans="1:48" x14ac:dyDescent="0.3">
      <c r="A612" t="s">
        <v>1714</v>
      </c>
      <c r="B612" t="s">
        <v>1715</v>
      </c>
      <c r="C612" t="s">
        <v>3152</v>
      </c>
      <c r="D612" t="s">
        <v>276</v>
      </c>
      <c r="E612">
        <v>5002.7902338530002</v>
      </c>
      <c r="F612">
        <v>229.14</v>
      </c>
      <c r="G612">
        <v>-12.466927971221301</v>
      </c>
      <c r="H612">
        <f>(Table2[[#This Row],[1Y Return vs Nifty]]-AVERAGE(Table2[1Y Return vs Nifty]))/_xlfn.STDEV.P(Table2[1Y Return vs Nifty])</f>
        <v>-0.55425756952882499</v>
      </c>
      <c r="I612">
        <v>-4.3764316292863796</v>
      </c>
      <c r="J612">
        <f>(Table2[[#This Row],[1M Return vs Nifty]]-AVERAGE(Table2[1M Return vs Nifty]))/_xlfn.STDEV.P(Table2[1M Return vs Nifty])</f>
        <v>-0.39458838210965669</v>
      </c>
      <c r="K612">
        <v>-5.3131643652206701</v>
      </c>
      <c r="L612">
        <f>(Table2[[#This Row],[6M Return vs Nifty]]-AVERAGE(Table2[6M Return vs Nifty]))/_xlfn.STDEV.P(Table2[6M Return vs Nifty])</f>
        <v>-0.28064738966413799</v>
      </c>
      <c r="M612">
        <v>1.7864485061866999</v>
      </c>
      <c r="N612">
        <f>(Table2[[#This Row],[1W Return vs Nifty]]-AVERAGE(Table2[1W Return vs Nifty]))/_xlfn.STDEV.P(Table2[1W Return vs Nifty])</f>
        <v>-0.11985075810577969</v>
      </c>
      <c r="O612">
        <v>233.27</v>
      </c>
      <c r="P612">
        <v>238.04327467325399</v>
      </c>
      <c r="Q612">
        <v>240.36619831036799</v>
      </c>
      <c r="R612">
        <v>52.787653139535401</v>
      </c>
      <c r="S612" s="1">
        <f>(Table2[[#This Row],[Close Price]]-Table2[[#This Row],[20D EMA]])/Table2[[#This Row],[20D EMA]]</f>
        <v>-1.7704805590088839E-2</v>
      </c>
      <c r="T612" s="1">
        <f>(Table2[[#This Row],[Close Price]]-Table2[[#This Row],[50D EMA]])/Table2[[#This Row],[50D EMA]]</f>
        <v>-3.7401916460252572E-2</v>
      </c>
      <c r="U612" s="1">
        <f>(Table2[[#This Row],[Close Price]]-Table2[[#This Row],[200D EMA]])/Table2[[#This Row],[200D EMA]]</f>
        <v>-4.6704563242592055E-2</v>
      </c>
      <c r="V612">
        <v>0.56891149209653702</v>
      </c>
      <c r="W612">
        <v>228</v>
      </c>
      <c r="X612">
        <v>236.83</v>
      </c>
      <c r="Y612">
        <v>228</v>
      </c>
      <c r="Z612">
        <v>236.83</v>
      </c>
      <c r="AA612">
        <v>228</v>
      </c>
      <c r="AB612">
        <v>236.83</v>
      </c>
      <c r="AC612" s="1">
        <f>(Table2[[#This Row],[Close Price]]/Table2[[#This Row],[Day Low]])-1</f>
        <v>4.9999999999998934E-3</v>
      </c>
      <c r="AD612" s="1">
        <f>(Table2[[#This Row],[Day High]]/Table2[[#This Row],[Close Price]])-1</f>
        <v>3.356026883128238E-2</v>
      </c>
      <c r="AE612" s="1">
        <f>(Table2[[#This Row],[Close Price]]/Table2[[#This Row],[Current Week Low]])-1</f>
        <v>4.9999999999998934E-3</v>
      </c>
      <c r="AF612" s="1">
        <f>(Table2[[#This Row],[Current Week High]]/Table2[[#This Row],[Close Price]])-1</f>
        <v>3.356026883128238E-2</v>
      </c>
      <c r="AG612" s="1">
        <f>(Table2[[#This Row],[Close Price]]/Table2[[#This Row],[Current Month Low]])-1</f>
        <v>4.9999999999998934E-3</v>
      </c>
      <c r="AH612" s="1">
        <f>(Table2[[#This Row],[Current Month High]]/Table2[[#This Row],[Close Price]])-1</f>
        <v>3.356026883128238E-2</v>
      </c>
      <c r="AI612">
        <v>29.658723924238402</v>
      </c>
      <c r="AJ612">
        <v>21.238095238095202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-0.06</v>
      </c>
      <c r="AM612" t="s">
        <v>3190</v>
      </c>
      <c r="AN612">
        <v>-1.97</v>
      </c>
      <c r="AO612" t="s">
        <v>3190</v>
      </c>
      <c r="AP612">
        <v>-0.117269853513391</v>
      </c>
      <c r="AQ612">
        <f>(Table2[[#This Row],[Sharpe Ratio]]-AVERAGE(Table2[Sharpe Ratio]))/_xlfn.STDEV.P(Table2[Sharpe Ratio])</f>
        <v>-2.0570366362690202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508</v>
      </c>
      <c r="AT612">
        <f>_xlfn.RANK.AVG(Table2[[#This Row],[6M Return vs Nifty Z-Score]],Table2[6M Return vs Nifty Z-Score])</f>
        <v>404</v>
      </c>
      <c r="AU612">
        <f>_xlfn.RANK.AVG(Table2[[#This Row],[Sharpe Ratio Z-Score]],Table2[Sharpe Ratio Z-Score])</f>
        <v>725</v>
      </c>
      <c r="AV612">
        <f>(Table2[[#This Row],[Rank 1Y]]+Table2[[#This Row],[Rank 6M]]+Table2[[#This Row],[Rank Sharpe]])/3</f>
        <v>545.66666666666663</v>
      </c>
    </row>
    <row r="613" spans="1:48" x14ac:dyDescent="0.3">
      <c r="A613" t="s">
        <v>280</v>
      </c>
      <c r="B613" t="s">
        <v>281</v>
      </c>
      <c r="C613" t="s">
        <v>3150</v>
      </c>
      <c r="D613" t="s">
        <v>72</v>
      </c>
      <c r="E613">
        <v>94085.782118460003</v>
      </c>
      <c r="F613">
        <v>26784</v>
      </c>
      <c r="G613">
        <v>-25.694783076544201</v>
      </c>
      <c r="H613">
        <f>(Table2[[#This Row],[1Y Return vs Nifty]]-AVERAGE(Table2[1Y Return vs Nifty]))/_xlfn.STDEV.P(Table2[1Y Return vs Nifty])</f>
        <v>-0.81897657627521248</v>
      </c>
      <c r="I613">
        <v>2.7796290375192698</v>
      </c>
      <c r="J613">
        <f>(Table2[[#This Row],[1M Return vs Nifty]]-AVERAGE(Table2[1M Return vs Nifty]))/_xlfn.STDEV.P(Table2[1M Return vs Nifty])</f>
        <v>0.39406704331214804</v>
      </c>
      <c r="K613">
        <v>-4.7152386011985898</v>
      </c>
      <c r="L613">
        <f>(Table2[[#This Row],[6M Return vs Nifty]]-AVERAGE(Table2[6M Return vs Nifty]))/_xlfn.STDEV.P(Table2[6M Return vs Nifty])</f>
        <v>-0.26170540228465045</v>
      </c>
      <c r="M613">
        <v>4.0613849915892102</v>
      </c>
      <c r="N613">
        <f>(Table2[[#This Row],[1W Return vs Nifty]]-AVERAGE(Table2[1W Return vs Nifty]))/_xlfn.STDEV.P(Table2[1W Return vs Nifty])</f>
        <v>0.35536545770666988</v>
      </c>
      <c r="O613">
        <v>25115.23</v>
      </c>
      <c r="P613">
        <v>25117.529423377298</v>
      </c>
      <c r="Q613">
        <v>25651.389974873098</v>
      </c>
      <c r="R613">
        <v>74.038494534640904</v>
      </c>
      <c r="S613" s="1">
        <f>(Table2[[#This Row],[Close Price]]-Table2[[#This Row],[20D EMA]])/Table2[[#This Row],[20D EMA]]</f>
        <v>6.6444543808677065E-2</v>
      </c>
      <c r="T613" s="1">
        <f>(Table2[[#This Row],[Close Price]]-Table2[[#This Row],[50D EMA]])/Table2[[#This Row],[50D EMA]]</f>
        <v>6.6346914480836239E-2</v>
      </c>
      <c r="U613" s="1">
        <f>(Table2[[#This Row],[Close Price]]-Table2[[#This Row],[200D EMA]])/Table2[[#This Row],[200D EMA]]</f>
        <v>4.4153943557692331E-2</v>
      </c>
      <c r="V613">
        <v>1.0806819395045699</v>
      </c>
      <c r="W613">
        <v>26000</v>
      </c>
      <c r="X613">
        <v>27055</v>
      </c>
      <c r="Y613">
        <v>26000</v>
      </c>
      <c r="Z613">
        <v>27055</v>
      </c>
      <c r="AA613">
        <v>26000</v>
      </c>
      <c r="AB613">
        <v>27055</v>
      </c>
      <c r="AC613" s="1">
        <f>(Table2[[#This Row],[Close Price]]/Table2[[#This Row],[Day Low]])-1</f>
        <v>3.0153846153846198E-2</v>
      </c>
      <c r="AD613" s="1">
        <f>(Table2[[#This Row],[Day High]]/Table2[[#This Row],[Close Price]])-1</f>
        <v>1.0117980884109867E-2</v>
      </c>
      <c r="AE613" s="1">
        <f>(Table2[[#This Row],[Close Price]]/Table2[[#This Row],[Current Week Low]])-1</f>
        <v>3.0153846153846198E-2</v>
      </c>
      <c r="AF613" s="1">
        <f>(Table2[[#This Row],[Current Week High]]/Table2[[#This Row],[Close Price]])-1</f>
        <v>1.0117980884109867E-2</v>
      </c>
      <c r="AG613" s="1">
        <f>(Table2[[#This Row],[Close Price]]/Table2[[#This Row],[Current Month Low]])-1</f>
        <v>3.0153846153846198E-2</v>
      </c>
      <c r="AH613" s="1">
        <f>(Table2[[#This Row],[Current Month High]]/Table2[[#This Row],[Close Price]])-1</f>
        <v>1.0117980884109867E-2</v>
      </c>
      <c r="AI613">
        <v>14.761611409796901</v>
      </c>
      <c r="AJ613">
        <v>13.974468085106301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0.09</v>
      </c>
      <c r="AM613" t="s">
        <v>3189</v>
      </c>
      <c r="AN613">
        <v>9.89</v>
      </c>
      <c r="AO613" t="s">
        <v>3189</v>
      </c>
      <c r="AP613">
        <v>-4.3324316288687999E-2</v>
      </c>
      <c r="AQ613">
        <f>(Table2[[#This Row],[Sharpe Ratio]]-AVERAGE(Table2[Sharpe Ratio]))/_xlfn.STDEV.P(Table2[Sharpe Ratio])</f>
        <v>-1.1994870313633996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596</v>
      </c>
      <c r="AT613">
        <f>_xlfn.RANK.AVG(Table2[[#This Row],[6M Return vs Nifty Z-Score]],Table2[6M Return vs Nifty Z-Score])</f>
        <v>389</v>
      </c>
      <c r="AU613">
        <f>_xlfn.RANK.AVG(Table2[[#This Row],[Sharpe Ratio Z-Score]],Table2[Sharpe Ratio Z-Score])</f>
        <v>654</v>
      </c>
      <c r="AV613">
        <f>(Table2[[#This Row],[Rank 1Y]]+Table2[[#This Row],[Rank 6M]]+Table2[[#This Row],[Rank Sharpe]])/3</f>
        <v>546.33333333333337</v>
      </c>
    </row>
    <row r="614" spans="1:48" x14ac:dyDescent="0.3">
      <c r="A614" t="s">
        <v>866</v>
      </c>
      <c r="B614" t="s">
        <v>867</v>
      </c>
      <c r="C614" t="s">
        <v>3152</v>
      </c>
      <c r="D614" t="s">
        <v>43</v>
      </c>
      <c r="E614">
        <v>17453.230961509998</v>
      </c>
      <c r="F614">
        <v>807.55</v>
      </c>
      <c r="G614">
        <v>-19.895938412610601</v>
      </c>
      <c r="H614">
        <f>(Table2[[#This Row],[1Y Return vs Nifty]]-AVERAGE(Table2[1Y Return vs Nifty]))/_xlfn.STDEV.P(Table2[1Y Return vs Nifty])</f>
        <v>-0.70292870702576926</v>
      </c>
      <c r="I614">
        <v>-4.1078023631011096</v>
      </c>
      <c r="J614">
        <f>(Table2[[#This Row],[1M Return vs Nifty]]-AVERAGE(Table2[1M Return vs Nifty]))/_xlfn.STDEV.P(Table2[1M Return vs Nifty])</f>
        <v>-0.36498327700108574</v>
      </c>
      <c r="K614">
        <v>-15.8953353409992</v>
      </c>
      <c r="L614">
        <f>(Table2[[#This Row],[6M Return vs Nifty]]-AVERAGE(Table2[6M Return vs Nifty]))/_xlfn.STDEV.P(Table2[6M Return vs Nifty])</f>
        <v>-0.61588524214004137</v>
      </c>
      <c r="M614">
        <v>4.1693604634785801</v>
      </c>
      <c r="N614">
        <f>(Table2[[#This Row],[1W Return vs Nifty]]-AVERAGE(Table2[1W Return vs Nifty]))/_xlfn.STDEV.P(Table2[1W Return vs Nifty])</f>
        <v>0.3779206786902356</v>
      </c>
      <c r="O614">
        <v>798.78</v>
      </c>
      <c r="P614">
        <v>836.12282822130805</v>
      </c>
      <c r="Q614">
        <v>855.079685302705</v>
      </c>
      <c r="R614">
        <v>51.972857534084703</v>
      </c>
      <c r="S614" s="1">
        <f>(Table2[[#This Row],[Close Price]]-Table2[[#This Row],[20D EMA]])/Table2[[#This Row],[20D EMA]]</f>
        <v>1.0979243346102785E-2</v>
      </c>
      <c r="T614" s="1">
        <f>(Table2[[#This Row],[Close Price]]-Table2[[#This Row],[50D EMA]])/Table2[[#This Row],[50D EMA]]</f>
        <v>-3.4173003363741843E-2</v>
      </c>
      <c r="U614" s="1">
        <f>(Table2[[#This Row],[Close Price]]-Table2[[#This Row],[200D EMA]])/Table2[[#This Row],[200D EMA]]</f>
        <v>-5.5585094722346448E-2</v>
      </c>
      <c r="V614">
        <v>1.93118244472325</v>
      </c>
      <c r="W614">
        <v>788.45</v>
      </c>
      <c r="X614">
        <v>815</v>
      </c>
      <c r="Y614">
        <v>788.45</v>
      </c>
      <c r="Z614">
        <v>815</v>
      </c>
      <c r="AA614">
        <v>788.45</v>
      </c>
      <c r="AB614">
        <v>815</v>
      </c>
      <c r="AC614" s="1">
        <f>(Table2[[#This Row],[Close Price]]/Table2[[#This Row],[Day Low]])-1</f>
        <v>2.4224744752362026E-2</v>
      </c>
      <c r="AD614" s="1">
        <f>(Table2[[#This Row],[Day High]]/Table2[[#This Row],[Close Price]])-1</f>
        <v>9.2254349575877637E-3</v>
      </c>
      <c r="AE614" s="1">
        <f>(Table2[[#This Row],[Close Price]]/Table2[[#This Row],[Current Week Low]])-1</f>
        <v>2.4224744752362026E-2</v>
      </c>
      <c r="AF614" s="1">
        <f>(Table2[[#This Row],[Current Week High]]/Table2[[#This Row],[Close Price]])-1</f>
        <v>9.2254349575877637E-3</v>
      </c>
      <c r="AG614" s="1">
        <f>(Table2[[#This Row],[Close Price]]/Table2[[#This Row],[Current Month Low]])-1</f>
        <v>2.4224744752362026E-2</v>
      </c>
      <c r="AH614" s="1">
        <f>(Table2[[#This Row],[Current Month High]]/Table2[[#This Row],[Close Price]])-1</f>
        <v>9.2254349575877637E-3</v>
      </c>
      <c r="AI614">
        <v>26.9271252554021</v>
      </c>
      <c r="AJ614">
        <v>13.547525309336301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0</v>
      </c>
      <c r="AM614" t="s">
        <v>3188</v>
      </c>
      <c r="AN614">
        <v>-4.2699999999999996</v>
      </c>
      <c r="AO614" t="s">
        <v>3190</v>
      </c>
      <c r="AQ614">
        <f>(Table2[[#This Row],[Sharpe Ratio]]-AVERAGE(Table2[Sharpe Ratio]))/_xlfn.STDEV.P(Table2[Sharpe Ratio])</f>
        <v>-0.69705305481019519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561</v>
      </c>
      <c r="AT614">
        <f>_xlfn.RANK.AVG(Table2[[#This Row],[6M Return vs Nifty Z-Score]],Table2[6M Return vs Nifty Z-Score])</f>
        <v>547</v>
      </c>
      <c r="AU614">
        <f>_xlfn.RANK.AVG(Table2[[#This Row],[Sharpe Ratio Z-Score]],Table2[Sharpe Ratio Z-Score])</f>
        <v>537</v>
      </c>
      <c r="AV614">
        <f>(Table2[[#This Row],[Rank 1Y]]+Table2[[#This Row],[Rank 6M]]+Table2[[#This Row],[Rank Sharpe]])/3</f>
        <v>548.33333333333337</v>
      </c>
    </row>
    <row r="615" spans="1:48" x14ac:dyDescent="0.3">
      <c r="A615" t="s">
        <v>1091</v>
      </c>
      <c r="B615" t="s">
        <v>1092</v>
      </c>
      <c r="C615" t="s">
        <v>3155</v>
      </c>
      <c r="D615" t="s">
        <v>505</v>
      </c>
      <c r="E615">
        <v>11774.9798176</v>
      </c>
      <c r="F615">
        <v>766.7</v>
      </c>
      <c r="G615">
        <v>-31.5683052865358</v>
      </c>
      <c r="H615">
        <f>(Table2[[#This Row],[1Y Return vs Nifty]]-AVERAGE(Table2[1Y Return vs Nifty]))/_xlfn.STDEV.P(Table2[1Y Return vs Nifty])</f>
        <v>-0.93651891047466684</v>
      </c>
      <c r="I615">
        <v>-1.2634089365155401</v>
      </c>
      <c r="J615">
        <f>(Table2[[#This Row],[1M Return vs Nifty]]-AVERAGE(Table2[1M Return vs Nifty]))/_xlfn.STDEV.P(Table2[1M Return vs Nifty])</f>
        <v>-5.1508250396514473E-2</v>
      </c>
      <c r="K615">
        <v>-14.1438066769268</v>
      </c>
      <c r="L615">
        <f>(Table2[[#This Row],[6M Return vs Nifty]]-AVERAGE(Table2[6M Return vs Nifty]))/_xlfn.STDEV.P(Table2[6M Return vs Nifty])</f>
        <v>-0.56039769528055394</v>
      </c>
      <c r="M615">
        <v>6.0913451516761903</v>
      </c>
      <c r="N615">
        <f>(Table2[[#This Row],[1W Return vs Nifty]]-AVERAGE(Table2[1W Return vs Nifty]))/_xlfn.STDEV.P(Table2[1W Return vs Nifty])</f>
        <v>0.77940805921072354</v>
      </c>
      <c r="O615">
        <v>753.47</v>
      </c>
      <c r="P615">
        <v>788.65024759102698</v>
      </c>
      <c r="Q615">
        <v>818.76506539728905</v>
      </c>
      <c r="R615">
        <v>57.275576429295903</v>
      </c>
      <c r="S615" s="1">
        <f>(Table2[[#This Row],[Close Price]]-Table2[[#This Row],[20D EMA]])/Table2[[#This Row],[20D EMA]]</f>
        <v>1.7558761463628305E-2</v>
      </c>
      <c r="T615" s="1">
        <f>(Table2[[#This Row],[Close Price]]-Table2[[#This Row],[50D EMA]])/Table2[[#This Row],[50D EMA]]</f>
        <v>-2.7832676979529399E-2</v>
      </c>
      <c r="U615" s="1">
        <f>(Table2[[#This Row],[Close Price]]-Table2[[#This Row],[200D EMA]])/Table2[[#This Row],[200D EMA]]</f>
        <v>-6.3589749486961181E-2</v>
      </c>
      <c r="V615">
        <v>0.61265884973984297</v>
      </c>
      <c r="W615">
        <v>745</v>
      </c>
      <c r="X615">
        <v>770</v>
      </c>
      <c r="Y615">
        <v>745</v>
      </c>
      <c r="Z615">
        <v>770</v>
      </c>
      <c r="AA615">
        <v>745</v>
      </c>
      <c r="AB615">
        <v>770</v>
      </c>
      <c r="AC615" s="1">
        <f>(Table2[[#This Row],[Close Price]]/Table2[[#This Row],[Day Low]])-1</f>
        <v>2.9127516778523654E-2</v>
      </c>
      <c r="AD615" s="1">
        <f>(Table2[[#This Row],[Day High]]/Table2[[#This Row],[Close Price]])-1</f>
        <v>4.3041606886655703E-3</v>
      </c>
      <c r="AE615" s="1">
        <f>(Table2[[#This Row],[Close Price]]/Table2[[#This Row],[Current Week Low]])-1</f>
        <v>2.9127516778523654E-2</v>
      </c>
      <c r="AF615" s="1">
        <f>(Table2[[#This Row],[Current Week High]]/Table2[[#This Row],[Close Price]])-1</f>
        <v>4.3041606886655703E-3</v>
      </c>
      <c r="AG615" s="1">
        <f>(Table2[[#This Row],[Close Price]]/Table2[[#This Row],[Current Month Low]])-1</f>
        <v>2.9127516778523654E-2</v>
      </c>
      <c r="AH615" s="1">
        <f>(Table2[[#This Row],[Current Month High]]/Table2[[#This Row],[Close Price]])-1</f>
        <v>4.3041606886655703E-3</v>
      </c>
      <c r="AI615">
        <v>24.820659971305499</v>
      </c>
      <c r="AJ615">
        <v>13.677811550151899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-0.04</v>
      </c>
      <c r="AM615" t="s">
        <v>3190</v>
      </c>
      <c r="AN615">
        <v>2.36</v>
      </c>
      <c r="AO615" t="s">
        <v>3189</v>
      </c>
      <c r="AP615">
        <v>1.3892115417483E-2</v>
      </c>
      <c r="AQ615">
        <f>(Table2[[#This Row],[Sharpe Ratio]]-AVERAGE(Table2[Sharpe Ratio]))/_xlfn.STDEV.P(Table2[Sharpe Ratio])</f>
        <v>-0.53594558930670588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644</v>
      </c>
      <c r="AT615">
        <f>_xlfn.RANK.AVG(Table2[[#This Row],[6M Return vs Nifty Z-Score]],Table2[6M Return vs Nifty Z-Score])</f>
        <v>523</v>
      </c>
      <c r="AU615">
        <f>_xlfn.RANK.AVG(Table2[[#This Row],[Sharpe Ratio Z-Score]],Table2[Sharpe Ratio Z-Score])</f>
        <v>479</v>
      </c>
      <c r="AV615">
        <f>(Table2[[#This Row],[Rank 1Y]]+Table2[[#This Row],[Rank 6M]]+Table2[[#This Row],[Rank Sharpe]])/3</f>
        <v>548.66666666666663</v>
      </c>
    </row>
    <row r="616" spans="1:48" x14ac:dyDescent="0.3">
      <c r="A616" t="s">
        <v>720</v>
      </c>
      <c r="B616" t="s">
        <v>721</v>
      </c>
      <c r="C616" t="s">
        <v>3148</v>
      </c>
      <c r="D616" t="s">
        <v>213</v>
      </c>
      <c r="E616">
        <v>24209.940149549999</v>
      </c>
      <c r="F616">
        <v>1147.9000000000001</v>
      </c>
      <c r="G616">
        <v>-29.237170282758701</v>
      </c>
      <c r="H616">
        <f>(Table2[[#This Row],[1Y Return vs Nifty]]-AVERAGE(Table2[1Y Return vs Nifty]))/_xlfn.STDEV.P(Table2[1Y Return vs Nifty])</f>
        <v>-0.88986767806562039</v>
      </c>
      <c r="I616">
        <v>-13.258996952504701</v>
      </c>
      <c r="J616">
        <f>(Table2[[#This Row],[1M Return vs Nifty]]-AVERAGE(Table2[1M Return vs Nifty]))/_xlfn.STDEV.P(Table2[1M Return vs Nifty])</f>
        <v>-1.3735185030230617</v>
      </c>
      <c r="K616">
        <v>-13.701157335472001</v>
      </c>
      <c r="L616">
        <f>(Table2[[#This Row],[6M Return vs Nifty]]-AVERAGE(Table2[6M Return vs Nifty]))/_xlfn.STDEV.P(Table2[6M Return vs Nifty])</f>
        <v>-0.54637478684627938</v>
      </c>
      <c r="M616">
        <v>-1.9256312217537199</v>
      </c>
      <c r="N616">
        <f>(Table2[[#This Row],[1W Return vs Nifty]]-AVERAGE(Table2[1W Return vs Nifty]))/_xlfn.STDEV.P(Table2[1W Return vs Nifty])</f>
        <v>-0.89527481606308912</v>
      </c>
      <c r="O616">
        <v>1211.05</v>
      </c>
      <c r="P616">
        <v>1284.1288790880201</v>
      </c>
      <c r="Q616">
        <v>1281.55736355407</v>
      </c>
      <c r="R616">
        <v>30.057062627527401</v>
      </c>
      <c r="S616" s="1">
        <f>(Table2[[#This Row],[Close Price]]-Table2[[#This Row],[20D EMA]])/Table2[[#This Row],[20D EMA]]</f>
        <v>-5.2144832996160247E-2</v>
      </c>
      <c r="T616" s="1">
        <f>(Table2[[#This Row],[Close Price]]-Table2[[#This Row],[50D EMA]])/Table2[[#This Row],[50D EMA]]</f>
        <v>-0.10608660961255606</v>
      </c>
      <c r="U616" s="1">
        <f>(Table2[[#This Row],[Close Price]]-Table2[[#This Row],[200D EMA]])/Table2[[#This Row],[200D EMA]]</f>
        <v>-0.10429292309117209</v>
      </c>
      <c r="V616">
        <v>0.78886955673858505</v>
      </c>
      <c r="W616">
        <v>1141.5</v>
      </c>
      <c r="X616">
        <v>1162.45</v>
      </c>
      <c r="Y616">
        <v>1141.5</v>
      </c>
      <c r="Z616">
        <v>1162.45</v>
      </c>
      <c r="AA616">
        <v>1141.5</v>
      </c>
      <c r="AB616">
        <v>1162.45</v>
      </c>
      <c r="AC616" s="1">
        <f>(Table2[[#This Row],[Close Price]]/Table2[[#This Row],[Day Low]])-1</f>
        <v>5.6066579062636901E-3</v>
      </c>
      <c r="AD616" s="1">
        <f>(Table2[[#This Row],[Day High]]/Table2[[#This Row],[Close Price]])-1</f>
        <v>1.2675320149838853E-2</v>
      </c>
      <c r="AE616" s="1">
        <f>(Table2[[#This Row],[Close Price]]/Table2[[#This Row],[Current Week Low]])-1</f>
        <v>5.6066579062636901E-3</v>
      </c>
      <c r="AF616" s="1">
        <f>(Table2[[#This Row],[Current Week High]]/Table2[[#This Row],[Close Price]])-1</f>
        <v>1.2675320149838853E-2</v>
      </c>
      <c r="AG616" s="1">
        <f>(Table2[[#This Row],[Close Price]]/Table2[[#This Row],[Current Month Low]])-1</f>
        <v>5.6066579062636901E-3</v>
      </c>
      <c r="AH616" s="1">
        <f>(Table2[[#This Row],[Current Month High]]/Table2[[#This Row],[Close Price]])-1</f>
        <v>1.2675320149838853E-2</v>
      </c>
      <c r="AI616">
        <v>31.191741440891999</v>
      </c>
      <c r="AJ616">
        <v>14.440955086984699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-0.11</v>
      </c>
      <c r="AM616" t="s">
        <v>3190</v>
      </c>
      <c r="AN616">
        <v>-6.38</v>
      </c>
      <c r="AO616" t="s">
        <v>3190</v>
      </c>
      <c r="AP616">
        <v>8.1081263351219998E-3</v>
      </c>
      <c r="AQ616">
        <f>(Table2[[#This Row],[Sharpe Ratio]]-AVERAGE(Table2[Sharpe Ratio]))/_xlfn.STDEV.P(Table2[Sharpe Ratio])</f>
        <v>-0.6030227617570818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630</v>
      </c>
      <c r="AT616">
        <f>_xlfn.RANK.AVG(Table2[[#This Row],[6M Return vs Nifty Z-Score]],Table2[6M Return vs Nifty Z-Score])</f>
        <v>514</v>
      </c>
      <c r="AU616">
        <f>_xlfn.RANK.AVG(Table2[[#This Row],[Sharpe Ratio Z-Score]],Table2[Sharpe Ratio Z-Score])</f>
        <v>503</v>
      </c>
      <c r="AV616">
        <f>(Table2[[#This Row],[Rank 1Y]]+Table2[[#This Row],[Rank 6M]]+Table2[[#This Row],[Rank Sharpe]])/3</f>
        <v>549</v>
      </c>
    </row>
    <row r="617" spans="1:48" x14ac:dyDescent="0.3">
      <c r="A617" t="s">
        <v>1280</v>
      </c>
      <c r="B617" t="s">
        <v>1281</v>
      </c>
      <c r="C617" t="s">
        <v>3155</v>
      </c>
      <c r="D617" t="s">
        <v>958</v>
      </c>
      <c r="E617">
        <v>9110.5388808719999</v>
      </c>
      <c r="F617">
        <v>67.19</v>
      </c>
      <c r="G617">
        <v>-36.608660027325101</v>
      </c>
      <c r="H617">
        <f>(Table2[[#This Row],[1Y Return vs Nifty]]-AVERAGE(Table2[1Y Return vs Nifty]))/_xlfn.STDEV.P(Table2[1Y Return vs Nifty])</f>
        <v>-1.0373876975915044</v>
      </c>
      <c r="I617">
        <v>-11.0201380701786</v>
      </c>
      <c r="J617">
        <f>(Table2[[#This Row],[1M Return vs Nifty]]-AVERAGE(Table2[1M Return vs Nifty]))/_xlfn.STDEV.P(Table2[1M Return vs Nifty])</f>
        <v>-1.1267782521346559</v>
      </c>
      <c r="K617">
        <v>-18.618752339100499</v>
      </c>
      <c r="L617">
        <f>(Table2[[#This Row],[6M Return vs Nifty]]-AVERAGE(Table2[6M Return vs Nifty]))/_xlfn.STDEV.P(Table2[6M Return vs Nifty])</f>
        <v>-0.70216172245108477</v>
      </c>
      <c r="M617">
        <v>3.0189231831989898</v>
      </c>
      <c r="N617">
        <f>(Table2[[#This Row],[1W Return vs Nifty]]-AVERAGE(Table2[1W Return vs Nifty]))/_xlfn.STDEV.P(Table2[1W Return vs Nifty])</f>
        <v>0.13760344154007262</v>
      </c>
      <c r="O617">
        <v>65.75</v>
      </c>
      <c r="P617">
        <v>69.245750222213999</v>
      </c>
      <c r="Q617">
        <v>72.550085020932798</v>
      </c>
      <c r="R617">
        <v>56.455968535449799</v>
      </c>
      <c r="S617" s="1">
        <f>(Table2[[#This Row],[Close Price]]-Table2[[#This Row],[20D EMA]])/Table2[[#This Row],[20D EMA]]</f>
        <v>2.1901140684410611E-2</v>
      </c>
      <c r="T617" s="1">
        <f>(Table2[[#This Row],[Close Price]]-Table2[[#This Row],[50D EMA]])/Table2[[#This Row],[50D EMA]]</f>
        <v>-2.968774568283207E-2</v>
      </c>
      <c r="U617" s="1">
        <f>(Table2[[#This Row],[Close Price]]-Table2[[#This Row],[200D EMA]])/Table2[[#This Row],[200D EMA]]</f>
        <v>-7.3881168014982485E-2</v>
      </c>
      <c r="V617">
        <v>0.8173116336106</v>
      </c>
      <c r="W617">
        <v>64.75</v>
      </c>
      <c r="X617">
        <v>68.13</v>
      </c>
      <c r="Y617">
        <v>64.75</v>
      </c>
      <c r="Z617">
        <v>68.13</v>
      </c>
      <c r="AA617">
        <v>64.75</v>
      </c>
      <c r="AB617">
        <v>68.13</v>
      </c>
      <c r="AC617" s="1">
        <f>(Table2[[#This Row],[Close Price]]/Table2[[#This Row],[Day Low]])-1</f>
        <v>3.7683397683397679E-2</v>
      </c>
      <c r="AD617" s="1">
        <f>(Table2[[#This Row],[Day High]]/Table2[[#This Row],[Close Price]])-1</f>
        <v>1.3990177109688862E-2</v>
      </c>
      <c r="AE617" s="1">
        <f>(Table2[[#This Row],[Close Price]]/Table2[[#This Row],[Current Week Low]])-1</f>
        <v>3.7683397683397679E-2</v>
      </c>
      <c r="AF617" s="1">
        <f>(Table2[[#This Row],[Current Week High]]/Table2[[#This Row],[Close Price]])-1</f>
        <v>1.3990177109688862E-2</v>
      </c>
      <c r="AG617" s="1">
        <f>(Table2[[#This Row],[Close Price]]/Table2[[#This Row],[Current Month Low]])-1</f>
        <v>3.7683397683397679E-2</v>
      </c>
      <c r="AH617" s="1">
        <f>(Table2[[#This Row],[Current Month High]]/Table2[[#This Row],[Close Price]])-1</f>
        <v>1.3990177109688862E-2</v>
      </c>
      <c r="AI617">
        <v>41.166840303616603</v>
      </c>
      <c r="AJ617">
        <v>13.4966216216216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0</v>
      </c>
      <c r="AM617">
        <v>0</v>
      </c>
      <c r="AN617">
        <v>-1.06</v>
      </c>
      <c r="AO617" t="s">
        <v>3190</v>
      </c>
      <c r="AP617">
        <v>4.4364633124076E-2</v>
      </c>
      <c r="AQ617">
        <f>(Table2[[#This Row],[Sharpe Ratio]]-AVERAGE(Table2[Sharpe Ratio]))/_xlfn.STDEV.P(Table2[Sharpe Ratio])</f>
        <v>-0.18255447876057096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669</v>
      </c>
      <c r="AT617">
        <f>_xlfn.RANK.AVG(Table2[[#This Row],[6M Return vs Nifty Z-Score]],Table2[6M Return vs Nifty Z-Score])</f>
        <v>579</v>
      </c>
      <c r="AU617">
        <f>_xlfn.RANK.AVG(Table2[[#This Row],[Sharpe Ratio Z-Score]],Table2[Sharpe Ratio Z-Score])</f>
        <v>399</v>
      </c>
      <c r="AV617">
        <f>(Table2[[#This Row],[Rank 1Y]]+Table2[[#This Row],[Rank 6M]]+Table2[[#This Row],[Rank Sharpe]])/3</f>
        <v>549</v>
      </c>
    </row>
    <row r="618" spans="1:48" x14ac:dyDescent="0.3">
      <c r="A618" t="s">
        <v>710</v>
      </c>
      <c r="B618" t="s">
        <v>711</v>
      </c>
      <c r="C618" t="s">
        <v>3151</v>
      </c>
      <c r="D618" t="s">
        <v>269</v>
      </c>
      <c r="E618">
        <v>24750.12741669</v>
      </c>
      <c r="F618">
        <v>5002.6000000000004</v>
      </c>
      <c r="G618">
        <v>-10.177244796288299</v>
      </c>
      <c r="H618">
        <f>(Table2[[#This Row],[1Y Return vs Nifty]]-AVERAGE(Table2[1Y Return vs Nifty]))/_xlfn.STDEV.P(Table2[1Y Return vs Nifty])</f>
        <v>-0.5084358810535502</v>
      </c>
      <c r="I618">
        <v>-3.8265354943289598</v>
      </c>
      <c r="J618">
        <f>(Table2[[#This Row],[1M Return vs Nifty]]-AVERAGE(Table2[1M Return vs Nifty]))/_xlfn.STDEV.P(Table2[1M Return vs Nifty])</f>
        <v>-0.33398540647191138</v>
      </c>
      <c r="K618">
        <v>-25.371532130226999</v>
      </c>
      <c r="L618">
        <f>(Table2[[#This Row],[6M Return vs Nifty]]-AVERAGE(Table2[6M Return vs Nifty]))/_xlfn.STDEV.P(Table2[6M Return vs Nifty])</f>
        <v>-0.91608638881694648</v>
      </c>
      <c r="M618">
        <v>5.7478233781001302</v>
      </c>
      <c r="N618">
        <f>(Table2[[#This Row],[1W Return vs Nifty]]-AVERAGE(Table2[1W Return vs Nifty]))/_xlfn.STDEV.P(Table2[1W Return vs Nifty])</f>
        <v>0.7076490811752939</v>
      </c>
      <c r="O618">
        <v>4942.88</v>
      </c>
      <c r="P618">
        <v>5097.4752762359503</v>
      </c>
      <c r="Q618">
        <v>5210.1958693501401</v>
      </c>
      <c r="R618">
        <v>60.657738709881798</v>
      </c>
      <c r="S618" s="1">
        <f>(Table2[[#This Row],[Close Price]]-Table2[[#This Row],[20D EMA]])/Table2[[#This Row],[20D EMA]]</f>
        <v>1.2082025054219453E-2</v>
      </c>
      <c r="T618" s="1">
        <f>(Table2[[#This Row],[Close Price]]-Table2[[#This Row],[50D EMA]])/Table2[[#This Row],[50D EMA]]</f>
        <v>-1.8612209200552954E-2</v>
      </c>
      <c r="U618" s="1">
        <f>(Table2[[#This Row],[Close Price]]-Table2[[#This Row],[200D EMA]])/Table2[[#This Row],[200D EMA]]</f>
        <v>-3.9844158368662806E-2</v>
      </c>
      <c r="V618">
        <v>0.85491683557887199</v>
      </c>
      <c r="W618">
        <v>4923.75</v>
      </c>
      <c r="X618">
        <v>5031.3500000000004</v>
      </c>
      <c r="Y618">
        <v>4923.75</v>
      </c>
      <c r="Z618">
        <v>5031.3500000000004</v>
      </c>
      <c r="AA618">
        <v>4923.75</v>
      </c>
      <c r="AB618">
        <v>5031.3500000000004</v>
      </c>
      <c r="AC618" s="1">
        <f>(Table2[[#This Row],[Close Price]]/Table2[[#This Row],[Day Low]])-1</f>
        <v>1.6014216806296E-2</v>
      </c>
      <c r="AD618" s="1">
        <f>(Table2[[#This Row],[Day High]]/Table2[[#This Row],[Close Price]])-1</f>
        <v>5.747011553991932E-3</v>
      </c>
      <c r="AE618" s="1">
        <f>(Table2[[#This Row],[Close Price]]/Table2[[#This Row],[Current Week Low]])-1</f>
        <v>1.6014216806296E-2</v>
      </c>
      <c r="AF618" s="1">
        <f>(Table2[[#This Row],[Current Week High]]/Table2[[#This Row],[Close Price]])-1</f>
        <v>5.747011553991932E-3</v>
      </c>
      <c r="AG618" s="1">
        <f>(Table2[[#This Row],[Close Price]]/Table2[[#This Row],[Current Month Low]])-1</f>
        <v>1.6014216806296E-2</v>
      </c>
      <c r="AH618" s="1">
        <f>(Table2[[#This Row],[Current Month High]]/Table2[[#This Row],[Close Price]])-1</f>
        <v>5.747011553991932E-3</v>
      </c>
      <c r="AI618">
        <v>46.923599728141298</v>
      </c>
      <c r="AJ618">
        <v>24.303640203752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-0.02</v>
      </c>
      <c r="AM618" t="s">
        <v>3190</v>
      </c>
      <c r="AN618">
        <v>-0.57999999999999996</v>
      </c>
      <c r="AO618" t="s">
        <v>3190</v>
      </c>
      <c r="AP618">
        <v>6.0634671162509996E-3</v>
      </c>
      <c r="AQ618">
        <f>(Table2[[#This Row],[Sharpe Ratio]]-AVERAGE(Table2[Sharpe Ratio]))/_xlfn.STDEV.P(Table2[Sharpe Ratio])</f>
        <v>-0.62673476346965717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490</v>
      </c>
      <c r="AT618">
        <f>_xlfn.RANK.AVG(Table2[[#This Row],[6M Return vs Nifty Z-Score]],Table2[6M Return vs Nifty Z-Score])</f>
        <v>651</v>
      </c>
      <c r="AU618">
        <f>_xlfn.RANK.AVG(Table2[[#This Row],[Sharpe Ratio Z-Score]],Table2[Sharpe Ratio Z-Score])</f>
        <v>507</v>
      </c>
      <c r="AV618">
        <f>(Table2[[#This Row],[Rank 1Y]]+Table2[[#This Row],[Rank 6M]]+Table2[[#This Row],[Rank Sharpe]])/3</f>
        <v>549.33333333333337</v>
      </c>
    </row>
    <row r="619" spans="1:48" x14ac:dyDescent="0.3">
      <c r="A619" t="s">
        <v>1064</v>
      </c>
      <c r="B619" t="s">
        <v>1065</v>
      </c>
      <c r="C619" t="s">
        <v>3150</v>
      </c>
      <c r="D619" t="s">
        <v>72</v>
      </c>
      <c r="E619">
        <v>12527.252066475001</v>
      </c>
      <c r="F619">
        <v>360.4</v>
      </c>
      <c r="G619">
        <v>-25.386724361621699</v>
      </c>
      <c r="H619">
        <f>(Table2[[#This Row],[1Y Return vs Nifty]]-AVERAGE(Table2[1Y Return vs Nifty]))/_xlfn.STDEV.P(Table2[1Y Return vs Nifty])</f>
        <v>-0.81281163143838564</v>
      </c>
      <c r="I619">
        <v>-2.3988462090087701</v>
      </c>
      <c r="J619">
        <f>(Table2[[#This Row],[1M Return vs Nifty]]-AVERAGE(Table2[1M Return vs Nifty]))/_xlfn.STDEV.P(Table2[1M Return vs Nifty])</f>
        <v>-0.17664256756792615</v>
      </c>
      <c r="K619">
        <v>-1.4747643822693299</v>
      </c>
      <c r="L619">
        <f>(Table2[[#This Row],[6M Return vs Nifty]]-AVERAGE(Table2[6M Return vs Nifty]))/_xlfn.STDEV.P(Table2[6M Return vs Nifty])</f>
        <v>-0.15904880935642532</v>
      </c>
      <c r="M619">
        <v>2.4249640755968098</v>
      </c>
      <c r="N619">
        <f>(Table2[[#This Row],[1W Return vs Nifty]]-AVERAGE(Table2[1W Return vs Nifty]))/_xlfn.STDEV.P(Table2[1W Return vs Nifty])</f>
        <v>1.3530087724171799E-2</v>
      </c>
      <c r="O619">
        <v>345.4</v>
      </c>
      <c r="P619">
        <v>346.75848149665501</v>
      </c>
      <c r="Q619">
        <v>345.35938156229599</v>
      </c>
      <c r="R619">
        <v>62.312606178713203</v>
      </c>
      <c r="S619" s="1">
        <f>(Table2[[#This Row],[Close Price]]-Table2[[#This Row],[20D EMA]])/Table2[[#This Row],[20D EMA]]</f>
        <v>4.3427909669947889E-2</v>
      </c>
      <c r="T619" s="1">
        <f>(Table2[[#This Row],[Close Price]]-Table2[[#This Row],[50D EMA]])/Table2[[#This Row],[50D EMA]]</f>
        <v>3.9340114896300127E-2</v>
      </c>
      <c r="U619" s="1">
        <f>(Table2[[#This Row],[Close Price]]-Table2[[#This Row],[200D EMA]])/Table2[[#This Row],[200D EMA]]</f>
        <v>4.3550629404260022E-2</v>
      </c>
      <c r="V619">
        <v>0.239155198779125</v>
      </c>
      <c r="W619">
        <v>348.45</v>
      </c>
      <c r="X619">
        <v>361.8</v>
      </c>
      <c r="Y619">
        <v>348.45</v>
      </c>
      <c r="Z619">
        <v>361.8</v>
      </c>
      <c r="AA619">
        <v>348.45</v>
      </c>
      <c r="AB619">
        <v>361.8</v>
      </c>
      <c r="AC619" s="1">
        <f>(Table2[[#This Row],[Close Price]]/Table2[[#This Row],[Day Low]])-1</f>
        <v>3.4294733821208068E-2</v>
      </c>
      <c r="AD619" s="1">
        <f>(Table2[[#This Row],[Day High]]/Table2[[#This Row],[Close Price]])-1</f>
        <v>3.8845726970033745E-3</v>
      </c>
      <c r="AE619" s="1">
        <f>(Table2[[#This Row],[Close Price]]/Table2[[#This Row],[Current Week Low]])-1</f>
        <v>3.4294733821208068E-2</v>
      </c>
      <c r="AF619" s="1">
        <f>(Table2[[#This Row],[Current Week High]]/Table2[[#This Row],[Close Price]])-1</f>
        <v>3.8845726970033745E-3</v>
      </c>
      <c r="AG619" s="1">
        <f>(Table2[[#This Row],[Close Price]]/Table2[[#This Row],[Current Month Low]])-1</f>
        <v>3.4294733821208068E-2</v>
      </c>
      <c r="AH619" s="1">
        <f>(Table2[[#This Row],[Current Month High]]/Table2[[#This Row],[Close Price]])-1</f>
        <v>3.8845726970033745E-3</v>
      </c>
      <c r="AI619">
        <v>10.432852386237499</v>
      </c>
      <c r="AJ619">
        <v>23.7212495708891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0.06</v>
      </c>
      <c r="AM619" t="s">
        <v>3189</v>
      </c>
      <c r="AN619">
        <v>5.55</v>
      </c>
      <c r="AO619" t="s">
        <v>3189</v>
      </c>
      <c r="AP619">
        <v>-9.4439218561194999E-2</v>
      </c>
      <c r="AQ619">
        <f>(Table2[[#This Row],[Sharpe Ratio]]-AVERAGE(Table2[Sharpe Ratio]))/_xlfn.STDEV.P(Table2[Sharpe Ratio])</f>
        <v>-1.792268771732368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595</v>
      </c>
      <c r="AT619">
        <f>_xlfn.RANK.AVG(Table2[[#This Row],[6M Return vs Nifty Z-Score]],Table2[6M Return vs Nifty Z-Score])</f>
        <v>344</v>
      </c>
      <c r="AU619">
        <f>_xlfn.RANK.AVG(Table2[[#This Row],[Sharpe Ratio Z-Score]],Table2[Sharpe Ratio Z-Score])</f>
        <v>709</v>
      </c>
      <c r="AV619">
        <f>(Table2[[#This Row],[Rank 1Y]]+Table2[[#This Row],[Rank 6M]]+Table2[[#This Row],[Rank Sharpe]])/3</f>
        <v>549.33333333333337</v>
      </c>
    </row>
    <row r="620" spans="1:48" x14ac:dyDescent="0.3">
      <c r="A620" t="s">
        <v>1505</v>
      </c>
      <c r="B620" t="s">
        <v>1506</v>
      </c>
      <c r="C620" t="s">
        <v>3152</v>
      </c>
      <c r="D620" t="s">
        <v>114</v>
      </c>
      <c r="E620">
        <v>6828.6734219849995</v>
      </c>
      <c r="F620">
        <v>1402.75</v>
      </c>
      <c r="G620">
        <v>-25.220743954269501</v>
      </c>
      <c r="H620">
        <f>(Table2[[#This Row],[1Y Return vs Nifty]]-AVERAGE(Table2[1Y Return vs Nifty]))/_xlfn.STDEV.P(Table2[1Y Return vs Nifty])</f>
        <v>-0.80948999174519365</v>
      </c>
      <c r="I620">
        <v>-14.647064413098301</v>
      </c>
      <c r="J620">
        <f>(Table2[[#This Row],[1M Return vs Nifty]]-AVERAGE(Table2[1M Return vs Nifty]))/_xlfn.STDEV.P(Table2[1M Return vs Nifty])</f>
        <v>-1.5264946982538476</v>
      </c>
      <c r="K620">
        <v>-1.7068934828022599</v>
      </c>
      <c r="L620">
        <f>(Table2[[#This Row],[6M Return vs Nifty]]-AVERAGE(Table2[6M Return vs Nifty]))/_xlfn.STDEV.P(Table2[6M Return vs Nifty])</f>
        <v>-0.16640254247394354</v>
      </c>
      <c r="M620">
        <v>-5.5997956435708902</v>
      </c>
      <c r="N620">
        <f>(Table2[[#This Row],[1W Return vs Nifty]]-AVERAGE(Table2[1W Return vs Nifty]))/_xlfn.STDEV.P(Table2[1W Return vs Nifty])</f>
        <v>-1.662778666835329</v>
      </c>
      <c r="O620">
        <v>1498.55</v>
      </c>
      <c r="P620">
        <v>1516.16099608544</v>
      </c>
      <c r="Q620">
        <v>1468.8605230862199</v>
      </c>
      <c r="R620">
        <v>24.6057885448405</v>
      </c>
      <c r="S620" s="1">
        <f>(Table2[[#This Row],[Close Price]]-Table2[[#This Row],[20D EMA]])/Table2[[#This Row],[20D EMA]]</f>
        <v>-6.3928464182042607E-2</v>
      </c>
      <c r="T620" s="1">
        <f>(Table2[[#This Row],[Close Price]]-Table2[[#This Row],[50D EMA]])/Table2[[#This Row],[50D EMA]]</f>
        <v>-7.4801420415282205E-2</v>
      </c>
      <c r="U620" s="1">
        <f>(Table2[[#This Row],[Close Price]]-Table2[[#This Row],[200D EMA]])/Table2[[#This Row],[200D EMA]]</f>
        <v>-4.5008033129868071E-2</v>
      </c>
      <c r="V620">
        <v>0.15772071951008801</v>
      </c>
      <c r="W620">
        <v>1396</v>
      </c>
      <c r="X620">
        <v>1433.4</v>
      </c>
      <c r="Y620">
        <v>1396</v>
      </c>
      <c r="Z620">
        <v>1433.4</v>
      </c>
      <c r="AA620">
        <v>1396</v>
      </c>
      <c r="AB620">
        <v>1433.4</v>
      </c>
      <c r="AC620" s="1">
        <f>(Table2[[#This Row],[Close Price]]/Table2[[#This Row],[Day Low]])-1</f>
        <v>4.8352435530085724E-3</v>
      </c>
      <c r="AD620" s="1">
        <f>(Table2[[#This Row],[Day High]]/Table2[[#This Row],[Close Price]])-1</f>
        <v>2.1849937622527182E-2</v>
      </c>
      <c r="AE620" s="1">
        <f>(Table2[[#This Row],[Close Price]]/Table2[[#This Row],[Current Week Low]])-1</f>
        <v>4.8352435530085724E-3</v>
      </c>
      <c r="AF620" s="1">
        <f>(Table2[[#This Row],[Current Week High]]/Table2[[#This Row],[Close Price]])-1</f>
        <v>2.1849937622527182E-2</v>
      </c>
      <c r="AG620" s="1">
        <f>(Table2[[#This Row],[Close Price]]/Table2[[#This Row],[Current Month Low]])-1</f>
        <v>4.8352435530085724E-3</v>
      </c>
      <c r="AH620" s="1">
        <f>(Table2[[#This Row],[Current Month High]]/Table2[[#This Row],[Close Price]])-1</f>
        <v>2.1849937622527182E-2</v>
      </c>
      <c r="AI620">
        <v>22.637675993584001</v>
      </c>
      <c r="AJ620">
        <v>12.22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0</v>
      </c>
      <c r="AM620" t="s">
        <v>3188</v>
      </c>
      <c r="AN620">
        <v>-6.43</v>
      </c>
      <c r="AO620" t="s">
        <v>3190</v>
      </c>
      <c r="AP620">
        <v>-0.10477980665395099</v>
      </c>
      <c r="AQ620">
        <f>(Table2[[#This Row],[Sharpe Ratio]]-AVERAGE(Table2[Sharpe Ratio]))/_xlfn.STDEV.P(Table2[Sharpe Ratio])</f>
        <v>-1.9121890206919265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593</v>
      </c>
      <c r="AT620">
        <f>_xlfn.RANK.AVG(Table2[[#This Row],[6M Return vs Nifty Z-Score]],Table2[6M Return vs Nifty Z-Score])</f>
        <v>348</v>
      </c>
      <c r="AU620">
        <f>_xlfn.RANK.AVG(Table2[[#This Row],[Sharpe Ratio Z-Score]],Table2[Sharpe Ratio Z-Score])</f>
        <v>715</v>
      </c>
      <c r="AV620">
        <f>(Table2[[#This Row],[Rank 1Y]]+Table2[[#This Row],[Rank 6M]]+Table2[[#This Row],[Rank Sharpe]])/3</f>
        <v>552</v>
      </c>
    </row>
    <row r="621" spans="1:48" x14ac:dyDescent="0.3">
      <c r="A621" t="s">
        <v>1538</v>
      </c>
      <c r="B621" t="s">
        <v>1539</v>
      </c>
      <c r="C621" t="s">
        <v>3151</v>
      </c>
      <c r="D621" t="s">
        <v>151</v>
      </c>
      <c r="E621">
        <v>6489.4575999999997</v>
      </c>
      <c r="F621">
        <v>346.5</v>
      </c>
      <c r="G621">
        <v>-28.701841676802001</v>
      </c>
      <c r="H621">
        <f>(Table2[[#This Row],[1Y Return vs Nifty]]-AVERAGE(Table2[1Y Return vs Nifty]))/_xlfn.STDEV.P(Table2[1Y Return vs Nifty])</f>
        <v>-0.87915455369863504</v>
      </c>
      <c r="I621">
        <v>1.99879300231777</v>
      </c>
      <c r="J621">
        <f>(Table2[[#This Row],[1M Return vs Nifty]]-AVERAGE(Table2[1M Return vs Nifty]))/_xlfn.STDEV.P(Table2[1M Return vs Nifty])</f>
        <v>0.30801263374250387</v>
      </c>
      <c r="K621">
        <v>-30.854199543356302</v>
      </c>
      <c r="L621">
        <f>(Table2[[#This Row],[6M Return vs Nifty]]-AVERAGE(Table2[6M Return vs Nifty]))/_xlfn.STDEV.P(Table2[6M Return vs Nifty])</f>
        <v>-1.0897745340589831</v>
      </c>
      <c r="M621">
        <v>8.3828066141466504</v>
      </c>
      <c r="N621">
        <f>(Table2[[#This Row],[1W Return vs Nifty]]-AVERAGE(Table2[1W Return vs Nifty]))/_xlfn.STDEV.P(Table2[1W Return vs Nifty])</f>
        <v>1.2580762118658095</v>
      </c>
      <c r="O621">
        <v>332.76</v>
      </c>
      <c r="P621">
        <v>352.052394981394</v>
      </c>
      <c r="Q621">
        <v>392.94786810114101</v>
      </c>
      <c r="R621">
        <v>70.122358800755194</v>
      </c>
      <c r="S621" s="1">
        <f>(Table2[[#This Row],[Close Price]]-Table2[[#This Row],[20D EMA]])/Table2[[#This Row],[20D EMA]]</f>
        <v>4.1291020555355239E-2</v>
      </c>
      <c r="T621" s="1">
        <f>(Table2[[#This Row],[Close Price]]-Table2[[#This Row],[50D EMA]])/Table2[[#This Row],[50D EMA]]</f>
        <v>-1.5771501800711928E-2</v>
      </c>
      <c r="U621" s="1">
        <f>(Table2[[#This Row],[Close Price]]-Table2[[#This Row],[200D EMA]])/Table2[[#This Row],[200D EMA]]</f>
        <v>-0.118203639392658</v>
      </c>
      <c r="V621">
        <v>1.0130144708623099</v>
      </c>
      <c r="W621">
        <v>342.45</v>
      </c>
      <c r="X621">
        <v>349.45</v>
      </c>
      <c r="Y621">
        <v>342.45</v>
      </c>
      <c r="Z621">
        <v>349.45</v>
      </c>
      <c r="AA621">
        <v>342.45</v>
      </c>
      <c r="AB621">
        <v>349.45</v>
      </c>
      <c r="AC621" s="1">
        <f>(Table2[[#This Row],[Close Price]]/Table2[[#This Row],[Day Low]])-1</f>
        <v>1.1826544021025009E-2</v>
      </c>
      <c r="AD621" s="1">
        <f>(Table2[[#This Row],[Day High]]/Table2[[#This Row],[Close Price]])-1</f>
        <v>8.5137085137085844E-3</v>
      </c>
      <c r="AE621" s="1">
        <f>(Table2[[#This Row],[Close Price]]/Table2[[#This Row],[Current Week Low]])-1</f>
        <v>1.1826544021025009E-2</v>
      </c>
      <c r="AF621" s="1">
        <f>(Table2[[#This Row],[Current Week High]]/Table2[[#This Row],[Close Price]])-1</f>
        <v>8.5137085137085844E-3</v>
      </c>
      <c r="AG621" s="1">
        <f>(Table2[[#This Row],[Close Price]]/Table2[[#This Row],[Current Month Low]])-1</f>
        <v>1.1826544021025009E-2</v>
      </c>
      <c r="AH621" s="1">
        <f>(Table2[[#This Row],[Current Month High]]/Table2[[#This Row],[Close Price]])-1</f>
        <v>8.5137085137085844E-3</v>
      </c>
      <c r="AI621">
        <v>58.008658008657903</v>
      </c>
      <c r="AJ621">
        <v>13.681102362204699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-0.13</v>
      </c>
      <c r="AM621" t="s">
        <v>3190</v>
      </c>
      <c r="AN621">
        <v>9.19</v>
      </c>
      <c r="AO621" t="s">
        <v>3189</v>
      </c>
      <c r="AP621">
        <v>6.1702414880410998E-2</v>
      </c>
      <c r="AQ621">
        <f>(Table2[[#This Row],[Sharpe Ratio]]-AVERAGE(Table2[Sharpe Ratio]))/_xlfn.STDEV.P(Table2[Sharpe Ratio])</f>
        <v>1.8512528838611032E-2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626</v>
      </c>
      <c r="AT621">
        <f>_xlfn.RANK.AVG(Table2[[#This Row],[6M Return vs Nifty Z-Score]],Table2[6M Return vs Nifty Z-Score])</f>
        <v>687</v>
      </c>
      <c r="AU621">
        <f>_xlfn.RANK.AVG(Table2[[#This Row],[Sharpe Ratio Z-Score]],Table2[Sharpe Ratio Z-Score])</f>
        <v>344</v>
      </c>
      <c r="AV621">
        <f>(Table2[[#This Row],[Rank 1Y]]+Table2[[#This Row],[Rank 6M]]+Table2[[#This Row],[Rank Sharpe]])/3</f>
        <v>552.33333333333337</v>
      </c>
    </row>
    <row r="622" spans="1:48" x14ac:dyDescent="0.3">
      <c r="A622" t="s">
        <v>2192</v>
      </c>
      <c r="B622" t="s">
        <v>2193</v>
      </c>
      <c r="C622" t="s">
        <v>3148</v>
      </c>
      <c r="D622" t="s">
        <v>995</v>
      </c>
      <c r="E622">
        <v>2711.3076959999999</v>
      </c>
      <c r="F622">
        <v>668.7</v>
      </c>
      <c r="G622">
        <v>-34.475806945652103</v>
      </c>
      <c r="H622">
        <f>(Table2[[#This Row],[1Y Return vs Nifty]]-AVERAGE(Table2[1Y Return vs Nifty]))/_xlfn.STDEV.P(Table2[1Y Return vs Nifty])</f>
        <v>-0.99470453053071251</v>
      </c>
      <c r="I622">
        <v>6.2567199737697496</v>
      </c>
      <c r="J622">
        <f>(Table2[[#This Row],[1M Return vs Nifty]]-AVERAGE(Table2[1M Return vs Nifty]))/_xlfn.STDEV.P(Table2[1M Return vs Nifty])</f>
        <v>0.77727042283059045</v>
      </c>
      <c r="K622">
        <v>-9.7263695516109507</v>
      </c>
      <c r="L622">
        <f>(Table2[[#This Row],[6M Return vs Nifty]]-AVERAGE(Table2[6M Return vs Nifty]))/_xlfn.STDEV.P(Table2[6M Return vs Nifty])</f>
        <v>-0.42045550962433842</v>
      </c>
      <c r="M622">
        <v>3.1160765107523001</v>
      </c>
      <c r="N622">
        <f>(Table2[[#This Row],[1W Return vs Nifty]]-AVERAGE(Table2[1W Return vs Nifty]))/_xlfn.STDEV.P(Table2[1W Return vs Nifty])</f>
        <v>0.15789800227604092</v>
      </c>
      <c r="O622">
        <v>637.46</v>
      </c>
      <c r="P622">
        <v>630.52905224992401</v>
      </c>
      <c r="Q622">
        <v>662.27421713596402</v>
      </c>
      <c r="R622">
        <v>63.940744054666602</v>
      </c>
      <c r="S622" s="1">
        <f>(Table2[[#This Row],[Close Price]]-Table2[[#This Row],[20D EMA]])/Table2[[#This Row],[20D EMA]]</f>
        <v>4.9006996517428555E-2</v>
      </c>
      <c r="T622" s="1">
        <f>(Table2[[#This Row],[Close Price]]-Table2[[#This Row],[50D EMA]])/Table2[[#This Row],[50D EMA]]</f>
        <v>6.0537968256768201E-2</v>
      </c>
      <c r="U622" s="1">
        <f>(Table2[[#This Row],[Close Price]]-Table2[[#This Row],[200D EMA]])/Table2[[#This Row],[200D EMA]]</f>
        <v>9.7026015776737057E-3</v>
      </c>
      <c r="V622">
        <v>0.445550621835136</v>
      </c>
      <c r="W622">
        <v>650</v>
      </c>
      <c r="X622">
        <v>674.5</v>
      </c>
      <c r="Y622">
        <v>650</v>
      </c>
      <c r="Z622">
        <v>674.5</v>
      </c>
      <c r="AA622">
        <v>650</v>
      </c>
      <c r="AB622">
        <v>674.5</v>
      </c>
      <c r="AC622" s="1">
        <f>(Table2[[#This Row],[Close Price]]/Table2[[#This Row],[Day Low]])-1</f>
        <v>2.876923076923088E-2</v>
      </c>
      <c r="AD622" s="1">
        <f>(Table2[[#This Row],[Day High]]/Table2[[#This Row],[Close Price]])-1</f>
        <v>8.6735456856585902E-3</v>
      </c>
      <c r="AE622" s="1">
        <f>(Table2[[#This Row],[Close Price]]/Table2[[#This Row],[Current Week Low]])-1</f>
        <v>2.876923076923088E-2</v>
      </c>
      <c r="AF622" s="1">
        <f>(Table2[[#This Row],[Current Week High]]/Table2[[#This Row],[Close Price]])-1</f>
        <v>8.6735456856585902E-3</v>
      </c>
      <c r="AG622" s="1">
        <f>(Table2[[#This Row],[Close Price]]/Table2[[#This Row],[Current Month Low]])-1</f>
        <v>2.876923076923088E-2</v>
      </c>
      <c r="AH622" s="1">
        <f>(Table2[[#This Row],[Current Month High]]/Table2[[#This Row],[Close Price]])-1</f>
        <v>8.6735456856585902E-3</v>
      </c>
      <c r="AI622">
        <v>35.337221474502698</v>
      </c>
      <c r="AJ622">
        <v>23.558758314855801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0.22</v>
      </c>
      <c r="AM622" t="s">
        <v>3189</v>
      </c>
      <c r="AN622">
        <v>5.49</v>
      </c>
      <c r="AO622" t="s">
        <v>3189</v>
      </c>
      <c r="AQ622">
        <f>(Table2[[#This Row],[Sharpe Ratio]]-AVERAGE(Table2[Sharpe Ratio]))/_xlfn.STDEV.P(Table2[Sharpe Ratio])</f>
        <v>-0.69705305481019519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657</v>
      </c>
      <c r="AT622">
        <f>_xlfn.RANK.AVG(Table2[[#This Row],[6M Return vs Nifty Z-Score]],Table2[6M Return vs Nifty Z-Score])</f>
        <v>463</v>
      </c>
      <c r="AU622">
        <f>_xlfn.RANK.AVG(Table2[[#This Row],[Sharpe Ratio Z-Score]],Table2[Sharpe Ratio Z-Score])</f>
        <v>537</v>
      </c>
      <c r="AV622">
        <f>(Table2[[#This Row],[Rank 1Y]]+Table2[[#This Row],[Rank 6M]]+Table2[[#This Row],[Rank Sharpe]])/3</f>
        <v>552.33333333333337</v>
      </c>
    </row>
    <row r="623" spans="1:48" x14ac:dyDescent="0.3">
      <c r="A623" t="s">
        <v>467</v>
      </c>
      <c r="B623" t="s">
        <v>468</v>
      </c>
      <c r="C623" t="s">
        <v>3153</v>
      </c>
      <c r="D623" t="s">
        <v>117</v>
      </c>
      <c r="E623">
        <v>48372.581659479001</v>
      </c>
      <c r="F623">
        <v>119.08</v>
      </c>
      <c r="G623">
        <v>4.8092539266315004</v>
      </c>
      <c r="H623">
        <f>(Table2[[#This Row],[1Y Return vs Nifty]]-AVERAGE(Table2[1Y Return vs Nifty]))/_xlfn.STDEV.P(Table2[1Y Return vs Nifty])</f>
        <v>-0.20852247672990248</v>
      </c>
      <c r="I623">
        <v>-0.67983270463589496</v>
      </c>
      <c r="J623">
        <f>(Table2[[#This Row],[1M Return vs Nifty]]-AVERAGE(Table2[1M Return vs Nifty]))/_xlfn.STDEV.P(Table2[1M Return vs Nifty])</f>
        <v>1.2806542734569935E-2</v>
      </c>
      <c r="K623">
        <v>-37.346781842621603</v>
      </c>
      <c r="L623">
        <f>(Table2[[#This Row],[6M Return vs Nifty]]-AVERAGE(Table2[6M Return vs Nifty]))/_xlfn.STDEV.P(Table2[6M Return vs Nifty])</f>
        <v>-1.2954562747916434</v>
      </c>
      <c r="M623">
        <v>1.7175979690494301</v>
      </c>
      <c r="N623">
        <f>(Table2[[#This Row],[1W Return vs Nifty]]-AVERAGE(Table2[1W Return vs Nifty]))/_xlfn.STDEV.P(Table2[1W Return vs Nifty])</f>
        <v>-0.13423309006316569</v>
      </c>
      <c r="O623">
        <v>116.59</v>
      </c>
      <c r="P623">
        <v>121.79431508290899</v>
      </c>
      <c r="Q623">
        <v>128.926920658086</v>
      </c>
      <c r="R623">
        <v>59.313248823492103</v>
      </c>
      <c r="S623" s="1">
        <f>(Table2[[#This Row],[Close Price]]-Table2[[#This Row],[20D EMA]])/Table2[[#This Row],[20D EMA]]</f>
        <v>2.135689167166991E-2</v>
      </c>
      <c r="T623" s="1">
        <f>(Table2[[#This Row],[Close Price]]-Table2[[#This Row],[50D EMA]])/Table2[[#This Row],[50D EMA]]</f>
        <v>-2.2286057284868193E-2</v>
      </c>
      <c r="U623" s="1">
        <f>(Table2[[#This Row],[Close Price]]-Table2[[#This Row],[200D EMA]])/Table2[[#This Row],[200D EMA]]</f>
        <v>-7.6375985774142743E-2</v>
      </c>
      <c r="V623">
        <v>0.67472758435623104</v>
      </c>
      <c r="W623">
        <v>115.86</v>
      </c>
      <c r="X623">
        <v>119.42</v>
      </c>
      <c r="Y623">
        <v>115.86</v>
      </c>
      <c r="Z623">
        <v>119.42</v>
      </c>
      <c r="AA623">
        <v>115.86</v>
      </c>
      <c r="AB623">
        <v>119.42</v>
      </c>
      <c r="AC623" s="1">
        <f>(Table2[[#This Row],[Close Price]]/Table2[[#This Row],[Day Low]])-1</f>
        <v>2.7792162955290856E-2</v>
      </c>
      <c r="AD623" s="1">
        <f>(Table2[[#This Row],[Day High]]/Table2[[#This Row],[Close Price]])-1</f>
        <v>2.8552233792409343E-3</v>
      </c>
      <c r="AE623" s="1">
        <f>(Table2[[#This Row],[Close Price]]/Table2[[#This Row],[Current Week Low]])-1</f>
        <v>2.7792162955290856E-2</v>
      </c>
      <c r="AF623" s="1">
        <f>(Table2[[#This Row],[Current Week High]]/Table2[[#This Row],[Close Price]])-1</f>
        <v>2.8552233792409343E-3</v>
      </c>
      <c r="AG623" s="1">
        <f>(Table2[[#This Row],[Close Price]]/Table2[[#This Row],[Current Month Low]])-1</f>
        <v>2.7792162955290856E-2</v>
      </c>
      <c r="AH623" s="1">
        <f>(Table2[[#This Row],[Current Month High]]/Table2[[#This Row],[Close Price]])-1</f>
        <v>2.8552233792409343E-3</v>
      </c>
      <c r="AI623">
        <v>47.253946926436001</v>
      </c>
      <c r="AJ623">
        <v>27.4946466809421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-7.0000000000000007E-2</v>
      </c>
      <c r="AM623" t="s">
        <v>3190</v>
      </c>
      <c r="AN623">
        <v>4.3</v>
      </c>
      <c r="AO623" t="s">
        <v>3189</v>
      </c>
      <c r="AP623">
        <v>-3.7241233420010002E-3</v>
      </c>
      <c r="AQ623">
        <f>(Table2[[#This Row],[Sharpe Ratio]]-AVERAGE(Table2[Sharpe Ratio]))/_xlfn.STDEV.P(Table2[Sharpe Ratio])</f>
        <v>-0.74024187485822734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378</v>
      </c>
      <c r="AT623">
        <f>_xlfn.RANK.AVG(Table2[[#This Row],[6M Return vs Nifty Z-Score]],Table2[6M Return vs Nifty Z-Score])</f>
        <v>716</v>
      </c>
      <c r="AU623">
        <f>_xlfn.RANK.AVG(Table2[[#This Row],[Sharpe Ratio Z-Score]],Table2[Sharpe Ratio Z-Score])</f>
        <v>571</v>
      </c>
      <c r="AV623">
        <f>(Table2[[#This Row],[Rank 1Y]]+Table2[[#This Row],[Rank 6M]]+Table2[[#This Row],[Rank Sharpe]])/3</f>
        <v>555</v>
      </c>
    </row>
    <row r="624" spans="1:48" x14ac:dyDescent="0.3">
      <c r="A624" t="s">
        <v>1665</v>
      </c>
      <c r="B624" t="s">
        <v>1666</v>
      </c>
      <c r="C624" t="s">
        <v>3145</v>
      </c>
      <c r="D624" t="s">
        <v>40</v>
      </c>
      <c r="E624">
        <v>5483.8896826999999</v>
      </c>
      <c r="F624">
        <v>326.45</v>
      </c>
      <c r="G624">
        <v>-10.3557171647389</v>
      </c>
      <c r="H624">
        <f>(Table2[[#This Row],[1Y Return vs Nifty]]-AVERAGE(Table2[1Y Return vs Nifty]))/_xlfn.STDEV.P(Table2[1Y Return vs Nifty])</f>
        <v>-0.51200751286624724</v>
      </c>
      <c r="I624">
        <v>-8.0074059834546301</v>
      </c>
      <c r="J624">
        <f>(Table2[[#This Row],[1M Return vs Nifty]]-AVERAGE(Table2[1M Return vs Nifty]))/_xlfn.STDEV.P(Table2[1M Return vs Nifty])</f>
        <v>-0.79475095161739728</v>
      </c>
      <c r="K624">
        <v>-18.607904175874001</v>
      </c>
      <c r="L624">
        <f>(Table2[[#This Row],[6M Return vs Nifty]]-AVERAGE(Table2[6M Return vs Nifty]))/_xlfn.STDEV.P(Table2[6M Return vs Nifty])</f>
        <v>-0.70181805809793041</v>
      </c>
      <c r="M624">
        <v>-8.42391343595984E-2</v>
      </c>
      <c r="N624">
        <f>(Table2[[#This Row],[1W Return vs Nifty]]-AVERAGE(Table2[1W Return vs Nifty]))/_xlfn.STDEV.P(Table2[1W Return vs Nifty])</f>
        <v>-0.51062259161050372</v>
      </c>
      <c r="O624">
        <v>327.38</v>
      </c>
      <c r="P624">
        <v>348.43102114074497</v>
      </c>
      <c r="Q624">
        <v>358.68150869749297</v>
      </c>
      <c r="R624">
        <v>48.6631697119035</v>
      </c>
      <c r="S624" s="1">
        <f>(Table2[[#This Row],[Close Price]]-Table2[[#This Row],[20D EMA]])/Table2[[#This Row],[20D EMA]]</f>
        <v>-2.8407355366852185E-3</v>
      </c>
      <c r="T624" s="1">
        <f>(Table2[[#This Row],[Close Price]]-Table2[[#This Row],[50D EMA]])/Table2[[#This Row],[50D EMA]]</f>
        <v>-6.3085717996004695E-2</v>
      </c>
      <c r="U624" s="1">
        <f>(Table2[[#This Row],[Close Price]]-Table2[[#This Row],[200D EMA]])/Table2[[#This Row],[200D EMA]]</f>
        <v>-8.9861082648329649E-2</v>
      </c>
      <c r="V624">
        <v>0.29227023929013701</v>
      </c>
      <c r="W624">
        <v>322.55</v>
      </c>
      <c r="X624">
        <v>328.55</v>
      </c>
      <c r="Y624">
        <v>322.55</v>
      </c>
      <c r="Z624">
        <v>328.55</v>
      </c>
      <c r="AA624">
        <v>322.55</v>
      </c>
      <c r="AB624">
        <v>328.55</v>
      </c>
      <c r="AC624" s="1">
        <f>(Table2[[#This Row],[Close Price]]/Table2[[#This Row],[Day Low]])-1</f>
        <v>1.2091148659122641E-2</v>
      </c>
      <c r="AD624" s="1">
        <f>(Table2[[#This Row],[Day High]]/Table2[[#This Row],[Close Price]])-1</f>
        <v>6.4328381069076457E-3</v>
      </c>
      <c r="AE624" s="1">
        <f>(Table2[[#This Row],[Close Price]]/Table2[[#This Row],[Current Week Low]])-1</f>
        <v>1.2091148659122641E-2</v>
      </c>
      <c r="AF624" s="1">
        <f>(Table2[[#This Row],[Current Week High]]/Table2[[#This Row],[Close Price]])-1</f>
        <v>6.4328381069076457E-3</v>
      </c>
      <c r="AG624" s="1">
        <f>(Table2[[#This Row],[Close Price]]/Table2[[#This Row],[Current Month Low]])-1</f>
        <v>1.2091148659122641E-2</v>
      </c>
      <c r="AH624" s="1">
        <f>(Table2[[#This Row],[Current Month High]]/Table2[[#This Row],[Close Price]])-1</f>
        <v>6.4328381069076457E-3</v>
      </c>
      <c r="AI624">
        <v>48.9202021749119</v>
      </c>
      <c r="AJ624">
        <v>10.456782528452701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-0.14000000000000001</v>
      </c>
      <c r="AM624" t="s">
        <v>3190</v>
      </c>
      <c r="AN624">
        <v>0.71</v>
      </c>
      <c r="AO624" t="s">
        <v>3189</v>
      </c>
      <c r="AP624">
        <v>-1.479815073768E-2</v>
      </c>
      <c r="AQ624">
        <f>(Table2[[#This Row],[Sharpe Ratio]]-AVERAGE(Table2[Sharpe Ratio]))/_xlfn.STDEV.P(Table2[Sharpe Ratio])</f>
        <v>-0.86866785124975499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493</v>
      </c>
      <c r="AT624">
        <f>_xlfn.RANK.AVG(Table2[[#This Row],[6M Return vs Nifty Z-Score]],Table2[6M Return vs Nifty Z-Score])</f>
        <v>578</v>
      </c>
      <c r="AU624">
        <f>_xlfn.RANK.AVG(Table2[[#This Row],[Sharpe Ratio Z-Score]],Table2[Sharpe Ratio Z-Score])</f>
        <v>596</v>
      </c>
      <c r="AV624">
        <f>(Table2[[#This Row],[Rank 1Y]]+Table2[[#This Row],[Rank 6M]]+Table2[[#This Row],[Rank Sharpe]])/3</f>
        <v>555.66666666666663</v>
      </c>
    </row>
    <row r="625" spans="1:48" x14ac:dyDescent="0.3">
      <c r="A625" t="s">
        <v>363</v>
      </c>
      <c r="B625" t="s">
        <v>364</v>
      </c>
      <c r="C625" t="s">
        <v>3157</v>
      </c>
      <c r="D625" t="s">
        <v>169</v>
      </c>
      <c r="E625">
        <v>67140.222862499999</v>
      </c>
      <c r="F625">
        <v>2296.9499999999998</v>
      </c>
      <c r="G625">
        <v>-26.468060328805901</v>
      </c>
      <c r="H625">
        <f>(Table2[[#This Row],[1Y Return vs Nifty]]-AVERAGE(Table2[1Y Return vs Nifty]))/_xlfn.STDEV.P(Table2[1Y Return vs Nifty])</f>
        <v>-0.83445158598226021</v>
      </c>
      <c r="I625">
        <v>0.90180949625378504</v>
      </c>
      <c r="J625">
        <f>(Table2[[#This Row],[1M Return vs Nifty]]-AVERAGE(Table2[1M Return vs Nifty]))/_xlfn.STDEV.P(Table2[1M Return vs Nifty])</f>
        <v>0.18711623082788459</v>
      </c>
      <c r="K625">
        <v>-7.7708180514639702</v>
      </c>
      <c r="L625">
        <f>(Table2[[#This Row],[6M Return vs Nifty]]-AVERAGE(Table2[6M Return vs Nifty]))/_xlfn.STDEV.P(Table2[6M Return vs Nifty])</f>
        <v>-0.35850462196472244</v>
      </c>
      <c r="M625">
        <v>3.1963771429694399</v>
      </c>
      <c r="N625">
        <f>(Table2[[#This Row],[1W Return vs Nifty]]-AVERAGE(Table2[1W Return vs Nifty]))/_xlfn.STDEV.P(Table2[1W Return vs Nifty])</f>
        <v>0.17467216841845287</v>
      </c>
      <c r="O625">
        <v>2255.0700000000002</v>
      </c>
      <c r="P625">
        <v>2303.1973005806199</v>
      </c>
      <c r="Q625">
        <v>2377.6920555486199</v>
      </c>
      <c r="R625">
        <v>54.789621571076196</v>
      </c>
      <c r="S625" s="1">
        <f>(Table2[[#This Row],[Close Price]]-Table2[[#This Row],[20D EMA]])/Table2[[#This Row],[20D EMA]]</f>
        <v>1.8571485585813147E-2</v>
      </c>
      <c r="T625" s="1">
        <f>(Table2[[#This Row],[Close Price]]-Table2[[#This Row],[50D EMA]])/Table2[[#This Row],[50D EMA]]</f>
        <v>-2.7124469879524211E-3</v>
      </c>
      <c r="U625" s="1">
        <f>(Table2[[#This Row],[Close Price]]-Table2[[#This Row],[200D EMA]])/Table2[[#This Row],[200D EMA]]</f>
        <v>-3.3958163488917399E-2</v>
      </c>
      <c r="V625">
        <v>0.64221683212996294</v>
      </c>
      <c r="W625">
        <v>2245.1</v>
      </c>
      <c r="X625">
        <v>2310.9</v>
      </c>
      <c r="Y625">
        <v>2245.1</v>
      </c>
      <c r="Z625">
        <v>2310.9</v>
      </c>
      <c r="AA625">
        <v>2245.1</v>
      </c>
      <c r="AB625">
        <v>2310.9</v>
      </c>
      <c r="AC625" s="1">
        <f>(Table2[[#This Row],[Close Price]]/Table2[[#This Row],[Day Low]])-1</f>
        <v>2.3094739655249219E-2</v>
      </c>
      <c r="AD625" s="1">
        <f>(Table2[[#This Row],[Day High]]/Table2[[#This Row],[Close Price]])-1</f>
        <v>6.0732710768629516E-3</v>
      </c>
      <c r="AE625" s="1">
        <f>(Table2[[#This Row],[Close Price]]/Table2[[#This Row],[Current Week Low]])-1</f>
        <v>2.3094739655249219E-2</v>
      </c>
      <c r="AF625" s="1">
        <f>(Table2[[#This Row],[Current Week High]]/Table2[[#This Row],[Close Price]])-1</f>
        <v>6.0732710768629516E-3</v>
      </c>
      <c r="AG625" s="1">
        <f>(Table2[[#This Row],[Close Price]]/Table2[[#This Row],[Current Month Low]])-1</f>
        <v>2.3094739655249219E-2</v>
      </c>
      <c r="AH625" s="1">
        <f>(Table2[[#This Row],[Current Month High]]/Table2[[#This Row],[Close Price]])-1</f>
        <v>6.0732710768629516E-3</v>
      </c>
      <c r="AI625">
        <v>17.283789372864</v>
      </c>
      <c r="AJ625">
        <v>9.9492604470824606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-0.02</v>
      </c>
      <c r="AM625" t="s">
        <v>3190</v>
      </c>
      <c r="AN625">
        <v>1.95</v>
      </c>
      <c r="AO625" t="s">
        <v>3189</v>
      </c>
      <c r="AP625">
        <v>-3.6113253262614997E-2</v>
      </c>
      <c r="AQ625">
        <f>(Table2[[#This Row],[Sharpe Ratio]]-AVERAGE(Table2[Sharpe Ratio]))/_xlfn.STDEV.P(Table2[Sharpe Ratio])</f>
        <v>-1.1158600204436306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605</v>
      </c>
      <c r="AT625">
        <f>_xlfn.RANK.AVG(Table2[[#This Row],[6M Return vs Nifty Z-Score]],Table2[6M Return vs Nifty Z-Score])</f>
        <v>434</v>
      </c>
      <c r="AU625">
        <f>_xlfn.RANK.AVG(Table2[[#This Row],[Sharpe Ratio Z-Score]],Table2[Sharpe Ratio Z-Score])</f>
        <v>642</v>
      </c>
      <c r="AV625">
        <f>(Table2[[#This Row],[Rank 1Y]]+Table2[[#This Row],[Rank 6M]]+Table2[[#This Row],[Rank Sharpe]])/3</f>
        <v>560.33333333333337</v>
      </c>
    </row>
    <row r="626" spans="1:48" x14ac:dyDescent="0.3">
      <c r="A626" t="s">
        <v>1166</v>
      </c>
      <c r="B626" t="s">
        <v>1167</v>
      </c>
      <c r="C626" t="s">
        <v>573</v>
      </c>
      <c r="D626" t="s">
        <v>573</v>
      </c>
      <c r="E626">
        <v>10566.031573328</v>
      </c>
      <c r="F626">
        <v>21.66</v>
      </c>
      <c r="G626">
        <v>-14.167912009697</v>
      </c>
      <c r="H626">
        <f>(Table2[[#This Row],[1Y Return vs Nifty]]-AVERAGE(Table2[1Y Return vs Nifty]))/_xlfn.STDEV.P(Table2[1Y Return vs Nifty])</f>
        <v>-0.58829806978918475</v>
      </c>
      <c r="I626">
        <v>-5.3477980552514</v>
      </c>
      <c r="J626">
        <f>(Table2[[#This Row],[1M Return vs Nifty]]-AVERAGE(Table2[1M Return vs Nifty]))/_xlfn.STDEV.P(Table2[1M Return vs Nifty])</f>
        <v>-0.50164077274455388</v>
      </c>
      <c r="K626">
        <v>-25.105764686724498</v>
      </c>
      <c r="L626">
        <f>(Table2[[#This Row],[6M Return vs Nifty]]-AVERAGE(Table2[6M Return vs Nifty]))/_xlfn.STDEV.P(Table2[6M Return vs Nifty])</f>
        <v>-0.90766700991806837</v>
      </c>
      <c r="M626">
        <v>2.5783743473412502</v>
      </c>
      <c r="N626">
        <f>(Table2[[#This Row],[1W Return vs Nifty]]-AVERAGE(Table2[1W Return vs Nifty]))/_xlfn.STDEV.P(Table2[1W Return vs Nifty])</f>
        <v>4.5576278583981042E-2</v>
      </c>
      <c r="O626">
        <v>21.4</v>
      </c>
      <c r="P626">
        <v>22.708368029844699</v>
      </c>
      <c r="Q626">
        <v>24.595931514628301</v>
      </c>
      <c r="R626">
        <v>53.883867376685899</v>
      </c>
      <c r="S626" s="1">
        <f>(Table2[[#This Row],[Close Price]]-Table2[[#This Row],[20D EMA]])/Table2[[#This Row],[20D EMA]]</f>
        <v>1.2149532710280448E-2</v>
      </c>
      <c r="T626" s="1">
        <f>(Table2[[#This Row],[Close Price]]-Table2[[#This Row],[50D EMA]])/Table2[[#This Row],[50D EMA]]</f>
        <v>-4.6166594995592419E-2</v>
      </c>
      <c r="U626" s="1">
        <f>(Table2[[#This Row],[Close Price]]-Table2[[#This Row],[200D EMA]])/Table2[[#This Row],[200D EMA]]</f>
        <v>-0.11936655104451609</v>
      </c>
      <c r="V626">
        <v>0.480957271260127</v>
      </c>
      <c r="W626">
        <v>21.09</v>
      </c>
      <c r="X626">
        <v>21.77</v>
      </c>
      <c r="Y626">
        <v>21.09</v>
      </c>
      <c r="Z626">
        <v>21.77</v>
      </c>
      <c r="AA626">
        <v>21.09</v>
      </c>
      <c r="AB626">
        <v>21.77</v>
      </c>
      <c r="AC626" s="1">
        <f>(Table2[[#This Row],[Close Price]]/Table2[[#This Row],[Day Low]])-1</f>
        <v>2.7027027027026973E-2</v>
      </c>
      <c r="AD626" s="1">
        <f>(Table2[[#This Row],[Day High]]/Table2[[#This Row],[Close Price]])-1</f>
        <v>5.078485687904033E-3</v>
      </c>
      <c r="AE626" s="1">
        <f>(Table2[[#This Row],[Close Price]]/Table2[[#This Row],[Current Week Low]])-1</f>
        <v>2.7027027027026973E-2</v>
      </c>
      <c r="AF626" s="1">
        <f>(Table2[[#This Row],[Current Week High]]/Table2[[#This Row],[Close Price]])-1</f>
        <v>5.078485687904033E-3</v>
      </c>
      <c r="AG626" s="1">
        <f>(Table2[[#This Row],[Close Price]]/Table2[[#This Row],[Current Month Low]])-1</f>
        <v>2.7027027027026973E-2</v>
      </c>
      <c r="AH626" s="1">
        <f>(Table2[[#This Row],[Current Month High]]/Table2[[#This Row],[Close Price]])-1</f>
        <v>5.078485687904033E-3</v>
      </c>
      <c r="AI626">
        <v>80.286241920590896</v>
      </c>
      <c r="AJ626">
        <v>9.9492385786801893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-0.12</v>
      </c>
      <c r="AM626" t="s">
        <v>3190</v>
      </c>
      <c r="AN626">
        <v>2.75</v>
      </c>
      <c r="AO626" t="s">
        <v>3189</v>
      </c>
      <c r="AP626">
        <v>1.3526968826429999E-3</v>
      </c>
      <c r="AQ626">
        <f>(Table2[[#This Row],[Sharpe Ratio]]-AVERAGE(Table2[Sharpe Ratio]))/_xlfn.STDEV.P(Table2[Sharpe Ratio])</f>
        <v>-0.68136577034646095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520</v>
      </c>
      <c r="AT626">
        <f>_xlfn.RANK.AVG(Table2[[#This Row],[6M Return vs Nifty Z-Score]],Table2[6M Return vs Nifty Z-Score])</f>
        <v>648</v>
      </c>
      <c r="AU626">
        <f>_xlfn.RANK.AVG(Table2[[#This Row],[Sharpe Ratio Z-Score]],Table2[Sharpe Ratio Z-Score])</f>
        <v>513</v>
      </c>
      <c r="AV626">
        <f>(Table2[[#This Row],[Rank 1Y]]+Table2[[#This Row],[Rank 6M]]+Table2[[#This Row],[Rank Sharpe]])/3</f>
        <v>560.33333333333337</v>
      </c>
    </row>
    <row r="627" spans="1:48" x14ac:dyDescent="0.3">
      <c r="A627" t="s">
        <v>822</v>
      </c>
      <c r="B627" t="s">
        <v>823</v>
      </c>
      <c r="C627" t="s">
        <v>3143</v>
      </c>
      <c r="D627" t="s">
        <v>54</v>
      </c>
      <c r="E627">
        <v>19181.4751818</v>
      </c>
      <c r="F627">
        <v>638.85</v>
      </c>
      <c r="G627">
        <v>-31.523934814037901</v>
      </c>
      <c r="H627">
        <f>(Table2[[#This Row],[1Y Return vs Nifty]]-AVERAGE(Table2[1Y Return vs Nifty]))/_xlfn.STDEV.P(Table2[1Y Return vs Nifty])</f>
        <v>-0.93563095794457107</v>
      </c>
      <c r="I627">
        <v>-7.5758676311663899</v>
      </c>
      <c r="J627">
        <f>(Table2[[#This Row],[1M Return vs Nifty]]-AVERAGE(Table2[1M Return vs Nifty]))/_xlfn.STDEV.P(Table2[1M Return vs Nifty])</f>
        <v>-0.74719195531257321</v>
      </c>
      <c r="K627">
        <v>-20.143014802798799</v>
      </c>
      <c r="L627">
        <f>(Table2[[#This Row],[6M Return vs Nifty]]-AVERAGE(Table2[6M Return vs Nifty]))/_xlfn.STDEV.P(Table2[6M Return vs Nifty])</f>
        <v>-0.75044959042349335</v>
      </c>
      <c r="M627">
        <v>1.63246434564927</v>
      </c>
      <c r="N627">
        <f>(Table2[[#This Row],[1W Return vs Nifty]]-AVERAGE(Table2[1W Return vs Nifty]))/_xlfn.STDEV.P(Table2[1W Return vs Nifty])</f>
        <v>-0.15201682978962586</v>
      </c>
      <c r="O627">
        <v>671.52</v>
      </c>
      <c r="P627">
        <v>719.60275965704</v>
      </c>
      <c r="Q627">
        <v>739.28884895203998</v>
      </c>
      <c r="R627">
        <v>47.078920753151102</v>
      </c>
      <c r="S627" s="1">
        <f>(Table2[[#This Row],[Close Price]]-Table2[[#This Row],[20D EMA]])/Table2[[#This Row],[20D EMA]]</f>
        <v>-4.8650822015725459E-2</v>
      </c>
      <c r="T627" s="1">
        <f>(Table2[[#This Row],[Close Price]]-Table2[[#This Row],[50D EMA]])/Table2[[#This Row],[50D EMA]]</f>
        <v>-0.11221852414174514</v>
      </c>
      <c r="U627" s="1">
        <f>(Table2[[#This Row],[Close Price]]-Table2[[#This Row],[200D EMA]])/Table2[[#This Row],[200D EMA]]</f>
        <v>-0.13585873653364919</v>
      </c>
      <c r="V627">
        <v>0.45424803925656299</v>
      </c>
      <c r="W627">
        <v>635</v>
      </c>
      <c r="X627">
        <v>661.65</v>
      </c>
      <c r="Y627">
        <v>635</v>
      </c>
      <c r="Z627">
        <v>661.65</v>
      </c>
      <c r="AA627">
        <v>635</v>
      </c>
      <c r="AB627">
        <v>661.65</v>
      </c>
      <c r="AC627" s="1">
        <f>(Table2[[#This Row],[Close Price]]/Table2[[#This Row],[Day Low]])-1</f>
        <v>6.0629921259842678E-3</v>
      </c>
      <c r="AD627" s="1">
        <f>(Table2[[#This Row],[Day High]]/Table2[[#This Row],[Close Price]])-1</f>
        <v>3.5689128903498402E-2</v>
      </c>
      <c r="AE627" s="1">
        <f>(Table2[[#This Row],[Close Price]]/Table2[[#This Row],[Current Week Low]])-1</f>
        <v>6.0629921259842678E-3</v>
      </c>
      <c r="AF627" s="1">
        <f>(Table2[[#This Row],[Current Week High]]/Table2[[#This Row],[Close Price]])-1</f>
        <v>3.5689128903498402E-2</v>
      </c>
      <c r="AG627" s="1">
        <f>(Table2[[#This Row],[Close Price]]/Table2[[#This Row],[Current Month Low]])-1</f>
        <v>6.0629921259842678E-3</v>
      </c>
      <c r="AH627" s="1">
        <f>(Table2[[#This Row],[Current Month High]]/Table2[[#This Row],[Close Price]])-1</f>
        <v>3.5689128903498402E-2</v>
      </c>
      <c r="AI627">
        <v>47.726383345073103</v>
      </c>
      <c r="AJ627">
        <v>6.4661278226814503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-0.16</v>
      </c>
      <c r="AM627" t="s">
        <v>3190</v>
      </c>
      <c r="AN627">
        <v>0.03</v>
      </c>
      <c r="AO627" t="s">
        <v>3189</v>
      </c>
      <c r="AP627">
        <v>2.4172056442316001E-2</v>
      </c>
      <c r="AQ627">
        <f>(Table2[[#This Row],[Sharpe Ratio]]-AVERAGE(Table2[Sharpe Ratio]))/_xlfn.STDEV.P(Table2[Sharpe Ratio])</f>
        <v>-0.41672866702632244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643</v>
      </c>
      <c r="AT627">
        <f>_xlfn.RANK.AVG(Table2[[#This Row],[6M Return vs Nifty Z-Score]],Table2[6M Return vs Nifty Z-Score])</f>
        <v>590</v>
      </c>
      <c r="AU627">
        <f>_xlfn.RANK.AVG(Table2[[#This Row],[Sharpe Ratio Z-Score]],Table2[Sharpe Ratio Z-Score])</f>
        <v>449</v>
      </c>
      <c r="AV627">
        <f>(Table2[[#This Row],[Rank 1Y]]+Table2[[#This Row],[Rank 6M]]+Table2[[#This Row],[Rank Sharpe]])/3</f>
        <v>560.66666666666663</v>
      </c>
    </row>
    <row r="628" spans="1:48" x14ac:dyDescent="0.3">
      <c r="A628" t="s">
        <v>277</v>
      </c>
      <c r="B628" t="s">
        <v>278</v>
      </c>
      <c r="C628" t="s">
        <v>3145</v>
      </c>
      <c r="D628" t="s">
        <v>279</v>
      </c>
      <c r="E628">
        <v>94854.450414569903</v>
      </c>
      <c r="F628">
        <v>957</v>
      </c>
      <c r="G628">
        <v>-17.2495013687737</v>
      </c>
      <c r="H628">
        <f>(Table2[[#This Row],[1Y Return vs Nifty]]-AVERAGE(Table2[1Y Return vs Nifty]))/_xlfn.STDEV.P(Table2[1Y Return vs Nifty])</f>
        <v>-0.64996757462120858</v>
      </c>
      <c r="I628">
        <v>-4.0616797849279598</v>
      </c>
      <c r="J628">
        <f>(Table2[[#This Row],[1M Return vs Nifty]]-AVERAGE(Table2[1M Return vs Nifty]))/_xlfn.STDEV.P(Table2[1M Return vs Nifty])</f>
        <v>-0.35990019802728312</v>
      </c>
      <c r="K628">
        <v>-16.967352069893899</v>
      </c>
      <c r="L628">
        <f>(Table2[[#This Row],[6M Return vs Nifty]]-AVERAGE(Table2[6M Return vs Nifty]))/_xlfn.STDEV.P(Table2[6M Return vs Nifty])</f>
        <v>-0.64984619276496369</v>
      </c>
      <c r="M628">
        <v>0.68696829598095999</v>
      </c>
      <c r="N628">
        <f>(Table2[[#This Row],[1W Return vs Nifty]]-AVERAGE(Table2[1W Return vs Nifty]))/_xlfn.STDEV.P(Table2[1W Return vs Nifty])</f>
        <v>-0.34952346686371355</v>
      </c>
      <c r="O628">
        <v>968.28</v>
      </c>
      <c r="P628">
        <v>1027.3906719025799</v>
      </c>
      <c r="Q628">
        <v>1075.1942811356801</v>
      </c>
      <c r="R628">
        <v>50.4580546565589</v>
      </c>
      <c r="S628" s="1">
        <f>(Table2[[#This Row],[Close Price]]-Table2[[#This Row],[20D EMA]])/Table2[[#This Row],[20D EMA]]</f>
        <v>-1.1649522865286872E-2</v>
      </c>
      <c r="T628" s="1">
        <f>(Table2[[#This Row],[Close Price]]-Table2[[#This Row],[50D EMA]])/Table2[[#This Row],[50D EMA]]</f>
        <v>-6.8514026677141723E-2</v>
      </c>
      <c r="U628" s="1">
        <f>(Table2[[#This Row],[Close Price]]-Table2[[#This Row],[200D EMA]])/Table2[[#This Row],[200D EMA]]</f>
        <v>-0.10992830152596857</v>
      </c>
      <c r="V628">
        <v>0.87123677519158504</v>
      </c>
      <c r="W628">
        <v>947.3</v>
      </c>
      <c r="X628">
        <v>962.85</v>
      </c>
      <c r="Y628">
        <v>947.3</v>
      </c>
      <c r="Z628">
        <v>962.85</v>
      </c>
      <c r="AA628">
        <v>947.3</v>
      </c>
      <c r="AB628">
        <v>962.85</v>
      </c>
      <c r="AC628" s="1">
        <f>(Table2[[#This Row],[Close Price]]/Table2[[#This Row],[Day Low]])-1</f>
        <v>1.023962841760806E-2</v>
      </c>
      <c r="AD628" s="1">
        <f>(Table2[[#This Row],[Day High]]/Table2[[#This Row],[Close Price]])-1</f>
        <v>6.11285266457684E-3</v>
      </c>
      <c r="AE628" s="1">
        <f>(Table2[[#This Row],[Close Price]]/Table2[[#This Row],[Current Week Low]])-1</f>
        <v>1.023962841760806E-2</v>
      </c>
      <c r="AF628" s="1">
        <f>(Table2[[#This Row],[Current Week High]]/Table2[[#This Row],[Close Price]])-1</f>
        <v>6.11285266457684E-3</v>
      </c>
      <c r="AG628" s="1">
        <f>(Table2[[#This Row],[Close Price]]/Table2[[#This Row],[Current Month Low]])-1</f>
        <v>1.023962841760806E-2</v>
      </c>
      <c r="AH628" s="1">
        <f>(Table2[[#This Row],[Current Month High]]/Table2[[#This Row],[Close Price]])-1</f>
        <v>6.11285266457684E-3</v>
      </c>
      <c r="AI628">
        <v>30.973918372324398</v>
      </c>
      <c r="AJ628">
        <v>6.2742920599666796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-0.11</v>
      </c>
      <c r="AM628" t="s">
        <v>3190</v>
      </c>
      <c r="AN628">
        <v>-1.0900000000000001</v>
      </c>
      <c r="AO628" t="s">
        <v>3190</v>
      </c>
      <c r="AP628">
        <v>-9.1446844610709992E-3</v>
      </c>
      <c r="AQ628">
        <f>(Table2[[#This Row],[Sharpe Ratio]]-AVERAGE(Table2[Sharpe Ratio]))/_xlfn.STDEV.P(Table2[Sharpe Ratio])</f>
        <v>-0.80310435744321229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547</v>
      </c>
      <c r="AT628">
        <f>_xlfn.RANK.AVG(Table2[[#This Row],[6M Return vs Nifty Z-Score]],Table2[6M Return vs Nifty Z-Score])</f>
        <v>558</v>
      </c>
      <c r="AU628">
        <f>_xlfn.RANK.AVG(Table2[[#This Row],[Sharpe Ratio Z-Score]],Table2[Sharpe Ratio Z-Score])</f>
        <v>582</v>
      </c>
      <c r="AV628">
        <f>(Table2[[#This Row],[Rank 1Y]]+Table2[[#This Row],[Rank 6M]]+Table2[[#This Row],[Rank Sharpe]])/3</f>
        <v>562.33333333333337</v>
      </c>
    </row>
    <row r="629" spans="1:48" x14ac:dyDescent="0.3">
      <c r="A629" t="s">
        <v>63</v>
      </c>
      <c r="B629" t="s">
        <v>64</v>
      </c>
      <c r="C629" t="s">
        <v>3143</v>
      </c>
      <c r="D629" t="s">
        <v>24</v>
      </c>
      <c r="E629">
        <v>350960.67657875002</v>
      </c>
      <c r="F629">
        <v>1753.95</v>
      </c>
      <c r="G629">
        <v>-22.706758947782699</v>
      </c>
      <c r="H629">
        <f>(Table2[[#This Row],[1Y Return vs Nifty]]-AVERAGE(Table2[1Y Return vs Nifty]))/_xlfn.STDEV.P(Table2[1Y Return vs Nifty])</f>
        <v>-0.75917952125744992</v>
      </c>
      <c r="I629">
        <v>1.4394798958330799</v>
      </c>
      <c r="J629">
        <f>(Table2[[#This Row],[1M Return vs Nifty]]-AVERAGE(Table2[1M Return vs Nifty]))/_xlfn.STDEV.P(Table2[1M Return vs Nifty])</f>
        <v>0.24637183212314354</v>
      </c>
      <c r="K629">
        <v>-4.9992406669154299</v>
      </c>
      <c r="L629">
        <f>(Table2[[#This Row],[6M Return vs Nifty]]-AVERAGE(Table2[6M Return vs Nifty]))/_xlfn.STDEV.P(Table2[6M Return vs Nifty])</f>
        <v>-0.27070244484118777</v>
      </c>
      <c r="M629">
        <v>-1.16351312643028</v>
      </c>
      <c r="N629">
        <f>(Table2[[#This Row],[1W Return vs Nifty]]-AVERAGE(Table2[1W Return vs Nifty]))/_xlfn.STDEV.P(Table2[1W Return vs Nifty])</f>
        <v>-0.73607438141987003</v>
      </c>
      <c r="O629">
        <v>1758.93</v>
      </c>
      <c r="P629">
        <v>1776.83102426712</v>
      </c>
      <c r="Q629">
        <v>1782.2660720505701</v>
      </c>
      <c r="R629">
        <v>54.070369151733303</v>
      </c>
      <c r="S629" s="1">
        <f>(Table2[[#This Row],[Close Price]]-Table2[[#This Row],[20D EMA]])/Table2[[#This Row],[20D EMA]]</f>
        <v>-2.8312667360270265E-3</v>
      </c>
      <c r="T629" s="1">
        <f>(Table2[[#This Row],[Close Price]]-Table2[[#This Row],[50D EMA]])/Table2[[#This Row],[50D EMA]]</f>
        <v>-1.2877434012926242E-2</v>
      </c>
      <c r="U629" s="1">
        <f>(Table2[[#This Row],[Close Price]]-Table2[[#This Row],[200D EMA]])/Table2[[#This Row],[200D EMA]]</f>
        <v>-1.588767945180667E-2</v>
      </c>
      <c r="V629">
        <v>0.82036404369012705</v>
      </c>
      <c r="W629">
        <v>1746</v>
      </c>
      <c r="X629">
        <v>1772.6</v>
      </c>
      <c r="Y629">
        <v>1746</v>
      </c>
      <c r="Z629">
        <v>1772.6</v>
      </c>
      <c r="AA629">
        <v>1746</v>
      </c>
      <c r="AB629">
        <v>1772.6</v>
      </c>
      <c r="AC629" s="1">
        <f>(Table2[[#This Row],[Close Price]]/Table2[[#This Row],[Day Low]])-1</f>
        <v>4.5532646048109804E-3</v>
      </c>
      <c r="AD629" s="1">
        <f>(Table2[[#This Row],[Day High]]/Table2[[#This Row],[Close Price]])-1</f>
        <v>1.0633142335870316E-2</v>
      </c>
      <c r="AE629" s="1">
        <f>(Table2[[#This Row],[Close Price]]/Table2[[#This Row],[Current Week Low]])-1</f>
        <v>4.5532646048109804E-3</v>
      </c>
      <c r="AF629" s="1">
        <f>(Table2[[#This Row],[Current Week High]]/Table2[[#This Row],[Close Price]])-1</f>
        <v>1.0633142335870316E-2</v>
      </c>
      <c r="AG629" s="1">
        <f>(Table2[[#This Row],[Close Price]]/Table2[[#This Row],[Current Month Low]])-1</f>
        <v>4.5532646048109804E-3</v>
      </c>
      <c r="AH629" s="1">
        <f>(Table2[[#This Row],[Current Month High]]/Table2[[#This Row],[Close Price]])-1</f>
        <v>1.0633142335870316E-2</v>
      </c>
      <c r="AI629">
        <v>10.721514296302599</v>
      </c>
      <c r="AJ629">
        <v>13.6088350552191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-0.04</v>
      </c>
      <c r="AM629" t="s">
        <v>3190</v>
      </c>
      <c r="AN629">
        <v>1.89</v>
      </c>
      <c r="AO629" t="s">
        <v>3189</v>
      </c>
      <c r="AP629">
        <v>-0.102938882692528</v>
      </c>
      <c r="AQ629">
        <f>(Table2[[#This Row],[Sharpe Ratio]]-AVERAGE(Table2[Sharpe Ratio]))/_xlfn.STDEV.P(Table2[Sharpe Ratio])</f>
        <v>-1.890839745603393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579</v>
      </c>
      <c r="AT629">
        <f>_xlfn.RANK.AVG(Table2[[#This Row],[6M Return vs Nifty Z-Score]],Table2[6M Return vs Nifty Z-Score])</f>
        <v>395</v>
      </c>
      <c r="AU629">
        <f>_xlfn.RANK.AVG(Table2[[#This Row],[Sharpe Ratio Z-Score]],Table2[Sharpe Ratio Z-Score])</f>
        <v>714</v>
      </c>
      <c r="AV629">
        <f>(Table2[[#This Row],[Rank 1Y]]+Table2[[#This Row],[Rank 6M]]+Table2[[#This Row],[Rank Sharpe]])/3</f>
        <v>562.66666666666663</v>
      </c>
    </row>
    <row r="630" spans="1:48" x14ac:dyDescent="0.3">
      <c r="A630" t="s">
        <v>1479</v>
      </c>
      <c r="B630" t="s">
        <v>1480</v>
      </c>
      <c r="C630" t="s">
        <v>3147</v>
      </c>
      <c r="D630" t="s">
        <v>51</v>
      </c>
      <c r="E630">
        <v>7024.9188154359999</v>
      </c>
      <c r="F630">
        <v>217.29</v>
      </c>
      <c r="G630">
        <v>-40.540859776991397</v>
      </c>
      <c r="H630">
        <f>(Table2[[#This Row],[1Y Return vs Nifty]]-AVERAGE(Table2[1Y Return vs Nifty]))/_xlfn.STDEV.P(Table2[1Y Return vs Nifty])</f>
        <v>-1.11607982142957</v>
      </c>
      <c r="I630">
        <v>0.58986777058666695</v>
      </c>
      <c r="J630">
        <f>(Table2[[#This Row],[1M Return vs Nifty]]-AVERAGE(Table2[1M Return vs Nifty]))/_xlfn.STDEV.P(Table2[1M Return vs Nifty])</f>
        <v>0.15273774442069349</v>
      </c>
      <c r="K630">
        <v>-5.4933529114976203</v>
      </c>
      <c r="L630">
        <f>(Table2[[#This Row],[6M Return vs Nifty]]-AVERAGE(Table2[6M Return vs Nifty]))/_xlfn.STDEV.P(Table2[6M Return vs Nifty])</f>
        <v>-0.28635567215483881</v>
      </c>
      <c r="M630">
        <v>4.70615598891664</v>
      </c>
      <c r="N630">
        <f>(Table2[[#This Row],[1W Return vs Nifty]]-AVERAGE(Table2[1W Return vs Nifty]))/_xlfn.STDEV.P(Table2[1W Return vs Nifty])</f>
        <v>0.49005301288970926</v>
      </c>
      <c r="O630">
        <v>207.26</v>
      </c>
      <c r="P630">
        <v>210.60221644992001</v>
      </c>
      <c r="Q630">
        <v>237.55292278354599</v>
      </c>
      <c r="R630">
        <v>64.083167602977795</v>
      </c>
      <c r="S630" s="1">
        <f>(Table2[[#This Row],[Close Price]]-Table2[[#This Row],[20D EMA]])/Table2[[#This Row],[20D EMA]]</f>
        <v>4.8393322396989298E-2</v>
      </c>
      <c r="T630" s="1">
        <f>(Table2[[#This Row],[Close Price]]-Table2[[#This Row],[50D EMA]])/Table2[[#This Row],[50D EMA]]</f>
        <v>3.1755523103292223E-2</v>
      </c>
      <c r="U630" s="1">
        <f>(Table2[[#This Row],[Close Price]]-Table2[[#This Row],[200D EMA]])/Table2[[#This Row],[200D EMA]]</f>
        <v>-8.5298562299775268E-2</v>
      </c>
      <c r="V630">
        <v>1.6885453567342701</v>
      </c>
      <c r="W630">
        <v>0</v>
      </c>
      <c r="X630">
        <v>0</v>
      </c>
      <c r="Y630">
        <v>213.5</v>
      </c>
      <c r="Z630">
        <v>221</v>
      </c>
      <c r="AA630">
        <v>213.5</v>
      </c>
      <c r="AB630">
        <v>221</v>
      </c>
      <c r="AC630" s="1" t="e">
        <f>(Table2[[#This Row],[Close Price]]/Table2[[#This Row],[Day Low]])-1</f>
        <v>#DIV/0!</v>
      </c>
      <c r="AD630" s="1">
        <f>(Table2[[#This Row],[Day High]]/Table2[[#This Row],[Close Price]])-1</f>
        <v>-1</v>
      </c>
      <c r="AE630" s="1">
        <f>(Table2[[#This Row],[Close Price]]/Table2[[#This Row],[Current Week Low]])-1</f>
        <v>1.775175644028093E-2</v>
      </c>
      <c r="AF630" s="1">
        <f>(Table2[[#This Row],[Current Week High]]/Table2[[#This Row],[Close Price]])-1</f>
        <v>1.7073956463712125E-2</v>
      </c>
      <c r="AG630" s="1">
        <f>(Table2[[#This Row],[Close Price]]/Table2[[#This Row],[Current Month Low]])-1</f>
        <v>1.775175644028093E-2</v>
      </c>
      <c r="AH630" s="1">
        <f>(Table2[[#This Row],[Current Month High]]/Table2[[#This Row],[Close Price]])-1</f>
        <v>1.7073956463712125E-2</v>
      </c>
      <c r="AI630">
        <v>117.589396658843</v>
      </c>
      <c r="AJ630">
        <v>14.513833992094799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0</v>
      </c>
      <c r="AM630" t="s">
        <v>3188</v>
      </c>
      <c r="AN630">
        <v>5.8</v>
      </c>
      <c r="AO630" t="s">
        <v>3189</v>
      </c>
      <c r="AP630">
        <v>-1.4856204043544E-2</v>
      </c>
      <c r="AQ630">
        <f>(Table2[[#This Row],[Sharpe Ratio]]-AVERAGE(Table2[Sharpe Ratio]))/_xlfn.STDEV.P(Table2[Sharpe Ratio])</f>
        <v>-0.86934109795774583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687</v>
      </c>
      <c r="AT630">
        <f>_xlfn.RANK.AVG(Table2[[#This Row],[6M Return vs Nifty Z-Score]],Table2[6M Return vs Nifty Z-Score])</f>
        <v>408</v>
      </c>
      <c r="AU630">
        <f>_xlfn.RANK.AVG(Table2[[#This Row],[Sharpe Ratio Z-Score]],Table2[Sharpe Ratio Z-Score])</f>
        <v>597</v>
      </c>
      <c r="AV630">
        <f>(Table2[[#This Row],[Rank 1Y]]+Table2[[#This Row],[Rank 6M]]+Table2[[#This Row],[Rank Sharpe]])/3</f>
        <v>564</v>
      </c>
    </row>
    <row r="631" spans="1:48" x14ac:dyDescent="0.3">
      <c r="A631" t="s">
        <v>86</v>
      </c>
      <c r="B631" t="s">
        <v>87</v>
      </c>
      <c r="C631" t="s">
        <v>3153</v>
      </c>
      <c r="D631" t="s">
        <v>88</v>
      </c>
      <c r="E631">
        <v>284292.02626363502</v>
      </c>
      <c r="F631">
        <v>2457.0500000000002</v>
      </c>
      <c r="G631">
        <v>-22.464300623224499</v>
      </c>
      <c r="H631">
        <f>(Table2[[#This Row],[1Y Return vs Nifty]]-AVERAGE(Table2[1Y Return vs Nifty]))/_xlfn.STDEV.P(Table2[1Y Return vs Nifty])</f>
        <v>-0.75432738715532988</v>
      </c>
      <c r="I631">
        <v>-15.5291078840641</v>
      </c>
      <c r="J631">
        <f>(Table2[[#This Row],[1M Return vs Nifty]]-AVERAGE(Table2[1M Return vs Nifty]))/_xlfn.STDEV.P(Table2[1M Return vs Nifty])</f>
        <v>-1.6237029810262147</v>
      </c>
      <c r="K631">
        <v>-40.175044231923302</v>
      </c>
      <c r="L631">
        <f>(Table2[[#This Row],[6M Return vs Nifty]]-AVERAGE(Table2[6M Return vs Nifty]))/_xlfn.STDEV.P(Table2[6M Return vs Nifty])</f>
        <v>-1.3850542043467473</v>
      </c>
      <c r="M631">
        <v>6.1760100147487202</v>
      </c>
      <c r="N631">
        <f>(Table2[[#This Row],[1W Return vs Nifty]]-AVERAGE(Table2[1W Return vs Nifty]))/_xlfn.STDEV.P(Table2[1W Return vs Nifty])</f>
        <v>0.79709387861701264</v>
      </c>
      <c r="O631">
        <v>2594.9699999999998</v>
      </c>
      <c r="P631">
        <v>2791.0440596541198</v>
      </c>
      <c r="Q631">
        <v>2940.09673023101</v>
      </c>
      <c r="R631">
        <v>44.3983492615572</v>
      </c>
      <c r="S631" s="1">
        <f>(Table2[[#This Row],[Close Price]]-Table2[[#This Row],[20D EMA]])/Table2[[#This Row],[20D EMA]]</f>
        <v>-5.3148976674103988E-2</v>
      </c>
      <c r="T631" s="1">
        <f>(Table2[[#This Row],[Close Price]]-Table2[[#This Row],[50D EMA]])/Table2[[#This Row],[50D EMA]]</f>
        <v>-0.11966635155716955</v>
      </c>
      <c r="U631" s="1">
        <f>(Table2[[#This Row],[Close Price]]-Table2[[#This Row],[200D EMA]])/Table2[[#This Row],[200D EMA]]</f>
        <v>-0.16429620334058048</v>
      </c>
      <c r="V631">
        <v>3.86883112956221</v>
      </c>
      <c r="W631">
        <v>2426.6</v>
      </c>
      <c r="X631">
        <v>2508</v>
      </c>
      <c r="Y631">
        <v>2426.6</v>
      </c>
      <c r="Z631">
        <v>2508</v>
      </c>
      <c r="AA631">
        <v>2426.6</v>
      </c>
      <c r="AB631">
        <v>2508</v>
      </c>
      <c r="AC631" s="1">
        <f>(Table2[[#This Row],[Close Price]]/Table2[[#This Row],[Day Low]])-1</f>
        <v>1.254842165993586E-2</v>
      </c>
      <c r="AD631" s="1">
        <f>(Table2[[#This Row],[Day High]]/Table2[[#This Row],[Close Price]])-1</f>
        <v>2.0736248753586484E-2</v>
      </c>
      <c r="AE631" s="1">
        <f>(Table2[[#This Row],[Close Price]]/Table2[[#This Row],[Current Week Low]])-1</f>
        <v>1.254842165993586E-2</v>
      </c>
      <c r="AF631" s="1">
        <f>(Table2[[#This Row],[Current Week High]]/Table2[[#This Row],[Close Price]])-1</f>
        <v>2.0736248753586484E-2</v>
      </c>
      <c r="AG631" s="1">
        <f>(Table2[[#This Row],[Close Price]]/Table2[[#This Row],[Current Month Low]])-1</f>
        <v>1.254842165993586E-2</v>
      </c>
      <c r="AH631" s="1">
        <f>(Table2[[#This Row],[Current Month High]]/Table2[[#This Row],[Close Price]])-1</f>
        <v>2.0736248753586484E-2</v>
      </c>
      <c r="AI631">
        <v>52.373781567326603</v>
      </c>
      <c r="AJ631">
        <v>21.3358024691358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-0.17</v>
      </c>
      <c r="AM631" t="s">
        <v>3190</v>
      </c>
      <c r="AN631">
        <v>-14.39</v>
      </c>
      <c r="AO631" t="s">
        <v>3190</v>
      </c>
      <c r="AP631">
        <v>4.5105713508725997E-2</v>
      </c>
      <c r="AQ631">
        <f>(Table2[[#This Row],[Sharpe Ratio]]-AVERAGE(Table2[Sharpe Ratio]))/_xlfn.STDEV.P(Table2[Sharpe Ratio])</f>
        <v>-0.17396013737214158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578</v>
      </c>
      <c r="AT631">
        <f>_xlfn.RANK.AVG(Table2[[#This Row],[6M Return vs Nifty Z-Score]],Table2[6M Return vs Nifty Z-Score])</f>
        <v>721</v>
      </c>
      <c r="AU631">
        <f>_xlfn.RANK.AVG(Table2[[#This Row],[Sharpe Ratio Z-Score]],Table2[Sharpe Ratio Z-Score])</f>
        <v>395</v>
      </c>
      <c r="AV631">
        <f>(Table2[[#This Row],[Rank 1Y]]+Table2[[#This Row],[Rank 6M]]+Table2[[#This Row],[Rank Sharpe]])/3</f>
        <v>564.66666666666663</v>
      </c>
    </row>
    <row r="632" spans="1:48" x14ac:dyDescent="0.3">
      <c r="A632" t="s">
        <v>1691</v>
      </c>
      <c r="B632" t="s">
        <v>1692</v>
      </c>
      <c r="C632" t="s">
        <v>3157</v>
      </c>
      <c r="D632" t="s">
        <v>266</v>
      </c>
      <c r="E632">
        <v>5170.9784689460002</v>
      </c>
      <c r="F632">
        <v>153.6</v>
      </c>
      <c r="G632">
        <v>-13.528444025110099</v>
      </c>
      <c r="H632">
        <f>(Table2[[#This Row],[1Y Return vs Nifty]]-AVERAGE(Table2[1Y Return vs Nifty]))/_xlfn.STDEV.P(Table2[1Y Return vs Nifty])</f>
        <v>-0.57550088321750537</v>
      </c>
      <c r="I632">
        <v>-5.9391664160966897</v>
      </c>
      <c r="J632">
        <f>(Table2[[#This Row],[1M Return vs Nifty]]-AVERAGE(Table2[1M Return vs Nifty]))/_xlfn.STDEV.P(Table2[1M Return vs Nifty])</f>
        <v>-0.56681432114204455</v>
      </c>
      <c r="K632">
        <v>-13.1664121947355</v>
      </c>
      <c r="L632">
        <f>(Table2[[#This Row],[6M Return vs Nifty]]-AVERAGE(Table2[6M Return vs Nifty]))/_xlfn.STDEV.P(Table2[6M Return vs Nifty])</f>
        <v>-0.52943432982543248</v>
      </c>
      <c r="M632">
        <v>1.922478788377</v>
      </c>
      <c r="N632">
        <f>(Table2[[#This Row],[1W Return vs Nifty]]-AVERAGE(Table2[1W Return vs Nifty]))/_xlfn.STDEV.P(Table2[1W Return vs Nifty])</f>
        <v>-9.1435109425840183E-2</v>
      </c>
      <c r="O632">
        <v>154.32</v>
      </c>
      <c r="P632">
        <v>160.24453633269499</v>
      </c>
      <c r="Q632">
        <v>165.04726079081499</v>
      </c>
      <c r="R632">
        <v>53.949920776195803</v>
      </c>
      <c r="S632" s="1">
        <f>(Table2[[#This Row],[Close Price]]-Table2[[#This Row],[20D EMA]])/Table2[[#This Row],[20D EMA]]</f>
        <v>-4.6656298600310968E-3</v>
      </c>
      <c r="T632" s="1">
        <f>(Table2[[#This Row],[Close Price]]-Table2[[#This Row],[50D EMA]])/Table2[[#This Row],[50D EMA]]</f>
        <v>-4.1464978992480632E-2</v>
      </c>
      <c r="U632" s="1">
        <f>(Table2[[#This Row],[Close Price]]-Table2[[#This Row],[200D EMA]])/Table2[[#This Row],[200D EMA]]</f>
        <v>-6.9357472132321768E-2</v>
      </c>
      <c r="V632">
        <v>0.43502634946483898</v>
      </c>
      <c r="W632">
        <v>152.21</v>
      </c>
      <c r="X632">
        <v>154.57</v>
      </c>
      <c r="Y632">
        <v>152.21</v>
      </c>
      <c r="Z632">
        <v>154.57</v>
      </c>
      <c r="AA632">
        <v>152.21</v>
      </c>
      <c r="AB632">
        <v>154.57</v>
      </c>
      <c r="AC632" s="1">
        <f>(Table2[[#This Row],[Close Price]]/Table2[[#This Row],[Day Low]])-1</f>
        <v>9.1321200972340755E-3</v>
      </c>
      <c r="AD632" s="1">
        <f>(Table2[[#This Row],[Day High]]/Table2[[#This Row],[Close Price]])-1</f>
        <v>6.3151041666666963E-3</v>
      </c>
      <c r="AE632" s="1">
        <f>(Table2[[#This Row],[Close Price]]/Table2[[#This Row],[Current Week Low]])-1</f>
        <v>9.1321200972340755E-3</v>
      </c>
      <c r="AF632" s="1">
        <f>(Table2[[#This Row],[Current Week High]]/Table2[[#This Row],[Close Price]])-1</f>
        <v>6.3151041666666963E-3</v>
      </c>
      <c r="AG632" s="1">
        <f>(Table2[[#This Row],[Close Price]]/Table2[[#This Row],[Current Month Low]])-1</f>
        <v>9.1321200972340755E-3</v>
      </c>
      <c r="AH632" s="1">
        <f>(Table2[[#This Row],[Current Month High]]/Table2[[#This Row],[Close Price]])-1</f>
        <v>6.3151041666666963E-3</v>
      </c>
      <c r="AI632">
        <v>42.96875</v>
      </c>
      <c r="AJ632">
        <v>18.108419838523599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-0.01</v>
      </c>
      <c r="AM632" t="s">
        <v>3190</v>
      </c>
      <c r="AN632">
        <v>0.1</v>
      </c>
      <c r="AO632" t="s">
        <v>3189</v>
      </c>
      <c r="AP632">
        <v>-5.4377730231646E-2</v>
      </c>
      <c r="AQ632">
        <f>(Table2[[#This Row],[Sharpe Ratio]]-AVERAGE(Table2[Sharpe Ratio]))/_xlfn.STDEV.P(Table2[Sharpe Ratio])</f>
        <v>-1.3276739526489658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515</v>
      </c>
      <c r="AT632">
        <f>_xlfn.RANK.AVG(Table2[[#This Row],[6M Return vs Nifty Z-Score]],Table2[6M Return vs Nifty Z-Score])</f>
        <v>507</v>
      </c>
      <c r="AU632">
        <f>_xlfn.RANK.AVG(Table2[[#This Row],[Sharpe Ratio Z-Score]],Table2[Sharpe Ratio Z-Score])</f>
        <v>673</v>
      </c>
      <c r="AV632">
        <f>(Table2[[#This Row],[Rank 1Y]]+Table2[[#This Row],[Rank 6M]]+Table2[[#This Row],[Rank Sharpe]])/3</f>
        <v>565</v>
      </c>
    </row>
    <row r="633" spans="1:48" x14ac:dyDescent="0.3">
      <c r="A633" t="s">
        <v>1445</v>
      </c>
      <c r="B633" t="s">
        <v>1446</v>
      </c>
      <c r="C633" t="s">
        <v>3152</v>
      </c>
      <c r="D633" t="s">
        <v>457</v>
      </c>
      <c r="E633">
        <v>7311.5843028899899</v>
      </c>
      <c r="F633">
        <v>500.2</v>
      </c>
      <c r="G633">
        <v>-36.665442885856201</v>
      </c>
      <c r="H633">
        <f>(Table2[[#This Row],[1Y Return vs Nifty]]-AVERAGE(Table2[1Y Return vs Nifty]))/_xlfn.STDEV.P(Table2[1Y Return vs Nifty])</f>
        <v>-1.0385240497658283</v>
      </c>
      <c r="I633">
        <v>6.8211032735765498</v>
      </c>
      <c r="J633">
        <f>(Table2[[#This Row],[1M Return vs Nifty]]-AVERAGE(Table2[1M Return vs Nifty]))/_xlfn.STDEV.P(Table2[1M Return vs Nifty])</f>
        <v>0.83947000052209442</v>
      </c>
      <c r="K633">
        <v>-4.8882234749989797</v>
      </c>
      <c r="L633">
        <f>(Table2[[#This Row],[6M Return vs Nifty]]-AVERAGE(Table2[6M Return vs Nifty]))/_xlfn.STDEV.P(Table2[6M Return vs Nifty])</f>
        <v>-0.26718547605556131</v>
      </c>
      <c r="M633">
        <v>2.0611345400404999</v>
      </c>
      <c r="N633">
        <f>(Table2[[#This Row],[1W Return vs Nifty]]-AVERAGE(Table2[1W Return vs Nifty]))/_xlfn.STDEV.P(Table2[1W Return vs Nifty])</f>
        <v>-6.2471020964926155E-2</v>
      </c>
      <c r="O633">
        <v>492.06</v>
      </c>
      <c r="P633">
        <v>492.41978081650501</v>
      </c>
      <c r="Q633">
        <v>512.61889168283096</v>
      </c>
      <c r="R633">
        <v>73.454358204106398</v>
      </c>
      <c r="S633" s="1">
        <f>(Table2[[#This Row],[Close Price]]-Table2[[#This Row],[20D EMA]])/Table2[[#This Row],[20D EMA]]</f>
        <v>1.6542698044953841E-2</v>
      </c>
      <c r="T633" s="1">
        <f>(Table2[[#This Row],[Close Price]]-Table2[[#This Row],[50D EMA]])/Table2[[#This Row],[50D EMA]]</f>
        <v>1.5799972882068671E-2</v>
      </c>
      <c r="U633" s="1">
        <f>(Table2[[#This Row],[Close Price]]-Table2[[#This Row],[200D EMA]])/Table2[[#This Row],[200D EMA]]</f>
        <v>-2.4226363648171646E-2</v>
      </c>
      <c r="V633">
        <v>0.61485576958935995</v>
      </c>
      <c r="W633">
        <v>508</v>
      </c>
      <c r="X633">
        <v>516.6</v>
      </c>
      <c r="Y633">
        <v>508</v>
      </c>
      <c r="Z633">
        <v>516.6</v>
      </c>
      <c r="AA633">
        <v>508</v>
      </c>
      <c r="AB633">
        <v>516.6</v>
      </c>
      <c r="AC633" s="1">
        <f>(Table2[[#This Row],[Close Price]]/Table2[[#This Row],[Day Low]])-1</f>
        <v>-1.5354330708661434E-2</v>
      </c>
      <c r="AD633" s="1">
        <f>(Table2[[#This Row],[Day High]]/Table2[[#This Row],[Close Price]])-1</f>
        <v>3.2786885245901676E-2</v>
      </c>
      <c r="AE633" s="1">
        <f>(Table2[[#This Row],[Close Price]]/Table2[[#This Row],[Current Week Low]])-1</f>
        <v>-1.5354330708661434E-2</v>
      </c>
      <c r="AF633" s="1">
        <f>(Table2[[#This Row],[Current Week High]]/Table2[[#This Row],[Close Price]])-1</f>
        <v>3.2786885245901676E-2</v>
      </c>
      <c r="AG633" s="1">
        <f>(Table2[[#This Row],[Close Price]]/Table2[[#This Row],[Current Month Low]])-1</f>
        <v>-1.5354330708661434E-2</v>
      </c>
      <c r="AH633" s="1">
        <f>(Table2[[#This Row],[Current Month High]]/Table2[[#This Row],[Close Price]])-1</f>
        <v>3.2786885245901676E-2</v>
      </c>
      <c r="AI633">
        <v>33.506597361055498</v>
      </c>
      <c r="AJ633">
        <v>16.732788798133001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0.17</v>
      </c>
      <c r="AM633" t="s">
        <v>3189</v>
      </c>
      <c r="AN633">
        <v>9.07</v>
      </c>
      <c r="AO633" t="s">
        <v>3189</v>
      </c>
      <c r="AP633">
        <v>-3.2993744118328998E-2</v>
      </c>
      <c r="AQ633">
        <f>(Table2[[#This Row],[Sharpe Ratio]]-AVERAGE(Table2[Sharpe Ratio]))/_xlfn.STDEV.P(Table2[Sharpe Ratio])</f>
        <v>-1.0796829374906347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670</v>
      </c>
      <c r="AT633">
        <f>_xlfn.RANK.AVG(Table2[[#This Row],[6M Return vs Nifty Z-Score]],Table2[6M Return vs Nifty Z-Score])</f>
        <v>393</v>
      </c>
      <c r="AU633">
        <f>_xlfn.RANK.AVG(Table2[[#This Row],[Sharpe Ratio Z-Score]],Table2[Sharpe Ratio Z-Score])</f>
        <v>634</v>
      </c>
      <c r="AV633">
        <f>(Table2[[#This Row],[Rank 1Y]]+Table2[[#This Row],[Rank 6M]]+Table2[[#This Row],[Rank Sharpe]])/3</f>
        <v>565.66666666666663</v>
      </c>
    </row>
    <row r="634" spans="1:48" x14ac:dyDescent="0.3">
      <c r="A634" t="s">
        <v>1522</v>
      </c>
      <c r="B634" t="s">
        <v>1523</v>
      </c>
      <c r="C634" t="s">
        <v>3157</v>
      </c>
      <c r="D634" t="s">
        <v>493</v>
      </c>
      <c r="E634">
        <v>6688.7004349999997</v>
      </c>
      <c r="F634">
        <v>2039.5</v>
      </c>
      <c r="G634">
        <v>-17.6813915265747</v>
      </c>
      <c r="H634">
        <f>(Table2[[#This Row],[1Y Return vs Nifty]]-AVERAGE(Table2[1Y Return vs Nifty]))/_xlfn.STDEV.P(Table2[1Y Return vs Nifty])</f>
        <v>-0.65861066397215062</v>
      </c>
      <c r="I634">
        <v>-3.7331174609825801</v>
      </c>
      <c r="J634">
        <f>(Table2[[#This Row],[1M Return vs Nifty]]-AVERAGE(Table2[1M Return vs Nifty]))/_xlfn.STDEV.P(Table2[1M Return vs Nifty])</f>
        <v>-0.32368998804811194</v>
      </c>
      <c r="K634">
        <v>-9.44181984476457</v>
      </c>
      <c r="L634">
        <f>(Table2[[#This Row],[6M Return vs Nifty]]-AVERAGE(Table2[6M Return vs Nifty]))/_xlfn.STDEV.P(Table2[6M Return vs Nifty])</f>
        <v>-0.41144111807234307</v>
      </c>
      <c r="M634">
        <v>3.1076062609002602</v>
      </c>
      <c r="N634">
        <f>(Table2[[#This Row],[1W Return vs Nifty]]-AVERAGE(Table2[1W Return vs Nifty]))/_xlfn.STDEV.P(Table2[1W Return vs Nifty])</f>
        <v>0.15612863416071079</v>
      </c>
      <c r="O634">
        <v>2050.0300000000002</v>
      </c>
      <c r="P634">
        <v>2112.9845139825902</v>
      </c>
      <c r="Q634">
        <v>2208.0917463690698</v>
      </c>
      <c r="R634">
        <v>59.916738032255203</v>
      </c>
      <c r="S634" s="1">
        <f>(Table2[[#This Row],[Close Price]]-Table2[[#This Row],[20D EMA]])/Table2[[#This Row],[20D EMA]]</f>
        <v>-5.1365101974118425E-3</v>
      </c>
      <c r="T634" s="1">
        <f>(Table2[[#This Row],[Close Price]]-Table2[[#This Row],[50D EMA]])/Table2[[#This Row],[50D EMA]]</f>
        <v>-3.4777592309034634E-2</v>
      </c>
      <c r="U634" s="1">
        <f>(Table2[[#This Row],[Close Price]]-Table2[[#This Row],[200D EMA]])/Table2[[#This Row],[200D EMA]]</f>
        <v>-7.6351785040770073E-2</v>
      </c>
      <c r="V634">
        <v>0.63863784325385997</v>
      </c>
      <c r="W634">
        <v>2024.4</v>
      </c>
      <c r="X634">
        <v>2064.35</v>
      </c>
      <c r="Y634">
        <v>2024.4</v>
      </c>
      <c r="Z634">
        <v>2064.35</v>
      </c>
      <c r="AA634">
        <v>2024.4</v>
      </c>
      <c r="AB634">
        <v>2064.35</v>
      </c>
      <c r="AC634" s="1">
        <f>(Table2[[#This Row],[Close Price]]/Table2[[#This Row],[Day Low]])-1</f>
        <v>7.4590001975893827E-3</v>
      </c>
      <c r="AD634" s="1">
        <f>(Table2[[#This Row],[Day High]]/Table2[[#This Row],[Close Price]])-1</f>
        <v>1.2184358911497828E-2</v>
      </c>
      <c r="AE634" s="1">
        <f>(Table2[[#This Row],[Close Price]]/Table2[[#This Row],[Current Week Low]])-1</f>
        <v>7.4590001975893827E-3</v>
      </c>
      <c r="AF634" s="1">
        <f>(Table2[[#This Row],[Current Week High]]/Table2[[#This Row],[Close Price]])-1</f>
        <v>1.2184358911497828E-2</v>
      </c>
      <c r="AG634" s="1">
        <f>(Table2[[#This Row],[Close Price]]/Table2[[#This Row],[Current Month Low]])-1</f>
        <v>7.4590001975893827E-3</v>
      </c>
      <c r="AH634" s="1">
        <f>(Table2[[#This Row],[Current Month High]]/Table2[[#This Row],[Close Price]])-1</f>
        <v>1.2184358911497828E-2</v>
      </c>
      <c r="AI634">
        <v>34.101495464574597</v>
      </c>
      <c r="AJ634">
        <v>4.5870618702084496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-0.05</v>
      </c>
      <c r="AM634" t="s">
        <v>3190</v>
      </c>
      <c r="AN634">
        <v>0.3</v>
      </c>
      <c r="AO634" t="s">
        <v>3189</v>
      </c>
      <c r="AP634">
        <v>-7.7319648493342996E-2</v>
      </c>
      <c r="AQ634">
        <f>(Table2[[#This Row],[Sharpe Ratio]]-AVERAGE(Table2[Sharpe Ratio]))/_xlfn.STDEV.P(Table2[Sharpe Ratio])</f>
        <v>-1.5937323745563106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548</v>
      </c>
      <c r="AT634">
        <f>_xlfn.RANK.AVG(Table2[[#This Row],[6M Return vs Nifty Z-Score]],Table2[6M Return vs Nifty Z-Score])</f>
        <v>460</v>
      </c>
      <c r="AU634">
        <f>_xlfn.RANK.AVG(Table2[[#This Row],[Sharpe Ratio Z-Score]],Table2[Sharpe Ratio Z-Score])</f>
        <v>694</v>
      </c>
      <c r="AV634">
        <f>(Table2[[#This Row],[Rank 1Y]]+Table2[[#This Row],[Rank 6M]]+Table2[[#This Row],[Rank Sharpe]])/3</f>
        <v>567.33333333333337</v>
      </c>
    </row>
    <row r="635" spans="1:48" x14ac:dyDescent="0.3">
      <c r="A635" t="s">
        <v>1560</v>
      </c>
      <c r="B635" t="s">
        <v>1561</v>
      </c>
      <c r="C635" t="s">
        <v>3155</v>
      </c>
      <c r="D635" t="s">
        <v>896</v>
      </c>
      <c r="E635">
        <v>6375.8021435640003</v>
      </c>
      <c r="F635">
        <v>17.27</v>
      </c>
      <c r="G635">
        <v>-27.163239843734601</v>
      </c>
      <c r="H635">
        <f>(Table2[[#This Row],[1Y Return vs Nifty]]-AVERAGE(Table2[1Y Return vs Nifty]))/_xlfn.STDEV.P(Table2[1Y Return vs Nifty])</f>
        <v>-0.84836368505176918</v>
      </c>
      <c r="I635">
        <v>8.6206620153029494</v>
      </c>
      <c r="J635">
        <f>(Table2[[#This Row],[1M Return vs Nifty]]-AVERAGE(Table2[1M Return vs Nifty]))/_xlfn.STDEV.P(Table2[1M Return vs Nifty])</f>
        <v>1.0377958436233217</v>
      </c>
      <c r="K635">
        <v>-22.586778072144099</v>
      </c>
      <c r="L635">
        <f>(Table2[[#This Row],[6M Return vs Nifty]]-AVERAGE(Table2[6M Return vs Nifty]))/_xlfn.STDEV.P(Table2[6M Return vs Nifty])</f>
        <v>-0.8278667813052103</v>
      </c>
      <c r="M635">
        <v>9.0717032195596392</v>
      </c>
      <c r="N635">
        <f>(Table2[[#This Row],[1W Return vs Nifty]]-AVERAGE(Table2[1W Return vs Nifty]))/_xlfn.STDEV.P(Table2[1W Return vs Nifty])</f>
        <v>1.401981257132372</v>
      </c>
      <c r="O635">
        <v>16.239999999999998</v>
      </c>
      <c r="P635">
        <v>16.839473209117202</v>
      </c>
      <c r="Q635">
        <v>19.420555507999399</v>
      </c>
      <c r="R635">
        <v>74.883278528835007</v>
      </c>
      <c r="S635" s="1">
        <f>(Table2[[#This Row],[Close Price]]-Table2[[#This Row],[20D EMA]])/Table2[[#This Row],[20D EMA]]</f>
        <v>6.342364532019712E-2</v>
      </c>
      <c r="T635" s="1">
        <f>(Table2[[#This Row],[Close Price]]-Table2[[#This Row],[50D EMA]])/Table2[[#This Row],[50D EMA]]</f>
        <v>2.5566523699191653E-2</v>
      </c>
      <c r="U635" s="1">
        <f>(Table2[[#This Row],[Close Price]]-Table2[[#This Row],[200D EMA]])/Table2[[#This Row],[200D EMA]]</f>
        <v>-0.11073604496604528</v>
      </c>
      <c r="V635">
        <v>0.66140323821373403</v>
      </c>
      <c r="W635">
        <v>16.899999999999999</v>
      </c>
      <c r="X635">
        <v>17.8</v>
      </c>
      <c r="Y635">
        <v>16.899999999999999</v>
      </c>
      <c r="Z635">
        <v>17.8</v>
      </c>
      <c r="AA635">
        <v>16.899999999999999</v>
      </c>
      <c r="AB635">
        <v>17.8</v>
      </c>
      <c r="AC635" s="1">
        <f>(Table2[[#This Row],[Close Price]]/Table2[[#This Row],[Day Low]])-1</f>
        <v>2.1893491124260311E-2</v>
      </c>
      <c r="AD635" s="1">
        <f>(Table2[[#This Row],[Day High]]/Table2[[#This Row],[Close Price]])-1</f>
        <v>3.0689056166763207E-2</v>
      </c>
      <c r="AE635" s="1">
        <f>(Table2[[#This Row],[Close Price]]/Table2[[#This Row],[Current Week Low]])-1</f>
        <v>2.1893491124260311E-2</v>
      </c>
      <c r="AF635" s="1">
        <f>(Table2[[#This Row],[Current Week High]]/Table2[[#This Row],[Close Price]])-1</f>
        <v>3.0689056166763207E-2</v>
      </c>
      <c r="AG635" s="1">
        <f>(Table2[[#This Row],[Close Price]]/Table2[[#This Row],[Current Month Low]])-1</f>
        <v>2.1893491124260311E-2</v>
      </c>
      <c r="AH635" s="1">
        <f>(Table2[[#This Row],[Current Month High]]/Table2[[#This Row],[Close Price]])-1</f>
        <v>3.0689056166763207E-2</v>
      </c>
      <c r="AI635">
        <v>56.3404748118123</v>
      </c>
      <c r="AJ635">
        <v>21.5769095388947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-0.18</v>
      </c>
      <c r="AM635" t="s">
        <v>3190</v>
      </c>
      <c r="AN635">
        <v>10.42</v>
      </c>
      <c r="AO635" t="s">
        <v>3189</v>
      </c>
      <c r="AP635">
        <v>1.5312481758452999E-2</v>
      </c>
      <c r="AQ635">
        <f>(Table2[[#This Row],[Sharpe Ratio]]-AVERAGE(Table2[Sharpe Ratio]))/_xlfn.STDEV.P(Table2[Sharpe Ratio])</f>
        <v>-0.51947353919746475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616</v>
      </c>
      <c r="AT635">
        <f>_xlfn.RANK.AVG(Table2[[#This Row],[6M Return vs Nifty Z-Score]],Table2[6M Return vs Nifty Z-Score])</f>
        <v>618</v>
      </c>
      <c r="AU635">
        <f>_xlfn.RANK.AVG(Table2[[#This Row],[Sharpe Ratio Z-Score]],Table2[Sharpe Ratio Z-Score])</f>
        <v>471</v>
      </c>
      <c r="AV635">
        <f>(Table2[[#This Row],[Rank 1Y]]+Table2[[#This Row],[Rank 6M]]+Table2[[#This Row],[Rank Sharpe]])/3</f>
        <v>568.33333333333337</v>
      </c>
    </row>
    <row r="636" spans="1:48" x14ac:dyDescent="0.3">
      <c r="A636" t="s">
        <v>1638</v>
      </c>
      <c r="B636" t="s">
        <v>1639</v>
      </c>
      <c r="C636" t="s">
        <v>3145</v>
      </c>
      <c r="D636" t="s">
        <v>1007</v>
      </c>
      <c r="E636">
        <v>5697.6069385199999</v>
      </c>
      <c r="F636">
        <v>125.29</v>
      </c>
      <c r="G636">
        <v>-51.448019673068799</v>
      </c>
      <c r="H636">
        <f>(Table2[[#This Row],[1Y Return vs Nifty]]-AVERAGE(Table2[1Y Return vs Nifty]))/_xlfn.STDEV.P(Table2[1Y Return vs Nifty])</f>
        <v>-1.3343565194372291</v>
      </c>
      <c r="I636">
        <v>-6.5552353708646898</v>
      </c>
      <c r="J636">
        <f>(Table2[[#This Row],[1M Return vs Nifty]]-AVERAGE(Table2[1M Return vs Nifty]))/_xlfn.STDEV.P(Table2[1M Return vs Nifty])</f>
        <v>-0.63471007360058351</v>
      </c>
      <c r="K636">
        <v>-19.1761314035789</v>
      </c>
      <c r="L636">
        <f>(Table2[[#This Row],[6M Return vs Nifty]]-AVERAGE(Table2[6M Return vs Nifty]))/_xlfn.STDEV.P(Table2[6M Return vs Nifty])</f>
        <v>-0.71981921078863453</v>
      </c>
      <c r="M636">
        <v>5.8996270980214101E-2</v>
      </c>
      <c r="N636">
        <f>(Table2[[#This Row],[1W Return vs Nifty]]-AVERAGE(Table2[1W Return vs Nifty]))/_xlfn.STDEV.P(Table2[1W Return vs Nifty])</f>
        <v>-0.48070184976442765</v>
      </c>
      <c r="O636">
        <v>125.28</v>
      </c>
      <c r="P636">
        <v>128.88060428667501</v>
      </c>
      <c r="Q636">
        <v>141.90401707768399</v>
      </c>
      <c r="R636">
        <v>49.782747662761999</v>
      </c>
      <c r="S636" s="1">
        <f>(Table2[[#This Row],[Close Price]]-Table2[[#This Row],[20D EMA]])/Table2[[#This Row],[20D EMA]]</f>
        <v>7.9821200510896522E-5</v>
      </c>
      <c r="T636" s="1">
        <f>(Table2[[#This Row],[Close Price]]-Table2[[#This Row],[50D EMA]])/Table2[[#This Row],[50D EMA]]</f>
        <v>-2.7859927461918614E-2</v>
      </c>
      <c r="U636" s="1">
        <f>(Table2[[#This Row],[Close Price]]-Table2[[#This Row],[200D EMA]])/Table2[[#This Row],[200D EMA]]</f>
        <v>-0.11707925835946419</v>
      </c>
      <c r="V636">
        <v>0.30915237081891001</v>
      </c>
      <c r="W636">
        <v>122.68</v>
      </c>
      <c r="X636">
        <v>126.05</v>
      </c>
      <c r="Y636">
        <v>122.68</v>
      </c>
      <c r="Z636">
        <v>126.05</v>
      </c>
      <c r="AA636">
        <v>122.68</v>
      </c>
      <c r="AB636">
        <v>126.05</v>
      </c>
      <c r="AC636" s="1">
        <f>(Table2[[#This Row],[Close Price]]/Table2[[#This Row],[Day Low]])-1</f>
        <v>2.1274861428105529E-2</v>
      </c>
      <c r="AD636" s="1">
        <f>(Table2[[#This Row],[Day High]]/Table2[[#This Row],[Close Price]])-1</f>
        <v>6.0659270492455786E-3</v>
      </c>
      <c r="AE636" s="1">
        <f>(Table2[[#This Row],[Close Price]]/Table2[[#This Row],[Current Week Low]])-1</f>
        <v>2.1274861428105529E-2</v>
      </c>
      <c r="AF636" s="1">
        <f>(Table2[[#This Row],[Current Week High]]/Table2[[#This Row],[Close Price]])-1</f>
        <v>6.0659270492455786E-3</v>
      </c>
      <c r="AG636" s="1">
        <f>(Table2[[#This Row],[Close Price]]/Table2[[#This Row],[Current Month Low]])-1</f>
        <v>2.1274861428105529E-2</v>
      </c>
      <c r="AH636" s="1">
        <f>(Table2[[#This Row],[Current Month High]]/Table2[[#This Row],[Close Price]])-1</f>
        <v>6.0659270492455786E-3</v>
      </c>
      <c r="AI636">
        <v>68.090031127783504</v>
      </c>
      <c r="AJ636">
        <v>6.3853273329370799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0</v>
      </c>
      <c r="AM636" t="s">
        <v>3188</v>
      </c>
      <c r="AN636">
        <v>-1.49</v>
      </c>
      <c r="AO636" t="s">
        <v>3190</v>
      </c>
      <c r="AP636">
        <v>4.1411214552863E-2</v>
      </c>
      <c r="AQ636">
        <f>(Table2[[#This Row],[Sharpe Ratio]]-AVERAGE(Table2[Sharpe Ratio]))/_xlfn.STDEV.P(Table2[Sharpe Ratio])</f>
        <v>-0.21680540212824284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715</v>
      </c>
      <c r="AT636">
        <f>_xlfn.RANK.AVG(Table2[[#This Row],[6M Return vs Nifty Z-Score]],Table2[6M Return vs Nifty Z-Score])</f>
        <v>582</v>
      </c>
      <c r="AU636">
        <f>_xlfn.RANK.AVG(Table2[[#This Row],[Sharpe Ratio Z-Score]],Table2[Sharpe Ratio Z-Score])</f>
        <v>408</v>
      </c>
      <c r="AV636">
        <f>(Table2[[#This Row],[Rank 1Y]]+Table2[[#This Row],[Rank 6M]]+Table2[[#This Row],[Rank Sharpe]])/3</f>
        <v>568.33333333333337</v>
      </c>
    </row>
    <row r="637" spans="1:48" x14ac:dyDescent="0.3">
      <c r="A637" t="s">
        <v>2057</v>
      </c>
      <c r="B637" t="s">
        <v>2058</v>
      </c>
      <c r="C637" t="s">
        <v>3148</v>
      </c>
      <c r="D637" t="s">
        <v>213</v>
      </c>
      <c r="E637">
        <v>3182.0559230250001</v>
      </c>
      <c r="F637">
        <v>204.53</v>
      </c>
      <c r="G637">
        <v>-47.9861551647911</v>
      </c>
      <c r="H637">
        <f>(Table2[[#This Row],[1Y Return vs Nifty]]-AVERAGE(Table2[1Y Return vs Nifty]))/_xlfn.STDEV.P(Table2[1Y Return vs Nifty])</f>
        <v>-1.2650768571771644</v>
      </c>
      <c r="I637">
        <v>-2.6131003782715201</v>
      </c>
      <c r="J637">
        <f>(Table2[[#This Row],[1M Return vs Nifty]]-AVERAGE(Table2[1M Return vs Nifty]))/_xlfn.STDEV.P(Table2[1M Return vs Nifty])</f>
        <v>-0.20025509978025241</v>
      </c>
      <c r="K637">
        <v>-11.9195092496477</v>
      </c>
      <c r="L637">
        <f>(Table2[[#This Row],[6M Return vs Nifty]]-AVERAGE(Table2[6M Return vs Nifty]))/_xlfn.STDEV.P(Table2[6M Return vs Nifty])</f>
        <v>-0.48993307185918983</v>
      </c>
      <c r="M637">
        <v>-1.95847442397618</v>
      </c>
      <c r="N637">
        <f>(Table2[[#This Row],[1W Return vs Nifty]]-AVERAGE(Table2[1W Return vs Nifty]))/_xlfn.STDEV.P(Table2[1W Return vs Nifty])</f>
        <v>-0.90213550091098238</v>
      </c>
      <c r="O637">
        <v>205.12</v>
      </c>
      <c r="P637">
        <v>208.57018642889199</v>
      </c>
      <c r="Q637">
        <v>221.11264263172001</v>
      </c>
      <c r="R637">
        <v>45.022320443343801</v>
      </c>
      <c r="S637" s="1">
        <f>(Table2[[#This Row],[Close Price]]-Table2[[#This Row],[20D EMA]])/Table2[[#This Row],[20D EMA]]</f>
        <v>-2.8763650546022005E-3</v>
      </c>
      <c r="T637" s="1">
        <f>(Table2[[#This Row],[Close Price]]-Table2[[#This Row],[50D EMA]])/Table2[[#This Row],[50D EMA]]</f>
        <v>-1.9370872213653651E-2</v>
      </c>
      <c r="U637" s="1">
        <f>(Table2[[#This Row],[Close Price]]-Table2[[#This Row],[200D EMA]])/Table2[[#This Row],[200D EMA]]</f>
        <v>-7.4996356763460434E-2</v>
      </c>
      <c r="V637">
        <v>0.58429853886996197</v>
      </c>
      <c r="W637">
        <v>201.17</v>
      </c>
      <c r="X637">
        <v>205.76</v>
      </c>
      <c r="Y637">
        <v>201.17</v>
      </c>
      <c r="Z637">
        <v>205.76</v>
      </c>
      <c r="AA637">
        <v>201.17</v>
      </c>
      <c r="AB637">
        <v>205.76</v>
      </c>
      <c r="AC637" s="1">
        <f>(Table2[[#This Row],[Close Price]]/Table2[[#This Row],[Day Low]])-1</f>
        <v>1.6702291594174135E-2</v>
      </c>
      <c r="AD637" s="1">
        <f>(Table2[[#This Row],[Day High]]/Table2[[#This Row],[Close Price]])-1</f>
        <v>6.0137877084045499E-3</v>
      </c>
      <c r="AE637" s="1">
        <f>(Table2[[#This Row],[Close Price]]/Table2[[#This Row],[Current Week Low]])-1</f>
        <v>1.6702291594174135E-2</v>
      </c>
      <c r="AF637" s="1">
        <f>(Table2[[#This Row],[Current Week High]]/Table2[[#This Row],[Close Price]])-1</f>
        <v>6.0137877084045499E-3</v>
      </c>
      <c r="AG637" s="1">
        <f>(Table2[[#This Row],[Close Price]]/Table2[[#This Row],[Current Month Low]])-1</f>
        <v>1.6702291594174135E-2</v>
      </c>
      <c r="AH637" s="1">
        <f>(Table2[[#This Row],[Current Month High]]/Table2[[#This Row],[Close Price]])-1</f>
        <v>6.0137877084045499E-3</v>
      </c>
      <c r="AI637">
        <v>41.5440277709871</v>
      </c>
      <c r="AJ637">
        <v>8.3028858882711205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0.01</v>
      </c>
      <c r="AM637" t="s">
        <v>3189</v>
      </c>
      <c r="AN637">
        <v>0.25</v>
      </c>
      <c r="AO637" t="s">
        <v>3189</v>
      </c>
      <c r="AP637">
        <v>2.295297830827E-3</v>
      </c>
      <c r="AQ637">
        <f>(Table2[[#This Row],[Sharpe Ratio]]-AVERAGE(Table2[Sharpe Ratio]))/_xlfn.STDEV.P(Table2[Sharpe Ratio])</f>
        <v>-0.67043438623544238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708</v>
      </c>
      <c r="AT637">
        <f>_xlfn.RANK.AVG(Table2[[#This Row],[6M Return vs Nifty Z-Score]],Table2[6M Return vs Nifty Z-Score])</f>
        <v>487</v>
      </c>
      <c r="AU637">
        <f>_xlfn.RANK.AVG(Table2[[#This Row],[Sharpe Ratio Z-Score]],Table2[Sharpe Ratio Z-Score])</f>
        <v>511</v>
      </c>
      <c r="AV637">
        <f>(Table2[[#This Row],[Rank 1Y]]+Table2[[#This Row],[Rank 6M]]+Table2[[#This Row],[Rank Sharpe]])/3</f>
        <v>568.66666666666663</v>
      </c>
    </row>
    <row r="638" spans="1:48" x14ac:dyDescent="0.3">
      <c r="A638" t="s">
        <v>819</v>
      </c>
      <c r="B638" t="s">
        <v>820</v>
      </c>
      <c r="C638" t="s">
        <v>3152</v>
      </c>
      <c r="D638" t="s">
        <v>821</v>
      </c>
      <c r="E638">
        <v>19222.572680099998</v>
      </c>
      <c r="F638">
        <v>1225.75</v>
      </c>
      <c r="G638">
        <v>-32.515350684963998</v>
      </c>
      <c r="H638">
        <f>(Table2[[#This Row],[1Y Return vs Nifty]]-AVERAGE(Table2[1Y Return vs Nifty]))/_xlfn.STDEV.P(Table2[1Y Return vs Nifty])</f>
        <v>-0.95547140997058044</v>
      </c>
      <c r="I638">
        <v>-0.95327591082474505</v>
      </c>
      <c r="J638">
        <f>(Table2[[#This Row],[1M Return vs Nifty]]-AVERAGE(Table2[1M Return vs Nifty]))/_xlfn.STDEV.P(Table2[1M Return vs Nifty])</f>
        <v>-1.7329097269979332E-2</v>
      </c>
      <c r="K638">
        <v>-8.4663209275625597</v>
      </c>
      <c r="L638">
        <f>(Table2[[#This Row],[6M Return vs Nifty]]-AVERAGE(Table2[6M Return vs Nifty]))/_xlfn.STDEV.P(Table2[6M Return vs Nifty])</f>
        <v>-0.38053780316239738</v>
      </c>
      <c r="M638">
        <v>0.27606726123070902</v>
      </c>
      <c r="N638">
        <f>(Table2[[#This Row],[1W Return vs Nifty]]-AVERAGE(Table2[1W Return vs Nifty]))/_xlfn.STDEV.P(Table2[1W Return vs Nifty])</f>
        <v>-0.4353574389593719</v>
      </c>
      <c r="O638">
        <v>1213.22</v>
      </c>
      <c r="P638">
        <v>1273.6375470396499</v>
      </c>
      <c r="Q638">
        <v>1319.60358600718</v>
      </c>
      <c r="R638">
        <v>52.305302955559704</v>
      </c>
      <c r="S638" s="1">
        <f>(Table2[[#This Row],[Close Price]]-Table2[[#This Row],[20D EMA]])/Table2[[#This Row],[20D EMA]]</f>
        <v>1.0327887769736711E-2</v>
      </c>
      <c r="T638" s="1">
        <f>(Table2[[#This Row],[Close Price]]-Table2[[#This Row],[50D EMA]])/Table2[[#This Row],[50D EMA]]</f>
        <v>-3.7599038400647211E-2</v>
      </c>
      <c r="U638" s="1">
        <f>(Table2[[#This Row],[Close Price]]-Table2[[#This Row],[200D EMA]])/Table2[[#This Row],[200D EMA]]</f>
        <v>-7.1122560595003798E-2</v>
      </c>
      <c r="V638">
        <v>0.79894524338638395</v>
      </c>
      <c r="W638">
        <v>1201.3</v>
      </c>
      <c r="X638">
        <v>1230</v>
      </c>
      <c r="Y638">
        <v>1201.3</v>
      </c>
      <c r="Z638">
        <v>1230</v>
      </c>
      <c r="AA638">
        <v>1201.3</v>
      </c>
      <c r="AB638">
        <v>1230</v>
      </c>
      <c r="AC638" s="1">
        <f>(Table2[[#This Row],[Close Price]]/Table2[[#This Row],[Day Low]])-1</f>
        <v>2.0352950969782846E-2</v>
      </c>
      <c r="AD638" s="1">
        <f>(Table2[[#This Row],[Day High]]/Table2[[#This Row],[Close Price]])-1</f>
        <v>3.4672649398328481E-3</v>
      </c>
      <c r="AE638" s="1">
        <f>(Table2[[#This Row],[Close Price]]/Table2[[#This Row],[Current Week Low]])-1</f>
        <v>2.0352950969782846E-2</v>
      </c>
      <c r="AF638" s="1">
        <f>(Table2[[#This Row],[Current Week High]]/Table2[[#This Row],[Close Price]])-1</f>
        <v>3.4672649398328481E-3</v>
      </c>
      <c r="AG638" s="1">
        <f>(Table2[[#This Row],[Close Price]]/Table2[[#This Row],[Current Month Low]])-1</f>
        <v>2.0352950969782846E-2</v>
      </c>
      <c r="AH638" s="1">
        <f>(Table2[[#This Row],[Current Month High]]/Table2[[#This Row],[Close Price]])-1</f>
        <v>3.4672649398328481E-3</v>
      </c>
      <c r="AI638">
        <v>28.794615541505198</v>
      </c>
      <c r="AJ638">
        <v>10.3931192867114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-0.11</v>
      </c>
      <c r="AM638" t="s">
        <v>3190</v>
      </c>
      <c r="AN638">
        <v>4.72</v>
      </c>
      <c r="AO638" t="s">
        <v>3189</v>
      </c>
      <c r="AP638">
        <v>-2.130209348098E-2</v>
      </c>
      <c r="AQ638">
        <f>(Table2[[#This Row],[Sharpe Ratio]]-AVERAGE(Table2[Sharpe Ratio]))/_xlfn.STDEV.P(Table2[Sharpe Ratio])</f>
        <v>-0.94409435755664861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648</v>
      </c>
      <c r="AT638">
        <f>_xlfn.RANK.AVG(Table2[[#This Row],[6M Return vs Nifty Z-Score]],Table2[6M Return vs Nifty Z-Score])</f>
        <v>445</v>
      </c>
      <c r="AU638">
        <f>_xlfn.RANK.AVG(Table2[[#This Row],[Sharpe Ratio Z-Score]],Table2[Sharpe Ratio Z-Score])</f>
        <v>615</v>
      </c>
      <c r="AV638">
        <f>(Table2[[#This Row],[Rank 1Y]]+Table2[[#This Row],[Rank 6M]]+Table2[[#This Row],[Rank Sharpe]])/3</f>
        <v>569.33333333333337</v>
      </c>
    </row>
    <row r="639" spans="1:48" x14ac:dyDescent="0.3">
      <c r="A639" t="s">
        <v>662</v>
      </c>
      <c r="B639" t="s">
        <v>663</v>
      </c>
      <c r="C639" t="s">
        <v>3143</v>
      </c>
      <c r="D639" t="s">
        <v>54</v>
      </c>
      <c r="E639">
        <v>27393.718404675001</v>
      </c>
      <c r="F639">
        <v>344.3</v>
      </c>
      <c r="G639">
        <v>-35.252184875567401</v>
      </c>
      <c r="H639">
        <f>(Table2[[#This Row],[1Y Return vs Nifty]]-AVERAGE(Table2[1Y Return vs Nifty]))/_xlfn.STDEV.P(Table2[1Y Return vs Nifty])</f>
        <v>-1.0102415917421173</v>
      </c>
      <c r="I639">
        <v>-4.5115701635324301</v>
      </c>
      <c r="J639">
        <f>(Table2[[#This Row],[1M Return vs Nifty]]-AVERAGE(Table2[1M Return vs Nifty]))/_xlfn.STDEV.P(Table2[1M Return vs Nifty])</f>
        <v>-0.40948173519581388</v>
      </c>
      <c r="K639">
        <v>-29.145809597307</v>
      </c>
      <c r="L639">
        <f>(Table2[[#This Row],[6M Return vs Nifty]]-AVERAGE(Table2[6M Return vs Nifty]))/_xlfn.STDEV.P(Table2[6M Return vs Nifty])</f>
        <v>-1.035653600082781</v>
      </c>
      <c r="M639">
        <v>-2.05155968162821</v>
      </c>
      <c r="N639">
        <f>(Table2[[#This Row],[1W Return vs Nifty]]-AVERAGE(Table2[1W Return vs Nifty]))/_xlfn.STDEV.P(Table2[1W Return vs Nifty])</f>
        <v>-0.92158027406098864</v>
      </c>
      <c r="O639">
        <v>360.83</v>
      </c>
      <c r="P639">
        <v>369.45922566725301</v>
      </c>
      <c r="Q639">
        <v>397.47820056823599</v>
      </c>
      <c r="R639">
        <v>42.483342444199998</v>
      </c>
      <c r="S639" s="1">
        <f>(Table2[[#This Row],[Close Price]]-Table2[[#This Row],[20D EMA]])/Table2[[#This Row],[20D EMA]]</f>
        <v>-4.5811046753318665E-2</v>
      </c>
      <c r="T639" s="1">
        <f>(Table2[[#This Row],[Close Price]]-Table2[[#This Row],[50D EMA]])/Table2[[#This Row],[50D EMA]]</f>
        <v>-6.8097435168426992E-2</v>
      </c>
      <c r="U639" s="1">
        <f>(Table2[[#This Row],[Close Price]]-Table2[[#This Row],[200D EMA]])/Table2[[#This Row],[200D EMA]]</f>
        <v>-0.13378897381595334</v>
      </c>
      <c r="V639">
        <v>0.66379869363587396</v>
      </c>
      <c r="W639">
        <v>343.15</v>
      </c>
      <c r="X639">
        <v>359.65</v>
      </c>
      <c r="Y639">
        <v>343.15</v>
      </c>
      <c r="Z639">
        <v>359.65</v>
      </c>
      <c r="AA639">
        <v>343.15</v>
      </c>
      <c r="AB639">
        <v>359.65</v>
      </c>
      <c r="AC639" s="1">
        <f>(Table2[[#This Row],[Close Price]]/Table2[[#This Row],[Day Low]])-1</f>
        <v>3.3513040944195271E-3</v>
      </c>
      <c r="AD639" s="1">
        <f>(Table2[[#This Row],[Day High]]/Table2[[#This Row],[Close Price]])-1</f>
        <v>4.4583212314841525E-2</v>
      </c>
      <c r="AE639" s="1">
        <f>(Table2[[#This Row],[Close Price]]/Table2[[#This Row],[Current Week Low]])-1</f>
        <v>3.3513040944195271E-3</v>
      </c>
      <c r="AF639" s="1">
        <f>(Table2[[#This Row],[Current Week High]]/Table2[[#This Row],[Close Price]])-1</f>
        <v>4.4583212314841525E-2</v>
      </c>
      <c r="AG639" s="1">
        <f>(Table2[[#This Row],[Close Price]]/Table2[[#This Row],[Current Month Low]])-1</f>
        <v>3.3513040944195271E-3</v>
      </c>
      <c r="AH639" s="1">
        <f>(Table2[[#This Row],[Current Month High]]/Table2[[#This Row],[Close Price]])-1</f>
        <v>4.4583212314841525E-2</v>
      </c>
      <c r="AI639">
        <v>50.943944234679002</v>
      </c>
      <c r="AJ639">
        <v>27.494908350305501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-0.14000000000000001</v>
      </c>
      <c r="AM639" t="s">
        <v>3190</v>
      </c>
      <c r="AN639">
        <v>-4.8</v>
      </c>
      <c r="AO639" t="s">
        <v>3190</v>
      </c>
      <c r="AP639">
        <v>5.5500080829599001E-2</v>
      </c>
      <c r="AQ639">
        <f>(Table2[[#This Row],[Sharpe Ratio]]-AVERAGE(Table2[Sharpe Ratio]))/_xlfn.STDEV.P(Table2[Sharpe Ratio])</f>
        <v>-5.3416208369746816E-2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661</v>
      </c>
      <c r="AT639">
        <f>_xlfn.RANK.AVG(Table2[[#This Row],[6M Return vs Nifty Z-Score]],Table2[6M Return vs Nifty Z-Score])</f>
        <v>677</v>
      </c>
      <c r="AU639">
        <f>_xlfn.RANK.AVG(Table2[[#This Row],[Sharpe Ratio Z-Score]],Table2[Sharpe Ratio Z-Score])</f>
        <v>373</v>
      </c>
      <c r="AV639">
        <f>(Table2[[#This Row],[Rank 1Y]]+Table2[[#This Row],[Rank 6M]]+Table2[[#This Row],[Rank Sharpe]])/3</f>
        <v>570.33333333333337</v>
      </c>
    </row>
    <row r="640" spans="1:48" x14ac:dyDescent="0.3">
      <c r="A640" t="s">
        <v>1199</v>
      </c>
      <c r="B640" t="s">
        <v>1200</v>
      </c>
      <c r="C640" t="s">
        <v>3157</v>
      </c>
      <c r="D640" t="s">
        <v>493</v>
      </c>
      <c r="E640">
        <v>10047.20874624</v>
      </c>
      <c r="F640">
        <v>1980.25</v>
      </c>
      <c r="G640">
        <v>-28.014223463259199</v>
      </c>
      <c r="H640">
        <f>(Table2[[#This Row],[1Y Return vs Nifty]]-AVERAGE(Table2[1Y Return vs Nifty]))/_xlfn.STDEV.P(Table2[1Y Return vs Nifty])</f>
        <v>-0.86539377320471145</v>
      </c>
      <c r="I640">
        <v>-6.9808222207632697</v>
      </c>
      <c r="J640">
        <f>(Table2[[#This Row],[1M Return vs Nifty]]-AVERAGE(Table2[1M Return vs Nifty]))/_xlfn.STDEV.P(Table2[1M Return vs Nifty])</f>
        <v>-0.68161316648765302</v>
      </c>
      <c r="K640">
        <v>-3.8905274311589402</v>
      </c>
      <c r="L640">
        <f>(Table2[[#This Row],[6M Return vs Nifty]]-AVERAGE(Table2[6M Return vs Nifty]))/_xlfn.STDEV.P(Table2[6M Return vs Nifty])</f>
        <v>-0.23557896734140465</v>
      </c>
      <c r="M640">
        <v>1.67722770744299</v>
      </c>
      <c r="N640">
        <f>(Table2[[#This Row],[1W Return vs Nifty]]-AVERAGE(Table2[1W Return vs Nifty]))/_xlfn.STDEV.P(Table2[1W Return vs Nifty])</f>
        <v>-0.14266611800705428</v>
      </c>
      <c r="O640">
        <v>1998.72</v>
      </c>
      <c r="P640">
        <v>2076.38188544586</v>
      </c>
      <c r="Q640">
        <v>2141.57016867331</v>
      </c>
      <c r="R640">
        <v>45.4349593001158</v>
      </c>
      <c r="S640" s="1">
        <f>(Table2[[#This Row],[Close Price]]-Table2[[#This Row],[20D EMA]])/Table2[[#This Row],[20D EMA]]</f>
        <v>-9.2409141850784641E-3</v>
      </c>
      <c r="T640" s="1">
        <f>(Table2[[#This Row],[Close Price]]-Table2[[#This Row],[50D EMA]])/Table2[[#This Row],[50D EMA]]</f>
        <v>-4.6297786606444832E-2</v>
      </c>
      <c r="U640" s="1">
        <f>(Table2[[#This Row],[Close Price]]-Table2[[#This Row],[200D EMA]])/Table2[[#This Row],[200D EMA]]</f>
        <v>-7.5327986462029831E-2</v>
      </c>
      <c r="V640">
        <v>0.19481513764097</v>
      </c>
      <c r="W640">
        <v>1945.5</v>
      </c>
      <c r="X640">
        <v>1996</v>
      </c>
      <c r="Y640">
        <v>1945.5</v>
      </c>
      <c r="Z640">
        <v>1996</v>
      </c>
      <c r="AA640">
        <v>1945.5</v>
      </c>
      <c r="AB640">
        <v>1996</v>
      </c>
      <c r="AC640" s="1">
        <f>(Table2[[#This Row],[Close Price]]/Table2[[#This Row],[Day Low]])-1</f>
        <v>1.7861732202518743E-2</v>
      </c>
      <c r="AD640" s="1">
        <f>(Table2[[#This Row],[Day High]]/Table2[[#This Row],[Close Price]])-1</f>
        <v>7.9535412195430588E-3</v>
      </c>
      <c r="AE640" s="1">
        <f>(Table2[[#This Row],[Close Price]]/Table2[[#This Row],[Current Week Low]])-1</f>
        <v>1.7861732202518743E-2</v>
      </c>
      <c r="AF640" s="1">
        <f>(Table2[[#This Row],[Current Week High]]/Table2[[#This Row],[Close Price]])-1</f>
        <v>7.9535412195430588E-3</v>
      </c>
      <c r="AG640" s="1">
        <f>(Table2[[#This Row],[Close Price]]/Table2[[#This Row],[Current Month Low]])-1</f>
        <v>1.7861732202518743E-2</v>
      </c>
      <c r="AH640" s="1">
        <f>(Table2[[#This Row],[Current Month High]]/Table2[[#This Row],[Close Price]])-1</f>
        <v>7.9535412195430588E-3</v>
      </c>
      <c r="AI640">
        <v>38.113874510793998</v>
      </c>
      <c r="AJ640">
        <v>9.5271017699114893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-7.0000000000000007E-2</v>
      </c>
      <c r="AM640" t="s">
        <v>3190</v>
      </c>
      <c r="AN640">
        <v>-0.53</v>
      </c>
      <c r="AO640" t="s">
        <v>3190</v>
      </c>
      <c r="AP640">
        <v>-0.11707948698658099</v>
      </c>
      <c r="AQ640">
        <f>(Table2[[#This Row],[Sharpe Ratio]]-AVERAGE(Table2[Sharpe Ratio]))/_xlfn.STDEV.P(Table2[Sharpe Ratio])</f>
        <v>-2.0548289473944759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621</v>
      </c>
      <c r="AT640">
        <f>_xlfn.RANK.AVG(Table2[[#This Row],[6M Return vs Nifty Z-Score]],Table2[6M Return vs Nifty Z-Score])</f>
        <v>375</v>
      </c>
      <c r="AU640">
        <f>_xlfn.RANK.AVG(Table2[[#This Row],[Sharpe Ratio Z-Score]],Table2[Sharpe Ratio Z-Score])</f>
        <v>724</v>
      </c>
      <c r="AV640">
        <f>(Table2[[#This Row],[Rank 1Y]]+Table2[[#This Row],[Rank 6M]]+Table2[[#This Row],[Rank Sharpe]])/3</f>
        <v>573.33333333333337</v>
      </c>
    </row>
    <row r="641" spans="1:48" x14ac:dyDescent="0.3">
      <c r="A641" t="s">
        <v>104</v>
      </c>
      <c r="B641" t="s">
        <v>105</v>
      </c>
      <c r="C641" t="s">
        <v>3143</v>
      </c>
      <c r="D641" t="s">
        <v>37</v>
      </c>
      <c r="E641">
        <v>251921.89641379501</v>
      </c>
      <c r="F641">
        <v>1596.65</v>
      </c>
      <c r="G641">
        <v>-26.632153119574902</v>
      </c>
      <c r="H641">
        <f>(Table2[[#This Row],[1Y Return vs Nifty]]-AVERAGE(Table2[1Y Return vs Nifty]))/_xlfn.STDEV.P(Table2[1Y Return vs Nifty])</f>
        <v>-0.83773545023997598</v>
      </c>
      <c r="I641">
        <v>-9.5542477211467105</v>
      </c>
      <c r="J641">
        <f>(Table2[[#This Row],[1M Return vs Nifty]]-AVERAGE(Table2[1M Return vs Nifty]))/_xlfn.STDEV.P(Table2[1M Return vs Nifty])</f>
        <v>-0.96522534884526578</v>
      </c>
      <c r="K641">
        <v>-7.4831830915538697</v>
      </c>
      <c r="L641">
        <f>(Table2[[#This Row],[6M Return vs Nifty]]-AVERAGE(Table2[6M Return vs Nifty]))/_xlfn.STDEV.P(Table2[6M Return vs Nifty])</f>
        <v>-0.349392491147902</v>
      </c>
      <c r="M641">
        <v>-2.57220909060797</v>
      </c>
      <c r="N641">
        <f>(Table2[[#This Row],[1W Return vs Nifty]]-AVERAGE(Table2[1W Return vs Nifty]))/_xlfn.STDEV.P(Table2[1W Return vs Nifty])</f>
        <v>-1.030339812398857</v>
      </c>
      <c r="O641">
        <v>1645.38</v>
      </c>
      <c r="P641">
        <v>1708.2108362049501</v>
      </c>
      <c r="Q641">
        <v>1678.29749502556</v>
      </c>
      <c r="R641">
        <v>29.048367304510499</v>
      </c>
      <c r="S641" s="1">
        <f>(Table2[[#This Row],[Close Price]]-Table2[[#This Row],[20D EMA]])/Table2[[#This Row],[20D EMA]]</f>
        <v>-2.9616258858136124E-2</v>
      </c>
      <c r="T641" s="1">
        <f>(Table2[[#This Row],[Close Price]]-Table2[[#This Row],[50D EMA]])/Table2[[#This Row],[50D EMA]]</f>
        <v>-6.5308587113754243E-2</v>
      </c>
      <c r="U641" s="1">
        <f>(Table2[[#This Row],[Close Price]]-Table2[[#This Row],[200D EMA]])/Table2[[#This Row],[200D EMA]]</f>
        <v>-4.8649000113246577E-2</v>
      </c>
      <c r="V641">
        <v>1.12417456595911</v>
      </c>
      <c r="W641">
        <v>1567</v>
      </c>
      <c r="X641">
        <v>1603.8</v>
      </c>
      <c r="Y641">
        <v>1567</v>
      </c>
      <c r="Z641">
        <v>1603.8</v>
      </c>
      <c r="AA641">
        <v>1567</v>
      </c>
      <c r="AB641">
        <v>1603.8</v>
      </c>
      <c r="AC641" s="1">
        <f>(Table2[[#This Row],[Close Price]]/Table2[[#This Row],[Day Low]])-1</f>
        <v>1.8921506062539839E-2</v>
      </c>
      <c r="AD641" s="1">
        <f>(Table2[[#This Row],[Day High]]/Table2[[#This Row],[Close Price]])-1</f>
        <v>4.4781260764725772E-3</v>
      </c>
      <c r="AE641" s="1">
        <f>(Table2[[#This Row],[Close Price]]/Table2[[#This Row],[Current Week Low]])-1</f>
        <v>1.8921506062539839E-2</v>
      </c>
      <c r="AF641" s="1">
        <f>(Table2[[#This Row],[Current Week High]]/Table2[[#This Row],[Close Price]])-1</f>
        <v>4.4781260764725772E-3</v>
      </c>
      <c r="AG641" s="1">
        <f>(Table2[[#This Row],[Close Price]]/Table2[[#This Row],[Current Month Low]])-1</f>
        <v>1.8921506062539839E-2</v>
      </c>
      <c r="AH641" s="1">
        <f>(Table2[[#This Row],[Current Month High]]/Table2[[#This Row],[Close Price]])-1</f>
        <v>4.4781260764725772E-3</v>
      </c>
      <c r="AI641">
        <v>27.134938778066498</v>
      </c>
      <c r="AJ641">
        <v>12.5154152425918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-0.15</v>
      </c>
      <c r="AM641" t="s">
        <v>3190</v>
      </c>
      <c r="AN641">
        <v>-5.62</v>
      </c>
      <c r="AO641" t="s">
        <v>3190</v>
      </c>
      <c r="AP641">
        <v>-7.1473308052718995E-2</v>
      </c>
      <c r="AQ641">
        <f>(Table2[[#This Row],[Sharpe Ratio]]-AVERAGE(Table2[Sharpe Ratio]))/_xlfn.STDEV.P(Table2[Sharpe Ratio])</f>
        <v>-1.5259321106977095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608</v>
      </c>
      <c r="AT641">
        <f>_xlfn.RANK.AVG(Table2[[#This Row],[6M Return vs Nifty Z-Score]],Table2[6M Return vs Nifty Z-Score])</f>
        <v>428</v>
      </c>
      <c r="AU641">
        <f>_xlfn.RANK.AVG(Table2[[#This Row],[Sharpe Ratio Z-Score]],Table2[Sharpe Ratio Z-Score])</f>
        <v>692</v>
      </c>
      <c r="AV641">
        <f>(Table2[[#This Row],[Rank 1Y]]+Table2[[#This Row],[Rank 6M]]+Table2[[#This Row],[Rank Sharpe]])/3</f>
        <v>576</v>
      </c>
    </row>
    <row r="642" spans="1:48" x14ac:dyDescent="0.3">
      <c r="A642" t="s">
        <v>1231</v>
      </c>
      <c r="B642" t="s">
        <v>1232</v>
      </c>
      <c r="C642" t="s">
        <v>3142</v>
      </c>
      <c r="D642" t="s">
        <v>251</v>
      </c>
      <c r="E642">
        <v>9533.6628561199996</v>
      </c>
      <c r="F642">
        <v>1689.35</v>
      </c>
      <c r="G642">
        <v>-40.687507652104799</v>
      </c>
      <c r="H642">
        <f>(Table2[[#This Row],[1Y Return vs Nifty]]-AVERAGE(Table2[1Y Return vs Nifty]))/_xlfn.STDEV.P(Table2[1Y Return vs Nifty])</f>
        <v>-1.1190145738540855</v>
      </c>
      <c r="I642">
        <v>-10.237560348107699</v>
      </c>
      <c r="J642">
        <f>(Table2[[#This Row],[1M Return vs Nifty]]-AVERAGE(Table2[1M Return vs Nifty]))/_xlfn.STDEV.P(Table2[1M Return vs Nifty])</f>
        <v>-1.0405318946675728</v>
      </c>
      <c r="K642">
        <v>-16.734050799137499</v>
      </c>
      <c r="L642">
        <f>(Table2[[#This Row],[6M Return vs Nifty]]-AVERAGE(Table2[6M Return vs Nifty]))/_xlfn.STDEV.P(Table2[6M Return vs Nifty])</f>
        <v>-0.64245532588450105</v>
      </c>
      <c r="M642">
        <v>7.9492814863643302</v>
      </c>
      <c r="N642">
        <f>(Table2[[#This Row],[1W Return vs Nifty]]-AVERAGE(Table2[1W Return vs Nifty]))/_xlfn.STDEV.P(Table2[1W Return vs Nifty])</f>
        <v>1.1675162459035635</v>
      </c>
      <c r="O642">
        <v>1789.73</v>
      </c>
      <c r="P642">
        <v>1918.03723981126</v>
      </c>
      <c r="Q642">
        <v>1995.45211291035</v>
      </c>
      <c r="R642">
        <v>47.835463967708698</v>
      </c>
      <c r="S642" s="1">
        <f>(Table2[[#This Row],[Close Price]]-Table2[[#This Row],[20D EMA]])/Table2[[#This Row],[20D EMA]]</f>
        <v>-5.6086672291351267E-2</v>
      </c>
      <c r="T642" s="1">
        <f>(Table2[[#This Row],[Close Price]]-Table2[[#This Row],[50D EMA]])/Table2[[#This Row],[50D EMA]]</f>
        <v>-0.11922982258350912</v>
      </c>
      <c r="U642" s="1">
        <f>(Table2[[#This Row],[Close Price]]-Table2[[#This Row],[200D EMA]])/Table2[[#This Row],[200D EMA]]</f>
        <v>-0.1533998791200771</v>
      </c>
      <c r="V642">
        <v>1.4466457693803201</v>
      </c>
      <c r="W642">
        <v>1678.5</v>
      </c>
      <c r="X642">
        <v>1707.45</v>
      </c>
      <c r="Y642">
        <v>1678.5</v>
      </c>
      <c r="Z642">
        <v>1707.45</v>
      </c>
      <c r="AA642">
        <v>1678.5</v>
      </c>
      <c r="AB642">
        <v>1707.45</v>
      </c>
      <c r="AC642" s="1">
        <f>(Table2[[#This Row],[Close Price]]/Table2[[#This Row],[Day Low]])-1</f>
        <v>6.4641048555256209E-3</v>
      </c>
      <c r="AD642" s="1">
        <f>(Table2[[#This Row],[Day High]]/Table2[[#This Row],[Close Price]])-1</f>
        <v>1.071418001006319E-2</v>
      </c>
      <c r="AE642" s="1">
        <f>(Table2[[#This Row],[Close Price]]/Table2[[#This Row],[Current Week Low]])-1</f>
        <v>6.4641048555256209E-3</v>
      </c>
      <c r="AF642" s="1">
        <f>(Table2[[#This Row],[Current Week High]]/Table2[[#This Row],[Close Price]])-1</f>
        <v>1.071418001006319E-2</v>
      </c>
      <c r="AG642" s="1">
        <f>(Table2[[#This Row],[Close Price]]/Table2[[#This Row],[Current Month Low]])-1</f>
        <v>6.4641048555256209E-3</v>
      </c>
      <c r="AH642" s="1">
        <f>(Table2[[#This Row],[Current Month High]]/Table2[[#This Row],[Close Price]])-1</f>
        <v>1.071418001006319E-2</v>
      </c>
      <c r="AI642">
        <v>62.657235031224999</v>
      </c>
      <c r="AJ642">
        <v>9.3961469969240596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-0.2</v>
      </c>
      <c r="AM642" t="s">
        <v>3190</v>
      </c>
      <c r="AN642">
        <v>-9.15</v>
      </c>
      <c r="AO642" t="s">
        <v>3190</v>
      </c>
      <c r="AP642">
        <v>1.2639657287224999E-2</v>
      </c>
      <c r="AQ642">
        <f>(Table2[[#This Row],[Sharpe Ratio]]-AVERAGE(Table2[Sharpe Ratio]))/_xlfn.STDEV.P(Table2[Sharpe Ratio])</f>
        <v>-0.55047040060802632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689</v>
      </c>
      <c r="AT642">
        <f>_xlfn.RANK.AVG(Table2[[#This Row],[6M Return vs Nifty Z-Score]],Table2[6M Return vs Nifty Z-Score])</f>
        <v>557</v>
      </c>
      <c r="AU642">
        <f>_xlfn.RANK.AVG(Table2[[#This Row],[Sharpe Ratio Z-Score]],Table2[Sharpe Ratio Z-Score])</f>
        <v>485</v>
      </c>
      <c r="AV642">
        <f>(Table2[[#This Row],[Rank 1Y]]+Table2[[#This Row],[Rank 6M]]+Table2[[#This Row],[Rank Sharpe]])/3</f>
        <v>577</v>
      </c>
    </row>
    <row r="643" spans="1:48" x14ac:dyDescent="0.3">
      <c r="A643" t="s">
        <v>2417</v>
      </c>
      <c r="B643" t="s">
        <v>2418</v>
      </c>
      <c r="C643" t="s">
        <v>3150</v>
      </c>
      <c r="D643" t="s">
        <v>72</v>
      </c>
      <c r="E643">
        <v>2096.5738160000001</v>
      </c>
      <c r="F643">
        <v>81.41</v>
      </c>
      <c r="G643">
        <v>-53.845714357240801</v>
      </c>
      <c r="H643">
        <f>(Table2[[#This Row],[1Y Return vs Nifty]]-AVERAGE(Table2[1Y Return vs Nifty]))/_xlfn.STDEV.P(Table2[1Y Return vs Nifty])</f>
        <v>-1.3823397601229921</v>
      </c>
      <c r="I643">
        <v>-6.05697034348296</v>
      </c>
      <c r="J643">
        <f>(Table2[[#This Row],[1M Return vs Nifty]]-AVERAGE(Table2[1M Return vs Nifty]))/_xlfn.STDEV.P(Table2[1M Return vs Nifty])</f>
        <v>-0.57979726116938934</v>
      </c>
      <c r="K643">
        <v>-20.990795795160299</v>
      </c>
      <c r="L643">
        <f>(Table2[[#This Row],[6M Return vs Nifty]]-AVERAGE(Table2[6M Return vs Nifty]))/_xlfn.STDEV.P(Table2[6M Return vs Nifty])</f>
        <v>-0.77730686573114827</v>
      </c>
      <c r="M643">
        <v>1.23912481554591</v>
      </c>
      <c r="N643">
        <f>(Table2[[#This Row],[1W Return vs Nifty]]-AVERAGE(Table2[1W Return vs Nifty]))/_xlfn.STDEV.P(Table2[1W Return vs Nifty])</f>
        <v>-0.23418234264001797</v>
      </c>
      <c r="O643">
        <v>81.48</v>
      </c>
      <c r="P643">
        <v>83.1405740025874</v>
      </c>
      <c r="Q643">
        <v>91.3071393680151</v>
      </c>
      <c r="R643">
        <v>49.961148423611299</v>
      </c>
      <c r="S643" s="1">
        <f>(Table2[[#This Row],[Close Price]]-Table2[[#This Row],[20D EMA]])/Table2[[#This Row],[20D EMA]]</f>
        <v>-8.5910652920971262E-4</v>
      </c>
      <c r="T643" s="1">
        <f>(Table2[[#This Row],[Close Price]]-Table2[[#This Row],[50D EMA]])/Table2[[#This Row],[50D EMA]]</f>
        <v>-2.0815035538887982E-2</v>
      </c>
      <c r="U643" s="1">
        <f>(Table2[[#This Row],[Close Price]]-Table2[[#This Row],[200D EMA]])/Table2[[#This Row],[200D EMA]]</f>
        <v>-0.10839392665807328</v>
      </c>
      <c r="V643">
        <v>1.18150609982135</v>
      </c>
      <c r="W643">
        <v>80.56</v>
      </c>
      <c r="X643">
        <v>82.62</v>
      </c>
      <c r="Y643">
        <v>80.56</v>
      </c>
      <c r="Z643">
        <v>82.62</v>
      </c>
      <c r="AA643">
        <v>80.56</v>
      </c>
      <c r="AB643">
        <v>82.62</v>
      </c>
      <c r="AC643" s="1">
        <f>(Table2[[#This Row],[Close Price]]/Table2[[#This Row],[Day Low]])-1</f>
        <v>1.0551142005958303E-2</v>
      </c>
      <c r="AD643" s="1">
        <f>(Table2[[#This Row],[Day High]]/Table2[[#This Row],[Close Price]])-1</f>
        <v>1.4863038938705442E-2</v>
      </c>
      <c r="AE643" s="1">
        <f>(Table2[[#This Row],[Close Price]]/Table2[[#This Row],[Current Week Low]])-1</f>
        <v>1.0551142005958303E-2</v>
      </c>
      <c r="AF643" s="1">
        <f>(Table2[[#This Row],[Current Week High]]/Table2[[#This Row],[Close Price]])-1</f>
        <v>1.4863038938705442E-2</v>
      </c>
      <c r="AG643" s="1">
        <f>(Table2[[#This Row],[Close Price]]/Table2[[#This Row],[Current Month Low]])-1</f>
        <v>1.0551142005958303E-2</v>
      </c>
      <c r="AH643" s="1">
        <f>(Table2[[#This Row],[Current Month High]]/Table2[[#This Row],[Close Price]])-1</f>
        <v>1.4863038938705442E-2</v>
      </c>
      <c r="AI643">
        <v>91.622650780002402</v>
      </c>
      <c r="AJ643">
        <v>11.965341768669999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-0.04</v>
      </c>
      <c r="AM643" t="s">
        <v>3190</v>
      </c>
      <c r="AN643">
        <v>-2.82</v>
      </c>
      <c r="AO643" t="s">
        <v>3190</v>
      </c>
      <c r="AP643">
        <v>3.6500438630087E-2</v>
      </c>
      <c r="AQ643">
        <f>(Table2[[#This Row],[Sharpe Ratio]]-AVERAGE(Table2[Sharpe Ratio]))/_xlfn.STDEV.P(Table2[Sharpe Ratio])</f>
        <v>-0.273755883663858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719</v>
      </c>
      <c r="AT643">
        <f>_xlfn.RANK.AVG(Table2[[#This Row],[6M Return vs Nifty Z-Score]],Table2[6M Return vs Nifty Z-Score])</f>
        <v>598</v>
      </c>
      <c r="AU643">
        <f>_xlfn.RANK.AVG(Table2[[#This Row],[Sharpe Ratio Z-Score]],Table2[Sharpe Ratio Z-Score])</f>
        <v>419</v>
      </c>
      <c r="AV643">
        <f>(Table2[[#This Row],[Rank 1Y]]+Table2[[#This Row],[Rank 6M]]+Table2[[#This Row],[Rank Sharpe]])/3</f>
        <v>578.66666666666663</v>
      </c>
    </row>
    <row r="644" spans="1:48" x14ac:dyDescent="0.3">
      <c r="A644" t="s">
        <v>402</v>
      </c>
      <c r="B644" t="s">
        <v>403</v>
      </c>
      <c r="C644" t="s">
        <v>3152</v>
      </c>
      <c r="D644" t="s">
        <v>114</v>
      </c>
      <c r="E644">
        <v>57555.350939130003</v>
      </c>
      <c r="F644">
        <v>489.6</v>
      </c>
      <c r="G644">
        <v>-35.469158467276102</v>
      </c>
      <c r="H644">
        <f>(Table2[[#This Row],[1Y Return vs Nifty]]-AVERAGE(Table2[1Y Return vs Nifty]))/_xlfn.STDEV.P(Table2[1Y Return vs Nifty])</f>
        <v>-1.0145837192624141</v>
      </c>
      <c r="I644">
        <v>-7.2829784889852798</v>
      </c>
      <c r="J644">
        <f>(Table2[[#This Row],[1M Return vs Nifty]]-AVERAGE(Table2[1M Return vs Nifty]))/_xlfn.STDEV.P(Table2[1M Return vs Nifty])</f>
        <v>-0.71491321680218822</v>
      </c>
      <c r="K644">
        <v>-3.1047440139859601</v>
      </c>
      <c r="L644">
        <f>(Table2[[#This Row],[6M Return vs Nifty]]-AVERAGE(Table2[6M Return vs Nifty]))/_xlfn.STDEV.P(Table2[6M Return vs Nifty])</f>
        <v>-0.21068574402388338</v>
      </c>
      <c r="M644">
        <v>2.55566546306855</v>
      </c>
      <c r="N644">
        <f>(Table2[[#This Row],[1W Return vs Nifty]]-AVERAGE(Table2[1W Return vs Nifty]))/_xlfn.STDEV.P(Table2[1W Return vs Nifty])</f>
        <v>4.0832572498715983E-2</v>
      </c>
      <c r="O644">
        <v>498.94</v>
      </c>
      <c r="P644">
        <v>526.30989257454803</v>
      </c>
      <c r="Q644">
        <v>543.38746480679902</v>
      </c>
      <c r="R644">
        <v>51.528468196315202</v>
      </c>
      <c r="S644" s="1">
        <f>(Table2[[#This Row],[Close Price]]-Table2[[#This Row],[20D EMA]])/Table2[[#This Row],[20D EMA]]</f>
        <v>-1.8719685733755511E-2</v>
      </c>
      <c r="T644" s="1">
        <f>(Table2[[#This Row],[Close Price]]-Table2[[#This Row],[50D EMA]])/Table2[[#This Row],[50D EMA]]</f>
        <v>-6.9749577373464086E-2</v>
      </c>
      <c r="U644" s="1">
        <f>(Table2[[#This Row],[Close Price]]-Table2[[#This Row],[200D EMA]])/Table2[[#This Row],[200D EMA]]</f>
        <v>-9.8985472228224999E-2</v>
      </c>
      <c r="V644">
        <v>0.63868704020775402</v>
      </c>
      <c r="W644">
        <v>487.5</v>
      </c>
      <c r="X644">
        <v>497.95</v>
      </c>
      <c r="Y644">
        <v>487.5</v>
      </c>
      <c r="Z644">
        <v>497.95</v>
      </c>
      <c r="AA644">
        <v>487.5</v>
      </c>
      <c r="AB644">
        <v>497.95</v>
      </c>
      <c r="AC644" s="1">
        <f>(Table2[[#This Row],[Close Price]]/Table2[[#This Row],[Day Low]])-1</f>
        <v>4.3076923076923457E-3</v>
      </c>
      <c r="AD644" s="1">
        <f>(Table2[[#This Row],[Day High]]/Table2[[#This Row],[Close Price]])-1</f>
        <v>1.7054738562091387E-2</v>
      </c>
      <c r="AE644" s="1">
        <f>(Table2[[#This Row],[Close Price]]/Table2[[#This Row],[Current Week Low]])-1</f>
        <v>4.3076923076923457E-3</v>
      </c>
      <c r="AF644" s="1">
        <f>(Table2[[#This Row],[Current Week High]]/Table2[[#This Row],[Close Price]])-1</f>
        <v>1.7054738562091387E-2</v>
      </c>
      <c r="AG644" s="1">
        <f>(Table2[[#This Row],[Close Price]]/Table2[[#This Row],[Current Month Low]])-1</f>
        <v>4.3076923076923457E-3</v>
      </c>
      <c r="AH644" s="1">
        <f>(Table2[[#This Row],[Current Month High]]/Table2[[#This Row],[Close Price]])-1</f>
        <v>1.7054738562091387E-2</v>
      </c>
      <c r="AI644">
        <v>28.574346405228699</v>
      </c>
      <c r="AJ644">
        <v>11.526195899772199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-0.16</v>
      </c>
      <c r="AM644" t="s">
        <v>3190</v>
      </c>
      <c r="AN644">
        <v>-1.32</v>
      </c>
      <c r="AO644" t="s">
        <v>3190</v>
      </c>
      <c r="AP644">
        <v>-9.3279249212882998E-2</v>
      </c>
      <c r="AQ644">
        <f>(Table2[[#This Row],[Sharpe Ratio]]-AVERAGE(Table2[Sharpe Ratio]))/_xlfn.STDEV.P(Table2[Sharpe Ratio])</f>
        <v>-1.7788165568498819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663</v>
      </c>
      <c r="AT644">
        <f>_xlfn.RANK.AVG(Table2[[#This Row],[6M Return vs Nifty Z-Score]],Table2[6M Return vs Nifty Z-Score])</f>
        <v>366</v>
      </c>
      <c r="AU644">
        <f>_xlfn.RANK.AVG(Table2[[#This Row],[Sharpe Ratio Z-Score]],Table2[Sharpe Ratio Z-Score])</f>
        <v>708</v>
      </c>
      <c r="AV644">
        <f>(Table2[[#This Row],[Rank 1Y]]+Table2[[#This Row],[Rank 6M]]+Table2[[#This Row],[Rank Sharpe]])/3</f>
        <v>579</v>
      </c>
    </row>
    <row r="645" spans="1:48" x14ac:dyDescent="0.3">
      <c r="A645" t="s">
        <v>762</v>
      </c>
      <c r="B645" t="s">
        <v>763</v>
      </c>
      <c r="C645" t="s">
        <v>3152</v>
      </c>
      <c r="D645" t="s">
        <v>114</v>
      </c>
      <c r="E645">
        <v>22712.166345239999</v>
      </c>
      <c r="F645">
        <v>276.60000000000002</v>
      </c>
      <c r="G645">
        <v>-31.827816770011299</v>
      </c>
      <c r="H645">
        <f>(Table2[[#This Row],[1Y Return vs Nifty]]-AVERAGE(Table2[1Y Return vs Nifty]))/_xlfn.STDEV.P(Table2[1Y Return vs Nifty])</f>
        <v>-0.941712316480246</v>
      </c>
      <c r="I645">
        <v>-1.6321173789705901</v>
      </c>
      <c r="J645">
        <f>(Table2[[#This Row],[1M Return vs Nifty]]-AVERAGE(Table2[1M Return vs Nifty]))/_xlfn.STDEV.P(Table2[1M Return vs Nifty])</f>
        <v>-9.2142885439484234E-2</v>
      </c>
      <c r="K645">
        <v>-3.8833251195798999</v>
      </c>
      <c r="L645">
        <f>(Table2[[#This Row],[6M Return vs Nifty]]-AVERAGE(Table2[6M Return vs Nifty]))/_xlfn.STDEV.P(Table2[6M Return vs Nifty])</f>
        <v>-0.23535080173416334</v>
      </c>
      <c r="M645">
        <v>4.1994116884241501</v>
      </c>
      <c r="N645">
        <f>(Table2[[#This Row],[1W Return vs Nifty]]-AVERAGE(Table2[1W Return vs Nifty]))/_xlfn.STDEV.P(Table2[1W Return vs Nifty])</f>
        <v>0.38419814159559479</v>
      </c>
      <c r="O645">
        <v>273.57</v>
      </c>
      <c r="P645">
        <v>280.41525533077203</v>
      </c>
      <c r="Q645">
        <v>289.37730175363203</v>
      </c>
      <c r="R645">
        <v>66.265202031502497</v>
      </c>
      <c r="S645" s="1">
        <f>(Table2[[#This Row],[Close Price]]-Table2[[#This Row],[20D EMA]])/Table2[[#This Row],[20D EMA]]</f>
        <v>1.1075775852615526E-2</v>
      </c>
      <c r="T645" s="1">
        <f>(Table2[[#This Row],[Close Price]]-Table2[[#This Row],[50D EMA]])/Table2[[#This Row],[50D EMA]]</f>
        <v>-1.3605733847367213E-2</v>
      </c>
      <c r="U645" s="1">
        <f>(Table2[[#This Row],[Close Price]]-Table2[[#This Row],[200D EMA]])/Table2[[#This Row],[200D EMA]]</f>
        <v>-4.4154471260189752E-2</v>
      </c>
      <c r="V645">
        <v>0.72561514391402104</v>
      </c>
      <c r="W645">
        <v>275.14999999999998</v>
      </c>
      <c r="X645">
        <v>282.05</v>
      </c>
      <c r="Y645">
        <v>275.14999999999998</v>
      </c>
      <c r="Z645">
        <v>282.05</v>
      </c>
      <c r="AA645">
        <v>275.14999999999998</v>
      </c>
      <c r="AB645">
        <v>282.05</v>
      </c>
      <c r="AC645" s="1">
        <f>(Table2[[#This Row],[Close Price]]/Table2[[#This Row],[Day Low]])-1</f>
        <v>5.2698528075596496E-3</v>
      </c>
      <c r="AD645" s="1">
        <f>(Table2[[#This Row],[Day High]]/Table2[[#This Row],[Close Price]])-1</f>
        <v>1.970354302241506E-2</v>
      </c>
      <c r="AE645" s="1">
        <f>(Table2[[#This Row],[Close Price]]/Table2[[#This Row],[Current Week Low]])-1</f>
        <v>5.2698528075596496E-3</v>
      </c>
      <c r="AF645" s="1">
        <f>(Table2[[#This Row],[Current Week High]]/Table2[[#This Row],[Close Price]])-1</f>
        <v>1.970354302241506E-2</v>
      </c>
      <c r="AG645" s="1">
        <f>(Table2[[#This Row],[Close Price]]/Table2[[#This Row],[Current Month Low]])-1</f>
        <v>5.2698528075596496E-3</v>
      </c>
      <c r="AH645" s="1">
        <f>(Table2[[#This Row],[Current Month High]]/Table2[[#This Row],[Close Price]])-1</f>
        <v>1.970354302241506E-2</v>
      </c>
      <c r="AI645">
        <v>29.175704989153999</v>
      </c>
      <c r="AJ645">
        <v>9.8272781417510604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-7.0000000000000007E-2</v>
      </c>
      <c r="AM645" t="s">
        <v>3190</v>
      </c>
      <c r="AN645">
        <v>3.52</v>
      </c>
      <c r="AO645" t="s">
        <v>3189</v>
      </c>
      <c r="AP645">
        <v>-0.105776085417984</v>
      </c>
      <c r="AQ645">
        <f>(Table2[[#This Row],[Sharpe Ratio]]-AVERAGE(Table2[Sharpe Ratio]))/_xlfn.STDEV.P(Table2[Sharpe Ratio])</f>
        <v>-1.9237429087633073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646</v>
      </c>
      <c r="AT645">
        <f>_xlfn.RANK.AVG(Table2[[#This Row],[6M Return vs Nifty Z-Score]],Table2[6M Return vs Nifty Z-Score])</f>
        <v>374</v>
      </c>
      <c r="AU645">
        <f>_xlfn.RANK.AVG(Table2[[#This Row],[Sharpe Ratio Z-Score]],Table2[Sharpe Ratio Z-Score])</f>
        <v>717</v>
      </c>
      <c r="AV645">
        <f>(Table2[[#This Row],[Rank 1Y]]+Table2[[#This Row],[Rank 6M]]+Table2[[#This Row],[Rank Sharpe]])/3</f>
        <v>579</v>
      </c>
    </row>
    <row r="646" spans="1:48" x14ac:dyDescent="0.3">
      <c r="A646" t="s">
        <v>2083</v>
      </c>
      <c r="B646" t="s">
        <v>2084</v>
      </c>
      <c r="C646" t="s">
        <v>3153</v>
      </c>
      <c r="D646" t="s">
        <v>117</v>
      </c>
      <c r="E646">
        <v>3102.2723257500002</v>
      </c>
      <c r="F646">
        <v>1076.0999999999999</v>
      </c>
      <c r="G646">
        <v>-26.811532470305099</v>
      </c>
      <c r="H646">
        <f>(Table2[[#This Row],[1Y Return vs Nifty]]-AVERAGE(Table2[1Y Return vs Nifty]))/_xlfn.STDEV.P(Table2[1Y Return vs Nifty])</f>
        <v>-0.84132523279943272</v>
      </c>
      <c r="I646">
        <v>2.9982705303438699</v>
      </c>
      <c r="J646">
        <f>(Table2[[#This Row],[1M Return vs Nifty]]-AVERAGE(Table2[1M Return vs Nifty]))/_xlfn.STDEV.P(Table2[1M Return vs Nifty])</f>
        <v>0.41816309385826711</v>
      </c>
      <c r="K646">
        <v>-16.313679952892201</v>
      </c>
      <c r="L646">
        <f>(Table2[[#This Row],[6M Return vs Nifty]]-AVERAGE(Table2[6M Return vs Nifty]))/_xlfn.STDEV.P(Table2[6M Return vs Nifty])</f>
        <v>-0.62913818896984408</v>
      </c>
      <c r="M646">
        <v>-0.80199716707723501</v>
      </c>
      <c r="N646">
        <f>(Table2[[#This Row],[1W Return vs Nifty]]-AVERAGE(Table2[1W Return vs Nifty]))/_xlfn.STDEV.P(Table2[1W Return vs Nifty])</f>
        <v>-0.66055656047764488</v>
      </c>
      <c r="O646">
        <v>1064.58</v>
      </c>
      <c r="P646">
        <v>1074.5025852597</v>
      </c>
      <c r="Q646">
        <v>1105.0522327129599</v>
      </c>
      <c r="R646">
        <v>51.297024737338297</v>
      </c>
      <c r="S646" s="1">
        <f>(Table2[[#This Row],[Close Price]]-Table2[[#This Row],[20D EMA]])/Table2[[#This Row],[20D EMA]]</f>
        <v>1.0821168911683464E-2</v>
      </c>
      <c r="T646" s="1">
        <f>(Table2[[#This Row],[Close Price]]-Table2[[#This Row],[50D EMA]])/Table2[[#This Row],[50D EMA]]</f>
        <v>1.4866550925178071E-3</v>
      </c>
      <c r="U646" s="1">
        <f>(Table2[[#This Row],[Close Price]]-Table2[[#This Row],[200D EMA]])/Table2[[#This Row],[200D EMA]]</f>
        <v>-2.6199877124252147E-2</v>
      </c>
      <c r="V646">
        <v>0.57293591347343997</v>
      </c>
      <c r="W646">
        <v>1055.55</v>
      </c>
      <c r="X646">
        <v>1083.9000000000001</v>
      </c>
      <c r="Y646">
        <v>1055.55</v>
      </c>
      <c r="Z646">
        <v>1083.9000000000001</v>
      </c>
      <c r="AA646">
        <v>1055.55</v>
      </c>
      <c r="AB646">
        <v>1083.9000000000001</v>
      </c>
      <c r="AC646" s="1">
        <f>(Table2[[#This Row],[Close Price]]/Table2[[#This Row],[Day Low]])-1</f>
        <v>1.9468523518544778E-2</v>
      </c>
      <c r="AD646" s="1">
        <f>(Table2[[#This Row],[Day High]]/Table2[[#This Row],[Close Price]])-1</f>
        <v>7.2483969891274924E-3</v>
      </c>
      <c r="AE646" s="1">
        <f>(Table2[[#This Row],[Close Price]]/Table2[[#This Row],[Current Week Low]])-1</f>
        <v>1.9468523518544778E-2</v>
      </c>
      <c r="AF646" s="1">
        <f>(Table2[[#This Row],[Current Week High]]/Table2[[#This Row],[Close Price]])-1</f>
        <v>7.2483969891274924E-3</v>
      </c>
      <c r="AG646" s="1">
        <f>(Table2[[#This Row],[Close Price]]/Table2[[#This Row],[Current Month Low]])-1</f>
        <v>1.9468523518544778E-2</v>
      </c>
      <c r="AH646" s="1">
        <f>(Table2[[#This Row],[Current Month High]]/Table2[[#This Row],[Close Price]])-1</f>
        <v>7.2483969891274924E-3</v>
      </c>
      <c r="AI646">
        <v>26.289378310565901</v>
      </c>
      <c r="AJ646">
        <v>12.6806282722512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-0.02</v>
      </c>
      <c r="AM646" t="s">
        <v>3190</v>
      </c>
      <c r="AN646">
        <v>-1.96</v>
      </c>
      <c r="AO646" t="s">
        <v>3190</v>
      </c>
      <c r="AP646">
        <v>-5.4634536230239996E-3</v>
      </c>
      <c r="AQ646">
        <f>(Table2[[#This Row],[Sharpe Ratio]]-AVERAGE(Table2[Sharpe Ratio]))/_xlfn.STDEV.P(Table2[Sharpe Ratio])</f>
        <v>-0.76041296362534461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614</v>
      </c>
      <c r="AT646">
        <f>_xlfn.RANK.AVG(Table2[[#This Row],[6M Return vs Nifty Z-Score]],Table2[6M Return vs Nifty Z-Score])</f>
        <v>552</v>
      </c>
      <c r="AU646">
        <f>_xlfn.RANK.AVG(Table2[[#This Row],[Sharpe Ratio Z-Score]],Table2[Sharpe Ratio Z-Score])</f>
        <v>572</v>
      </c>
      <c r="AV646">
        <f>(Table2[[#This Row],[Rank 1Y]]+Table2[[#This Row],[Rank 6M]]+Table2[[#This Row],[Rank Sharpe]])/3</f>
        <v>579.33333333333337</v>
      </c>
    </row>
    <row r="647" spans="1:48" x14ac:dyDescent="0.3">
      <c r="A647" t="s">
        <v>740</v>
      </c>
      <c r="B647" t="s">
        <v>741</v>
      </c>
      <c r="C647" t="s">
        <v>3151</v>
      </c>
      <c r="D647" t="s">
        <v>269</v>
      </c>
      <c r="E647">
        <v>23273.344000000001</v>
      </c>
      <c r="F647">
        <v>2105.6</v>
      </c>
      <c r="G647">
        <v>-21.830742722411198</v>
      </c>
      <c r="H647">
        <f>(Table2[[#This Row],[1Y Return vs Nifty]]-AVERAGE(Table2[1Y Return vs Nifty]))/_xlfn.STDEV.P(Table2[1Y Return vs Nifty])</f>
        <v>-0.74164847459662375</v>
      </c>
      <c r="I647">
        <v>-6.8273587745494</v>
      </c>
      <c r="J647">
        <f>(Table2[[#This Row],[1M Return vs Nifty]]-AVERAGE(Table2[1M Return vs Nifty]))/_xlfn.STDEV.P(Table2[1M Return vs Nifty])</f>
        <v>-0.66470026075700317</v>
      </c>
      <c r="K647">
        <v>-26.148746311900201</v>
      </c>
      <c r="L647">
        <f>(Table2[[#This Row],[6M Return vs Nifty]]-AVERAGE(Table2[6M Return vs Nifty]))/_xlfn.STDEV.P(Table2[6M Return vs Nifty])</f>
        <v>-0.94070814306513573</v>
      </c>
      <c r="M647">
        <v>0.78314532705964701</v>
      </c>
      <c r="N647">
        <f>(Table2[[#This Row],[1W Return vs Nifty]]-AVERAGE(Table2[1W Return vs Nifty]))/_xlfn.STDEV.P(Table2[1W Return vs Nifty])</f>
        <v>-0.32943284672967343</v>
      </c>
      <c r="O647">
        <v>2129.6</v>
      </c>
      <c r="P647">
        <v>2231.4164074621499</v>
      </c>
      <c r="Q647">
        <v>2318.05182580874</v>
      </c>
      <c r="R647">
        <v>47.858754414267601</v>
      </c>
      <c r="S647" s="1">
        <f>(Table2[[#This Row],[Close Price]]-Table2[[#This Row],[20D EMA]])/Table2[[#This Row],[20D EMA]]</f>
        <v>-1.1269722013523668E-2</v>
      </c>
      <c r="T647" s="1">
        <f>(Table2[[#This Row],[Close Price]]-Table2[[#This Row],[50D EMA]])/Table2[[#This Row],[50D EMA]]</f>
        <v>-5.6384100718002865E-2</v>
      </c>
      <c r="U647" s="1">
        <f>(Table2[[#This Row],[Close Price]]-Table2[[#This Row],[200D EMA]])/Table2[[#This Row],[200D EMA]]</f>
        <v>-9.1651024987164903E-2</v>
      </c>
      <c r="V647">
        <v>1.3953891810308601</v>
      </c>
      <c r="W647">
        <v>2054</v>
      </c>
      <c r="X647">
        <v>2113.9</v>
      </c>
      <c r="Y647">
        <v>2054</v>
      </c>
      <c r="Z647">
        <v>2113.9</v>
      </c>
      <c r="AA647">
        <v>2054</v>
      </c>
      <c r="AB647">
        <v>2113.9</v>
      </c>
      <c r="AC647" s="1">
        <f>(Table2[[#This Row],[Close Price]]/Table2[[#This Row],[Day Low]])-1</f>
        <v>2.5121713729308714E-2</v>
      </c>
      <c r="AD647" s="1">
        <f>(Table2[[#This Row],[Day High]]/Table2[[#This Row],[Close Price]])-1</f>
        <v>3.9418693009118932E-3</v>
      </c>
      <c r="AE647" s="1">
        <f>(Table2[[#This Row],[Close Price]]/Table2[[#This Row],[Current Week Low]])-1</f>
        <v>2.5121713729308714E-2</v>
      </c>
      <c r="AF647" s="1">
        <f>(Table2[[#This Row],[Current Week High]]/Table2[[#This Row],[Close Price]])-1</f>
        <v>3.9418693009118932E-3</v>
      </c>
      <c r="AG647" s="1">
        <f>(Table2[[#This Row],[Close Price]]/Table2[[#This Row],[Current Month Low]])-1</f>
        <v>2.5121713729308714E-2</v>
      </c>
      <c r="AH647" s="1">
        <f>(Table2[[#This Row],[Current Month High]]/Table2[[#This Row],[Close Price]])-1</f>
        <v>3.9418693009118932E-3</v>
      </c>
      <c r="AI647">
        <v>40.577507598784202</v>
      </c>
      <c r="AJ647">
        <v>12.2866894197952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-0.11</v>
      </c>
      <c r="AM647" t="s">
        <v>3190</v>
      </c>
      <c r="AN647">
        <v>-0.69</v>
      </c>
      <c r="AO647" t="s">
        <v>3190</v>
      </c>
      <c r="AP647">
        <v>2.3078430178969998E-3</v>
      </c>
      <c r="AQ647">
        <f>(Table2[[#This Row],[Sharpe Ratio]]-AVERAGE(Table2[Sharpe Ratio]))/_xlfn.STDEV.P(Table2[Sharpe Ratio])</f>
        <v>-0.67028889915644996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574</v>
      </c>
      <c r="AT647">
        <f>_xlfn.RANK.AVG(Table2[[#This Row],[6M Return vs Nifty Z-Score]],Table2[6M Return vs Nifty Z-Score])</f>
        <v>655</v>
      </c>
      <c r="AU647">
        <f>_xlfn.RANK.AVG(Table2[[#This Row],[Sharpe Ratio Z-Score]],Table2[Sharpe Ratio Z-Score])</f>
        <v>510</v>
      </c>
      <c r="AV647">
        <f>(Table2[[#This Row],[Rank 1Y]]+Table2[[#This Row],[Rank 6M]]+Table2[[#This Row],[Rank Sharpe]])/3</f>
        <v>579.66666666666663</v>
      </c>
    </row>
    <row r="648" spans="1:48" x14ac:dyDescent="0.3">
      <c r="A648" t="s">
        <v>16</v>
      </c>
      <c r="B648" t="s">
        <v>17</v>
      </c>
      <c r="C648" t="s">
        <v>3141</v>
      </c>
      <c r="D648" t="s">
        <v>18</v>
      </c>
      <c r="E648">
        <v>1748653.22587956</v>
      </c>
      <c r="F648">
        <v>1292.2</v>
      </c>
      <c r="G648">
        <v>-12.991289197112399</v>
      </c>
      <c r="H648">
        <f>(Table2[[#This Row],[1Y Return vs Nifty]]-AVERAGE(Table2[1Y Return vs Nifty]))/_xlfn.STDEV.P(Table2[1Y Return vs Nifty])</f>
        <v>-0.56475121205733692</v>
      </c>
      <c r="I648">
        <v>-3.4039242947029198</v>
      </c>
      <c r="J648">
        <f>(Table2[[#This Row],[1M Return vs Nifty]]-AVERAGE(Table2[1M Return vs Nifty]))/_xlfn.STDEV.P(Table2[1M Return vs Nifty])</f>
        <v>-0.2874102541712712</v>
      </c>
      <c r="K648">
        <v>-22.188797191623198</v>
      </c>
      <c r="L648">
        <f>(Table2[[#This Row],[6M Return vs Nifty]]-AVERAGE(Table2[6M Return vs Nifty]))/_xlfn.STDEV.P(Table2[6M Return vs Nifty])</f>
        <v>-0.81525894724000036</v>
      </c>
      <c r="M648">
        <v>-0.177104009278925</v>
      </c>
      <c r="N648">
        <f>(Table2[[#This Row],[1W Return vs Nifty]]-AVERAGE(Table2[1W Return vs Nifty]))/_xlfn.STDEV.P(Table2[1W Return vs Nifty])</f>
        <v>-0.53002132855293349</v>
      </c>
      <c r="O648">
        <v>1292.58</v>
      </c>
      <c r="P648">
        <v>1341.77206953678</v>
      </c>
      <c r="Q648">
        <v>1395.2186520430701</v>
      </c>
      <c r="R648">
        <v>54.421177180114597</v>
      </c>
      <c r="S648" s="1">
        <f>(Table2[[#This Row],[Close Price]]-Table2[[#This Row],[20D EMA]])/Table2[[#This Row],[20D EMA]]</f>
        <v>-2.939856720666278E-4</v>
      </c>
      <c r="T648" s="1">
        <f>(Table2[[#This Row],[Close Price]]-Table2[[#This Row],[50D EMA]])/Table2[[#This Row],[50D EMA]]</f>
        <v>-3.6945223903709468E-2</v>
      </c>
      <c r="U648" s="1">
        <f>(Table2[[#This Row],[Close Price]]-Table2[[#This Row],[200D EMA]])/Table2[[#This Row],[200D EMA]]</f>
        <v>-7.3836922902525706E-2</v>
      </c>
      <c r="V648">
        <v>1.00919838981295</v>
      </c>
      <c r="W648">
        <v>1277.05</v>
      </c>
      <c r="X648">
        <v>1311.35</v>
      </c>
      <c r="Y648">
        <v>1277.05</v>
      </c>
      <c r="Z648">
        <v>1311.35</v>
      </c>
      <c r="AA648">
        <v>1277.05</v>
      </c>
      <c r="AB648">
        <v>1311.35</v>
      </c>
      <c r="AC648" s="1">
        <f>(Table2[[#This Row],[Close Price]]/Table2[[#This Row],[Day Low]])-1</f>
        <v>1.1863278650013687E-2</v>
      </c>
      <c r="AD648" s="1">
        <f>(Table2[[#This Row],[Day High]]/Table2[[#This Row],[Close Price]])-1</f>
        <v>1.481968735489847E-2</v>
      </c>
      <c r="AE648" s="1">
        <f>(Table2[[#This Row],[Close Price]]/Table2[[#This Row],[Current Week Low]])-1</f>
        <v>1.1863278650013687E-2</v>
      </c>
      <c r="AF648" s="1">
        <f>(Table2[[#This Row],[Current Week High]]/Table2[[#This Row],[Close Price]])-1</f>
        <v>1.481968735489847E-2</v>
      </c>
      <c r="AG648" s="1">
        <f>(Table2[[#This Row],[Close Price]]/Table2[[#This Row],[Current Month Low]])-1</f>
        <v>1.1863278650013687E-2</v>
      </c>
      <c r="AH648" s="1">
        <f>(Table2[[#This Row],[Current Month High]]/Table2[[#This Row],[Close Price]])-1</f>
        <v>1.481968735489847E-2</v>
      </c>
      <c r="AI648">
        <v>24.500851261414599</v>
      </c>
      <c r="AJ648">
        <v>7.7461852747436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0</v>
      </c>
      <c r="AM648" t="s">
        <v>3188</v>
      </c>
      <c r="AN648">
        <v>2.74</v>
      </c>
      <c r="AO648" t="s">
        <v>3189</v>
      </c>
      <c r="AP648">
        <v>-2.9904701465698E-2</v>
      </c>
      <c r="AQ648">
        <f>(Table2[[#This Row],[Sharpe Ratio]]-AVERAGE(Table2[Sharpe Ratio]))/_xlfn.STDEV.P(Table2[Sharpe Ratio])</f>
        <v>-1.0438591757638029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511</v>
      </c>
      <c r="AT648">
        <f>_xlfn.RANK.AVG(Table2[[#This Row],[6M Return vs Nifty Z-Score]],Table2[6M Return vs Nifty Z-Score])</f>
        <v>612</v>
      </c>
      <c r="AU648">
        <f>_xlfn.RANK.AVG(Table2[[#This Row],[Sharpe Ratio Z-Score]],Table2[Sharpe Ratio Z-Score])</f>
        <v>627</v>
      </c>
      <c r="AV648">
        <f>(Table2[[#This Row],[Rank 1Y]]+Table2[[#This Row],[Rank 6M]]+Table2[[#This Row],[Rank Sharpe]])/3</f>
        <v>583.33333333333337</v>
      </c>
    </row>
    <row r="649" spans="1:48" x14ac:dyDescent="0.3">
      <c r="A649" t="s">
        <v>445</v>
      </c>
      <c r="B649" t="s">
        <v>446</v>
      </c>
      <c r="C649" t="s">
        <v>3154</v>
      </c>
      <c r="D649" t="s">
        <v>447</v>
      </c>
      <c r="E649">
        <v>50470.897316579998</v>
      </c>
      <c r="F649">
        <v>835.9</v>
      </c>
      <c r="G649">
        <v>-16.348458274801398</v>
      </c>
      <c r="H649">
        <f>(Table2[[#This Row],[1Y Return vs Nifty]]-AVERAGE(Table2[1Y Return vs Nifty]))/_xlfn.STDEV.P(Table2[1Y Return vs Nifty])</f>
        <v>-0.63193568426764257</v>
      </c>
      <c r="I649">
        <v>-1.47548153078027</v>
      </c>
      <c r="J649">
        <f>(Table2[[#This Row],[1M Return vs Nifty]]-AVERAGE(Table2[1M Return vs Nifty]))/_xlfn.STDEV.P(Table2[1M Return vs Nifty])</f>
        <v>-7.4880355502607021E-2</v>
      </c>
      <c r="K649">
        <v>-37.203641662526003</v>
      </c>
      <c r="L649">
        <f>(Table2[[#This Row],[6M Return vs Nifty]]-AVERAGE(Table2[6M Return vs Nifty]))/_xlfn.STDEV.P(Table2[6M Return vs Nifty])</f>
        <v>-1.2909216659020215</v>
      </c>
      <c r="M649">
        <v>3.1393069664655102</v>
      </c>
      <c r="N649">
        <f>(Table2[[#This Row],[1W Return vs Nifty]]-AVERAGE(Table2[1W Return vs Nifty]))/_xlfn.STDEV.P(Table2[1W Return vs Nifty])</f>
        <v>0.16275066050472864</v>
      </c>
      <c r="O649">
        <v>817.29</v>
      </c>
      <c r="P649">
        <v>851.09384706952596</v>
      </c>
      <c r="Q649">
        <v>906.42380799417697</v>
      </c>
      <c r="R649">
        <v>62.435158436711802</v>
      </c>
      <c r="S649" s="1">
        <f>(Table2[[#This Row],[Close Price]]-Table2[[#This Row],[20D EMA]])/Table2[[#This Row],[20D EMA]]</f>
        <v>2.2770375264593981E-2</v>
      </c>
      <c r="T649" s="1">
        <f>(Table2[[#This Row],[Close Price]]-Table2[[#This Row],[50D EMA]])/Table2[[#This Row],[50D EMA]]</f>
        <v>-1.7852140656216962E-2</v>
      </c>
      <c r="U649" s="1">
        <f>(Table2[[#This Row],[Close Price]]-Table2[[#This Row],[200D EMA]])/Table2[[#This Row],[200D EMA]]</f>
        <v>-7.7804452367859753E-2</v>
      </c>
      <c r="V649">
        <v>0.78909179376970096</v>
      </c>
      <c r="W649">
        <v>822.05</v>
      </c>
      <c r="X649">
        <v>836.9</v>
      </c>
      <c r="Y649">
        <v>822.05</v>
      </c>
      <c r="Z649">
        <v>836.9</v>
      </c>
      <c r="AA649">
        <v>822.05</v>
      </c>
      <c r="AB649">
        <v>836.9</v>
      </c>
      <c r="AC649" s="1">
        <f>(Table2[[#This Row],[Close Price]]/Table2[[#This Row],[Day Low]])-1</f>
        <v>1.6848123593455444E-2</v>
      </c>
      <c r="AD649" s="1">
        <f>(Table2[[#This Row],[Day High]]/Table2[[#This Row],[Close Price]])-1</f>
        <v>1.1963153487259959E-3</v>
      </c>
      <c r="AE649" s="1">
        <f>(Table2[[#This Row],[Close Price]]/Table2[[#This Row],[Current Week Low]])-1</f>
        <v>1.6848123593455444E-2</v>
      </c>
      <c r="AF649" s="1">
        <f>(Table2[[#This Row],[Current Week High]]/Table2[[#This Row],[Close Price]])-1</f>
        <v>1.1963153487259959E-3</v>
      </c>
      <c r="AG649" s="1">
        <f>(Table2[[#This Row],[Close Price]]/Table2[[#This Row],[Current Month Low]])-1</f>
        <v>1.6848123593455444E-2</v>
      </c>
      <c r="AH649" s="1">
        <f>(Table2[[#This Row],[Current Month High]]/Table2[[#This Row],[Close Price]])-1</f>
        <v>1.1963153487259959E-3</v>
      </c>
      <c r="AI649">
        <v>41.165211149659001</v>
      </c>
      <c r="AJ649">
        <v>10.386266094420501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-7.0000000000000007E-2</v>
      </c>
      <c r="AM649" t="s">
        <v>3190</v>
      </c>
      <c r="AN649">
        <v>3.23</v>
      </c>
      <c r="AO649" t="s">
        <v>3189</v>
      </c>
      <c r="AP649">
        <v>9.9824126529220007E-3</v>
      </c>
      <c r="AQ649">
        <f>(Table2[[#This Row],[Sharpe Ratio]]-AVERAGE(Table2[Sharpe Ratio]))/_xlfn.STDEV.P(Table2[Sharpe Ratio])</f>
        <v>-0.5812865819735038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541</v>
      </c>
      <c r="AT649">
        <f>_xlfn.RANK.AVG(Table2[[#This Row],[6M Return vs Nifty Z-Score]],Table2[6M Return vs Nifty Z-Score])</f>
        <v>715</v>
      </c>
      <c r="AU649">
        <f>_xlfn.RANK.AVG(Table2[[#This Row],[Sharpe Ratio Z-Score]],Table2[Sharpe Ratio Z-Score])</f>
        <v>494</v>
      </c>
      <c r="AV649">
        <f>(Table2[[#This Row],[Rank 1Y]]+Table2[[#This Row],[Rank 6M]]+Table2[[#This Row],[Rank Sharpe]])/3</f>
        <v>583.33333333333337</v>
      </c>
    </row>
    <row r="650" spans="1:48" x14ac:dyDescent="0.3">
      <c r="A650" t="s">
        <v>1843</v>
      </c>
      <c r="B650" t="s">
        <v>1844</v>
      </c>
      <c r="C650" t="s">
        <v>3147</v>
      </c>
      <c r="D650" t="s">
        <v>51</v>
      </c>
      <c r="E650">
        <v>4205.7215999999999</v>
      </c>
      <c r="F650">
        <v>457.3</v>
      </c>
      <c r="G650">
        <v>-26.240888485982801</v>
      </c>
      <c r="H650">
        <f>(Table2[[#This Row],[1Y Return vs Nifty]]-AVERAGE(Table2[1Y Return vs Nifty]))/_xlfn.STDEV.P(Table2[1Y Return vs Nifty])</f>
        <v>-0.82990536861640185</v>
      </c>
      <c r="I650">
        <v>-5.6407948299518296</v>
      </c>
      <c r="J650">
        <f>(Table2[[#This Row],[1M Return vs Nifty]]-AVERAGE(Table2[1M Return vs Nifty]))/_xlfn.STDEV.P(Table2[1M Return vs Nifty])</f>
        <v>-0.53393137322401174</v>
      </c>
      <c r="K650">
        <v>-13.4362671327859</v>
      </c>
      <c r="L650">
        <f>(Table2[[#This Row],[6M Return vs Nifty]]-AVERAGE(Table2[6M Return vs Nifty]))/_xlfn.STDEV.P(Table2[6M Return vs Nifty])</f>
        <v>-0.53798319849511289</v>
      </c>
      <c r="M650">
        <v>1.70079499943501</v>
      </c>
      <c r="N650">
        <f>(Table2[[#This Row],[1W Return vs Nifty]]-AVERAGE(Table2[1W Return vs Nifty]))/_xlfn.STDEV.P(Table2[1W Return vs Nifty])</f>
        <v>-0.1377430973472431</v>
      </c>
      <c r="O650">
        <v>467.58</v>
      </c>
      <c r="P650">
        <v>486.75813987697899</v>
      </c>
      <c r="Q650">
        <v>503.514538375097</v>
      </c>
      <c r="R650">
        <v>43.599590169347501</v>
      </c>
      <c r="S650" s="1">
        <f>(Table2[[#This Row],[Close Price]]-Table2[[#This Row],[20D EMA]])/Table2[[#This Row],[20D EMA]]</f>
        <v>-2.1985542580948658E-2</v>
      </c>
      <c r="T650" s="1">
        <f>(Table2[[#This Row],[Close Price]]-Table2[[#This Row],[50D EMA]])/Table2[[#This Row],[50D EMA]]</f>
        <v>-6.0519049325860455E-2</v>
      </c>
      <c r="U650" s="1">
        <f>(Table2[[#This Row],[Close Price]]-Table2[[#This Row],[200D EMA]])/Table2[[#This Row],[200D EMA]]</f>
        <v>-9.1783920528366397E-2</v>
      </c>
      <c r="V650">
        <v>0.82008541407675595</v>
      </c>
      <c r="W650">
        <v>456.15</v>
      </c>
      <c r="X650">
        <v>464.95</v>
      </c>
      <c r="Y650">
        <v>456.15</v>
      </c>
      <c r="Z650">
        <v>464.95</v>
      </c>
      <c r="AA650">
        <v>456.15</v>
      </c>
      <c r="AB650">
        <v>464.95</v>
      </c>
      <c r="AC650" s="1">
        <f>(Table2[[#This Row],[Close Price]]/Table2[[#This Row],[Day Low]])-1</f>
        <v>2.5211005151815069E-3</v>
      </c>
      <c r="AD650" s="1">
        <f>(Table2[[#This Row],[Day High]]/Table2[[#This Row],[Close Price]])-1</f>
        <v>1.6728624535315983E-2</v>
      </c>
      <c r="AE650" s="1">
        <f>(Table2[[#This Row],[Close Price]]/Table2[[#This Row],[Current Week Low]])-1</f>
        <v>2.5211005151815069E-3</v>
      </c>
      <c r="AF650" s="1">
        <f>(Table2[[#This Row],[Current Week High]]/Table2[[#This Row],[Close Price]])-1</f>
        <v>1.6728624535315983E-2</v>
      </c>
      <c r="AG650" s="1">
        <f>(Table2[[#This Row],[Close Price]]/Table2[[#This Row],[Current Month Low]])-1</f>
        <v>2.5211005151815069E-3</v>
      </c>
      <c r="AH650" s="1">
        <f>(Table2[[#This Row],[Current Month High]]/Table2[[#This Row],[Close Price]])-1</f>
        <v>1.6728624535315983E-2</v>
      </c>
      <c r="AI650">
        <v>38.858517384648998</v>
      </c>
      <c r="AJ650">
        <v>6.0897807678923499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-0.11</v>
      </c>
      <c r="AM650" t="s">
        <v>3190</v>
      </c>
      <c r="AN650">
        <v>-3.94</v>
      </c>
      <c r="AO650" t="s">
        <v>3190</v>
      </c>
      <c r="AP650">
        <v>-3.6024273630338E-2</v>
      </c>
      <c r="AQ650">
        <f>(Table2[[#This Row],[Sharpe Ratio]]-AVERAGE(Table2[Sharpe Ratio]))/_xlfn.STDEV.P(Table2[Sharpe Ratio])</f>
        <v>-1.1148281197858272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601</v>
      </c>
      <c r="AT650">
        <f>_xlfn.RANK.AVG(Table2[[#This Row],[6M Return vs Nifty Z-Score]],Table2[6M Return vs Nifty Z-Score])</f>
        <v>509</v>
      </c>
      <c r="AU650">
        <f>_xlfn.RANK.AVG(Table2[[#This Row],[Sharpe Ratio Z-Score]],Table2[Sharpe Ratio Z-Score])</f>
        <v>641</v>
      </c>
      <c r="AV650">
        <f>(Table2[[#This Row],[Rank 1Y]]+Table2[[#This Row],[Rank 6M]]+Table2[[#This Row],[Rank Sharpe]])/3</f>
        <v>583.66666666666663</v>
      </c>
    </row>
    <row r="651" spans="1:48" x14ac:dyDescent="0.3">
      <c r="A651" t="s">
        <v>2132</v>
      </c>
      <c r="B651" t="s">
        <v>2133</v>
      </c>
      <c r="C651" t="s">
        <v>3145</v>
      </c>
      <c r="D651" t="s">
        <v>195</v>
      </c>
      <c r="E651">
        <v>2882.9057111050001</v>
      </c>
      <c r="F651">
        <v>207.91</v>
      </c>
      <c r="G651">
        <v>-26.638814599362401</v>
      </c>
      <c r="H651">
        <f>(Table2[[#This Row],[1Y Return vs Nifty]]-AVERAGE(Table2[1Y Return vs Nifty]))/_xlfn.STDEV.P(Table2[1Y Return vs Nifty])</f>
        <v>-0.83786876137006971</v>
      </c>
      <c r="I651">
        <v>-8.8229538782526191</v>
      </c>
      <c r="J651">
        <f>(Table2[[#This Row],[1M Return vs Nifty]]-AVERAGE(Table2[1M Return vs Nifty]))/_xlfn.STDEV.P(Table2[1M Return vs Nifty])</f>
        <v>-0.88463088722320782</v>
      </c>
      <c r="K651">
        <v>-16.5279811082167</v>
      </c>
      <c r="L651">
        <f>(Table2[[#This Row],[6M Return vs Nifty]]-AVERAGE(Table2[6M Return vs Nifty]))/_xlfn.STDEV.P(Table2[6M Return vs Nifty])</f>
        <v>-0.63592714175264531</v>
      </c>
      <c r="M651">
        <v>0.90624967249917798</v>
      </c>
      <c r="N651">
        <f>(Table2[[#This Row],[1W Return vs Nifty]]-AVERAGE(Table2[1W Return vs Nifty]))/_xlfn.STDEV.P(Table2[1W Return vs Nifty])</f>
        <v>-0.30371732387212358</v>
      </c>
      <c r="O651">
        <v>214.09</v>
      </c>
      <c r="P651">
        <v>226.26004176892201</v>
      </c>
      <c r="Q651">
        <v>238.01552179616201</v>
      </c>
      <c r="R651">
        <v>44.902526821847502</v>
      </c>
      <c r="S651" s="1">
        <f>(Table2[[#This Row],[Close Price]]-Table2[[#This Row],[20D EMA]])/Table2[[#This Row],[20D EMA]]</f>
        <v>-2.886636461301325E-2</v>
      </c>
      <c r="T651" s="1">
        <f>(Table2[[#This Row],[Close Price]]-Table2[[#This Row],[50D EMA]])/Table2[[#This Row],[50D EMA]]</f>
        <v>-8.1101557418003109E-2</v>
      </c>
      <c r="U651" s="1">
        <f>(Table2[[#This Row],[Close Price]]-Table2[[#This Row],[200D EMA]])/Table2[[#This Row],[200D EMA]]</f>
        <v>-0.12648553997223999</v>
      </c>
      <c r="V651">
        <v>0.57115564067013003</v>
      </c>
      <c r="W651">
        <v>207</v>
      </c>
      <c r="X651">
        <v>210.69</v>
      </c>
      <c r="Y651">
        <v>207</v>
      </c>
      <c r="Z651">
        <v>210.69</v>
      </c>
      <c r="AA651">
        <v>207</v>
      </c>
      <c r="AB651">
        <v>210.69</v>
      </c>
      <c r="AC651" s="1">
        <f>(Table2[[#This Row],[Close Price]]/Table2[[#This Row],[Day Low]])-1</f>
        <v>4.3961352657004849E-3</v>
      </c>
      <c r="AD651" s="1">
        <f>(Table2[[#This Row],[Day High]]/Table2[[#This Row],[Close Price]])-1</f>
        <v>1.33711702178827E-2</v>
      </c>
      <c r="AE651" s="1">
        <f>(Table2[[#This Row],[Close Price]]/Table2[[#This Row],[Current Week Low]])-1</f>
        <v>4.3961352657004849E-3</v>
      </c>
      <c r="AF651" s="1">
        <f>(Table2[[#This Row],[Current Week High]]/Table2[[#This Row],[Close Price]])-1</f>
        <v>1.33711702178827E-2</v>
      </c>
      <c r="AG651" s="1">
        <f>(Table2[[#This Row],[Close Price]]/Table2[[#This Row],[Current Month Low]])-1</f>
        <v>4.3961352657004849E-3</v>
      </c>
      <c r="AH651" s="1">
        <f>(Table2[[#This Row],[Current Month High]]/Table2[[#This Row],[Close Price]])-1</f>
        <v>1.33711702178827E-2</v>
      </c>
      <c r="AI651">
        <v>38.978404117166001</v>
      </c>
      <c r="AJ651">
        <v>4.0851063829787204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-0.12</v>
      </c>
      <c r="AM651" t="s">
        <v>3190</v>
      </c>
      <c r="AN651">
        <v>1.66</v>
      </c>
      <c r="AO651" t="s">
        <v>3189</v>
      </c>
      <c r="AP651">
        <v>-1.3020590778501999E-2</v>
      </c>
      <c r="AQ651">
        <f>(Table2[[#This Row],[Sharpe Ratio]]-AVERAGE(Table2[Sharpe Ratio]))/_xlfn.STDEV.P(Table2[Sharpe Ratio])</f>
        <v>-0.84805341124566103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611</v>
      </c>
      <c r="AT651">
        <f>_xlfn.RANK.AVG(Table2[[#This Row],[6M Return vs Nifty Z-Score]],Table2[6M Return vs Nifty Z-Score])</f>
        <v>555</v>
      </c>
      <c r="AU651">
        <f>_xlfn.RANK.AVG(Table2[[#This Row],[Sharpe Ratio Z-Score]],Table2[Sharpe Ratio Z-Score])</f>
        <v>590</v>
      </c>
      <c r="AV651">
        <f>(Table2[[#This Row],[Rank 1Y]]+Table2[[#This Row],[Rank 6M]]+Table2[[#This Row],[Rank Sharpe]])/3</f>
        <v>585.33333333333337</v>
      </c>
    </row>
    <row r="652" spans="1:48" x14ac:dyDescent="0.3">
      <c r="A652" t="s">
        <v>437</v>
      </c>
      <c r="B652" t="s">
        <v>438</v>
      </c>
      <c r="C652" t="s">
        <v>3145</v>
      </c>
      <c r="D652" t="s">
        <v>195</v>
      </c>
      <c r="E652">
        <v>51584.004792320004</v>
      </c>
      <c r="F652">
        <v>15919.25</v>
      </c>
      <c r="G652">
        <v>-28.938629727606401</v>
      </c>
      <c r="H652">
        <f>(Table2[[#This Row],[1Y Return vs Nifty]]-AVERAGE(Table2[1Y Return vs Nifty]))/_xlfn.STDEV.P(Table2[1Y Return vs Nifty])</f>
        <v>-0.88389321292337442</v>
      </c>
      <c r="I652">
        <v>-2.3855539262198602</v>
      </c>
      <c r="J652">
        <f>(Table2[[#This Row],[1M Return vs Nifty]]-AVERAGE(Table2[1M Return vs Nifty]))/_xlfn.STDEV.P(Table2[1M Return vs Nifty])</f>
        <v>-0.17517765112495332</v>
      </c>
      <c r="K652">
        <v>-8.5211156196869293</v>
      </c>
      <c r="L652">
        <f>(Table2[[#This Row],[6M Return vs Nifty]]-AVERAGE(Table2[6M Return vs Nifty]))/_xlfn.STDEV.P(Table2[6M Return vs Nifty])</f>
        <v>-0.38227367144092905</v>
      </c>
      <c r="M652">
        <v>-0.21569141229873301</v>
      </c>
      <c r="N652">
        <f>(Table2[[#This Row],[1W Return vs Nifty]]-AVERAGE(Table2[1W Return vs Nifty]))/_xlfn.STDEV.P(Table2[1W Return vs Nifty])</f>
        <v>-0.53808193145713212</v>
      </c>
      <c r="O652">
        <v>15900.69</v>
      </c>
      <c r="P652">
        <v>16113.8329798469</v>
      </c>
      <c r="Q652">
        <v>16349.458176726601</v>
      </c>
      <c r="R652">
        <v>53.171283306996898</v>
      </c>
      <c r="S652" s="1">
        <f>(Table2[[#This Row],[Close Price]]-Table2[[#This Row],[20D EMA]])/Table2[[#This Row],[20D EMA]]</f>
        <v>1.1672449434583965E-3</v>
      </c>
      <c r="T652" s="1">
        <f>(Table2[[#This Row],[Close Price]]-Table2[[#This Row],[50D EMA]])/Table2[[#This Row],[50D EMA]]</f>
        <v>-1.207552418411309E-2</v>
      </c>
      <c r="U652" s="1">
        <f>(Table2[[#This Row],[Close Price]]-Table2[[#This Row],[200D EMA]])/Table2[[#This Row],[200D EMA]]</f>
        <v>-2.6313298708516272E-2</v>
      </c>
      <c r="V652">
        <v>0.47050236801263401</v>
      </c>
      <c r="W652">
        <v>15786.5</v>
      </c>
      <c r="X652">
        <v>15999</v>
      </c>
      <c r="Y652">
        <v>15786.5</v>
      </c>
      <c r="Z652">
        <v>15999</v>
      </c>
      <c r="AA652">
        <v>15786.5</v>
      </c>
      <c r="AB652">
        <v>15999</v>
      </c>
      <c r="AC652" s="1">
        <f>(Table2[[#This Row],[Close Price]]/Table2[[#This Row],[Day Low]])-1</f>
        <v>8.4090837107655414E-3</v>
      </c>
      <c r="AD652" s="1">
        <f>(Table2[[#This Row],[Day High]]/Table2[[#This Row],[Close Price]])-1</f>
        <v>5.009658118315885E-3</v>
      </c>
      <c r="AE652" s="1">
        <f>(Table2[[#This Row],[Close Price]]/Table2[[#This Row],[Current Week Low]])-1</f>
        <v>8.4090837107655414E-3</v>
      </c>
      <c r="AF652" s="1">
        <f>(Table2[[#This Row],[Current Week High]]/Table2[[#This Row],[Close Price]])-1</f>
        <v>5.009658118315885E-3</v>
      </c>
      <c r="AG652" s="1">
        <f>(Table2[[#This Row],[Close Price]]/Table2[[#This Row],[Current Month Low]])-1</f>
        <v>8.4090837107655414E-3</v>
      </c>
      <c r="AH652" s="1">
        <f>(Table2[[#This Row],[Current Month High]]/Table2[[#This Row],[Close Price]])-1</f>
        <v>5.009658118315885E-3</v>
      </c>
      <c r="AI652">
        <v>11.468819196884199</v>
      </c>
      <c r="AJ652">
        <v>3.73955713112723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0.08</v>
      </c>
      <c r="AM652" t="s">
        <v>3189</v>
      </c>
      <c r="AN652">
        <v>1.73</v>
      </c>
      <c r="AO652" t="s">
        <v>3189</v>
      </c>
      <c r="AP652">
        <v>-6.3754321400615002E-2</v>
      </c>
      <c r="AQ652">
        <f>(Table2[[#This Row],[Sharpe Ratio]]-AVERAGE(Table2[Sharpe Ratio]))/_xlfn.STDEV.P(Table2[Sharpe Ratio])</f>
        <v>-1.436414687439715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628</v>
      </c>
      <c r="AT652">
        <f>_xlfn.RANK.AVG(Table2[[#This Row],[6M Return vs Nifty Z-Score]],Table2[6M Return vs Nifty Z-Score])</f>
        <v>446</v>
      </c>
      <c r="AU652">
        <f>_xlfn.RANK.AVG(Table2[[#This Row],[Sharpe Ratio Z-Score]],Table2[Sharpe Ratio Z-Score])</f>
        <v>683</v>
      </c>
      <c r="AV652">
        <f>(Table2[[#This Row],[Rank 1Y]]+Table2[[#This Row],[Rank 6M]]+Table2[[#This Row],[Rank Sharpe]])/3</f>
        <v>585.66666666666663</v>
      </c>
    </row>
    <row r="653" spans="1:48" x14ac:dyDescent="0.3">
      <c r="A653" t="s">
        <v>1282</v>
      </c>
      <c r="B653" t="s">
        <v>1283</v>
      </c>
      <c r="C653" t="s">
        <v>3144</v>
      </c>
      <c r="D653" t="s">
        <v>21</v>
      </c>
      <c r="E653">
        <v>9069.7765028499998</v>
      </c>
      <c r="F653">
        <v>1440.5</v>
      </c>
      <c r="G653">
        <v>-27.213603460363199</v>
      </c>
      <c r="H653">
        <f>(Table2[[#This Row],[1Y Return vs Nifty]]-AVERAGE(Table2[1Y Return vs Nifty]))/_xlfn.STDEV.P(Table2[1Y Return vs Nifty])</f>
        <v>-0.84937157381861184</v>
      </c>
      <c r="I653">
        <v>-6.2868606763266</v>
      </c>
      <c r="J653">
        <f>(Table2[[#This Row],[1M Return vs Nifty]]-AVERAGE(Table2[1M Return vs Nifty]))/_xlfn.STDEV.P(Table2[1M Return vs Nifty])</f>
        <v>-0.60513302433447336</v>
      </c>
      <c r="K653">
        <v>-9.1159354288895607</v>
      </c>
      <c r="L653">
        <f>(Table2[[#This Row],[6M Return vs Nifty]]-AVERAGE(Table2[6M Return vs Nifty]))/_xlfn.STDEV.P(Table2[6M Return vs Nifty])</f>
        <v>-0.40111726373438528</v>
      </c>
      <c r="M653">
        <v>0.78973043431301604</v>
      </c>
      <c r="N653">
        <f>(Table2[[#This Row],[1W Return vs Nifty]]-AVERAGE(Table2[1W Return vs Nifty]))/_xlfn.STDEV.P(Table2[1W Return vs Nifty])</f>
        <v>-0.32805726997412665</v>
      </c>
      <c r="O653">
        <v>1457.81</v>
      </c>
      <c r="P653">
        <v>1503.7445495276199</v>
      </c>
      <c r="Q653">
        <v>1554.9163220288799</v>
      </c>
      <c r="R653">
        <v>46.823990090444802</v>
      </c>
      <c r="S653" s="1">
        <f>(Table2[[#This Row],[Close Price]]-Table2[[#This Row],[20D EMA]])/Table2[[#This Row],[20D EMA]]</f>
        <v>-1.1873975346581479E-2</v>
      </c>
      <c r="T653" s="1">
        <f>(Table2[[#This Row],[Close Price]]-Table2[[#This Row],[50D EMA]])/Table2[[#This Row],[50D EMA]]</f>
        <v>-4.2058040740687849E-2</v>
      </c>
      <c r="U653" s="1">
        <f>(Table2[[#This Row],[Close Price]]-Table2[[#This Row],[200D EMA]])/Table2[[#This Row],[200D EMA]]</f>
        <v>-7.3583588009152573E-2</v>
      </c>
      <c r="V653">
        <v>0.60792748604424096</v>
      </c>
      <c r="W653">
        <v>1412</v>
      </c>
      <c r="X653">
        <v>1469.7</v>
      </c>
      <c r="Y653">
        <v>1412</v>
      </c>
      <c r="Z653">
        <v>1469.7</v>
      </c>
      <c r="AA653">
        <v>1412</v>
      </c>
      <c r="AB653">
        <v>1469.7</v>
      </c>
      <c r="AC653" s="1">
        <f>(Table2[[#This Row],[Close Price]]/Table2[[#This Row],[Day Low]])-1</f>
        <v>2.0184135977337148E-2</v>
      </c>
      <c r="AD653" s="1">
        <f>(Table2[[#This Row],[Day High]]/Table2[[#This Row],[Close Price]])-1</f>
        <v>2.0270739326622822E-2</v>
      </c>
      <c r="AE653" s="1">
        <f>(Table2[[#This Row],[Close Price]]/Table2[[#This Row],[Current Week Low]])-1</f>
        <v>2.0184135977337148E-2</v>
      </c>
      <c r="AF653" s="1">
        <f>(Table2[[#This Row],[Current Week High]]/Table2[[#This Row],[Close Price]])-1</f>
        <v>2.0270739326622822E-2</v>
      </c>
      <c r="AG653" s="1">
        <f>(Table2[[#This Row],[Close Price]]/Table2[[#This Row],[Current Month Low]])-1</f>
        <v>2.0184135977337148E-2</v>
      </c>
      <c r="AH653" s="1">
        <f>(Table2[[#This Row],[Current Month High]]/Table2[[#This Row],[Close Price]])-1</f>
        <v>2.0270739326622822E-2</v>
      </c>
      <c r="AI653">
        <v>34.845539743144698</v>
      </c>
      <c r="AJ653">
        <v>7.9835082458770499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-0.13</v>
      </c>
      <c r="AM653" t="s">
        <v>3190</v>
      </c>
      <c r="AN653">
        <v>0.1</v>
      </c>
      <c r="AO653" t="s">
        <v>3189</v>
      </c>
      <c r="AP653">
        <v>-6.3205236751521995E-2</v>
      </c>
      <c r="AQ653">
        <f>(Table2[[#This Row],[Sharpe Ratio]]-AVERAGE(Table2[Sharpe Ratio]))/_xlfn.STDEV.P(Table2[Sharpe Ratio])</f>
        <v>-1.4300469289303868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618</v>
      </c>
      <c r="AT653">
        <f>_xlfn.RANK.AVG(Table2[[#This Row],[6M Return vs Nifty Z-Score]],Table2[6M Return vs Nifty Z-Score])</f>
        <v>457</v>
      </c>
      <c r="AU653">
        <f>_xlfn.RANK.AVG(Table2[[#This Row],[Sharpe Ratio Z-Score]],Table2[Sharpe Ratio Z-Score])</f>
        <v>682</v>
      </c>
      <c r="AV653">
        <f>(Table2[[#This Row],[Rank 1Y]]+Table2[[#This Row],[Rank 6M]]+Table2[[#This Row],[Rank Sharpe]])/3</f>
        <v>585.66666666666663</v>
      </c>
    </row>
    <row r="654" spans="1:48" x14ac:dyDescent="0.3">
      <c r="A654" t="s">
        <v>2073</v>
      </c>
      <c r="B654" t="s">
        <v>2074</v>
      </c>
      <c r="C654" t="s">
        <v>3155</v>
      </c>
      <c r="D654" t="s">
        <v>1349</v>
      </c>
      <c r="E654">
        <v>3147.917016332</v>
      </c>
      <c r="F654">
        <v>120.07</v>
      </c>
      <c r="G654">
        <v>-36.073467265887899</v>
      </c>
      <c r="H654">
        <f>(Table2[[#This Row],[1Y Return vs Nifty]]-AVERAGE(Table2[1Y Return vs Nifty]))/_xlfn.STDEV.P(Table2[1Y Return vs Nifty])</f>
        <v>-1.0266772917776019</v>
      </c>
      <c r="I654">
        <v>8.2426455699145196E-2</v>
      </c>
      <c r="J654">
        <f>(Table2[[#This Row],[1M Return vs Nifty]]-AVERAGE(Table2[1M Return vs Nifty]))/_xlfn.STDEV.P(Table2[1M Return vs Nifty])</f>
        <v>9.6813631322325969E-2</v>
      </c>
      <c r="K654">
        <v>-4.1238000900286602</v>
      </c>
      <c r="L654">
        <f>(Table2[[#This Row],[6M Return vs Nifty]]-AVERAGE(Table2[6M Return vs Nifty]))/_xlfn.STDEV.P(Table2[6M Return vs Nifty])</f>
        <v>-0.24296892781169233</v>
      </c>
      <c r="M654">
        <v>1.6040729892863299</v>
      </c>
      <c r="N654">
        <f>(Table2[[#This Row],[1W Return vs Nifty]]-AVERAGE(Table2[1W Return vs Nifty]))/_xlfn.STDEV.P(Table2[1W Return vs Nifty])</f>
        <v>-0.15794755929313195</v>
      </c>
      <c r="O654">
        <v>116.44</v>
      </c>
      <c r="P654">
        <v>119.78631688377099</v>
      </c>
      <c r="Q654">
        <v>130.49641234980899</v>
      </c>
      <c r="R654">
        <v>62.167869334650298</v>
      </c>
      <c r="S654" s="1">
        <f>(Table2[[#This Row],[Close Price]]-Table2[[#This Row],[20D EMA]])/Table2[[#This Row],[20D EMA]]</f>
        <v>3.117485400206111E-2</v>
      </c>
      <c r="T654" s="1">
        <f>(Table2[[#This Row],[Close Price]]-Table2[[#This Row],[50D EMA]])/Table2[[#This Row],[50D EMA]]</f>
        <v>2.3682430815888445E-3</v>
      </c>
      <c r="U654" s="1">
        <f>(Table2[[#This Row],[Close Price]]-Table2[[#This Row],[200D EMA]])/Table2[[#This Row],[200D EMA]]</f>
        <v>-7.9898076598917775E-2</v>
      </c>
      <c r="V654">
        <v>0.47911989779230302</v>
      </c>
      <c r="W654">
        <v>116.98</v>
      </c>
      <c r="X654">
        <v>120.4</v>
      </c>
      <c r="Y654">
        <v>116.98</v>
      </c>
      <c r="Z654">
        <v>120.4</v>
      </c>
      <c r="AA654">
        <v>116.98</v>
      </c>
      <c r="AB654">
        <v>120.4</v>
      </c>
      <c r="AC654" s="1">
        <f>(Table2[[#This Row],[Close Price]]/Table2[[#This Row],[Day Low]])-1</f>
        <v>2.6414771755855604E-2</v>
      </c>
      <c r="AD654" s="1">
        <f>(Table2[[#This Row],[Day High]]/Table2[[#This Row],[Close Price]])-1</f>
        <v>2.7483967685517641E-3</v>
      </c>
      <c r="AE654" s="1">
        <f>(Table2[[#This Row],[Close Price]]/Table2[[#This Row],[Current Week Low]])-1</f>
        <v>2.6414771755855604E-2</v>
      </c>
      <c r="AF654" s="1">
        <f>(Table2[[#This Row],[Current Week High]]/Table2[[#This Row],[Close Price]])-1</f>
        <v>2.7483967685517641E-3</v>
      </c>
      <c r="AG654" s="1">
        <f>(Table2[[#This Row],[Close Price]]/Table2[[#This Row],[Current Month Low]])-1</f>
        <v>2.6414771755855604E-2</v>
      </c>
      <c r="AH654" s="1">
        <f>(Table2[[#This Row],[Current Month High]]/Table2[[#This Row],[Close Price]])-1</f>
        <v>2.7483967685517641E-3</v>
      </c>
      <c r="AI654">
        <v>33.089031398350897</v>
      </c>
      <c r="AJ654">
        <v>14.954523695548099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-0.08</v>
      </c>
      <c r="AM654" t="s">
        <v>3190</v>
      </c>
      <c r="AN654">
        <v>-1.1000000000000001</v>
      </c>
      <c r="AO654" t="s">
        <v>3190</v>
      </c>
      <c r="AP654">
        <v>-0.102311678663054</v>
      </c>
      <c r="AQ654">
        <f>(Table2[[#This Row],[Sharpe Ratio]]-AVERAGE(Table2[Sharpe Ratio]))/_xlfn.STDEV.P(Table2[Sharpe Ratio])</f>
        <v>-1.8835660332489037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667</v>
      </c>
      <c r="AT654">
        <f>_xlfn.RANK.AVG(Table2[[#This Row],[6M Return vs Nifty Z-Score]],Table2[6M Return vs Nifty Z-Score])</f>
        <v>377</v>
      </c>
      <c r="AU654">
        <f>_xlfn.RANK.AVG(Table2[[#This Row],[Sharpe Ratio Z-Score]],Table2[Sharpe Ratio Z-Score])</f>
        <v>713</v>
      </c>
      <c r="AV654">
        <f>(Table2[[#This Row],[Rank 1Y]]+Table2[[#This Row],[Rank 6M]]+Table2[[#This Row],[Rank Sharpe]])/3</f>
        <v>585.66666666666663</v>
      </c>
    </row>
    <row r="655" spans="1:48" x14ac:dyDescent="0.3">
      <c r="A655" t="s">
        <v>2246</v>
      </c>
      <c r="B655" t="s">
        <v>2247</v>
      </c>
      <c r="C655" t="s">
        <v>3155</v>
      </c>
      <c r="D655" t="s">
        <v>573</v>
      </c>
      <c r="E655">
        <v>2528.672783687</v>
      </c>
      <c r="F655">
        <v>174.12</v>
      </c>
      <c r="G655">
        <v>-63.054649349422697</v>
      </c>
      <c r="H655">
        <f>(Table2[[#This Row],[1Y Return vs Nifty]]-AVERAGE(Table2[1Y Return vs Nifty]))/_xlfn.STDEV.P(Table2[1Y Return vs Nifty])</f>
        <v>-1.5666311743328043</v>
      </c>
      <c r="I655">
        <v>-4.7507920470686598</v>
      </c>
      <c r="J655">
        <f>(Table2[[#This Row],[1M Return vs Nifty]]-AVERAGE(Table2[1M Return vs Nifty]))/_xlfn.STDEV.P(Table2[1M Return vs Nifty])</f>
        <v>-0.43584591027968539</v>
      </c>
      <c r="K655">
        <v>-11.9820324571822</v>
      </c>
      <c r="L655">
        <f>(Table2[[#This Row],[6M Return vs Nifty]]-AVERAGE(Table2[6M Return vs Nifty]))/_xlfn.STDEV.P(Table2[6M Return vs Nifty])</f>
        <v>-0.49191377561759125</v>
      </c>
      <c r="M655">
        <v>4.41668588263052</v>
      </c>
      <c r="N655">
        <f>(Table2[[#This Row],[1W Return vs Nifty]]-AVERAGE(Table2[1W Return vs Nifty]))/_xlfn.STDEV.P(Table2[1W Return vs Nifty])</f>
        <v>0.42958500009779232</v>
      </c>
      <c r="O655">
        <v>167.31</v>
      </c>
      <c r="P655">
        <v>169.550504455306</v>
      </c>
      <c r="Q655">
        <v>192.345488559193</v>
      </c>
      <c r="R655">
        <v>69.344910074902501</v>
      </c>
      <c r="S655" s="1">
        <f>(Table2[[#This Row],[Close Price]]-Table2[[#This Row],[20D EMA]])/Table2[[#This Row],[20D EMA]]</f>
        <v>4.0702886856733025E-2</v>
      </c>
      <c r="T655" s="1">
        <f>(Table2[[#This Row],[Close Price]]-Table2[[#This Row],[50D EMA]])/Table2[[#This Row],[50D EMA]]</f>
        <v>2.6950645528150224E-2</v>
      </c>
      <c r="U655" s="1">
        <f>(Table2[[#This Row],[Close Price]]-Table2[[#This Row],[200D EMA]])/Table2[[#This Row],[200D EMA]]</f>
        <v>-9.4753917524736886E-2</v>
      </c>
      <c r="V655">
        <v>0.60033807497589897</v>
      </c>
      <c r="W655">
        <v>170</v>
      </c>
      <c r="X655">
        <v>176.85</v>
      </c>
      <c r="Y655">
        <v>170</v>
      </c>
      <c r="Z655">
        <v>176.85</v>
      </c>
      <c r="AA655">
        <v>170</v>
      </c>
      <c r="AB655">
        <v>176.85</v>
      </c>
      <c r="AC655" s="1">
        <f>(Table2[[#This Row],[Close Price]]/Table2[[#This Row],[Day Low]])-1</f>
        <v>2.4235294117647133E-2</v>
      </c>
      <c r="AD655" s="1">
        <f>(Table2[[#This Row],[Day High]]/Table2[[#This Row],[Close Price]])-1</f>
        <v>1.5678842177808239E-2</v>
      </c>
      <c r="AE655" s="1">
        <f>(Table2[[#This Row],[Close Price]]/Table2[[#This Row],[Current Week Low]])-1</f>
        <v>2.4235294117647133E-2</v>
      </c>
      <c r="AF655" s="1">
        <f>(Table2[[#This Row],[Current Week High]]/Table2[[#This Row],[Close Price]])-1</f>
        <v>1.5678842177808239E-2</v>
      </c>
      <c r="AG655" s="1">
        <f>(Table2[[#This Row],[Close Price]]/Table2[[#This Row],[Current Month Low]])-1</f>
        <v>2.4235294117647133E-2</v>
      </c>
      <c r="AH655" s="1">
        <f>(Table2[[#This Row],[Current Month High]]/Table2[[#This Row],[Close Price]])-1</f>
        <v>1.5678842177808239E-2</v>
      </c>
      <c r="AI655">
        <v>77.865839650815502</v>
      </c>
      <c r="AJ655">
        <v>20.983879933296201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0.09</v>
      </c>
      <c r="AM655" t="s">
        <v>3189</v>
      </c>
      <c r="AN655">
        <v>2.96</v>
      </c>
      <c r="AO655" t="s">
        <v>3189</v>
      </c>
      <c r="AQ655">
        <f>(Table2[[#This Row],[Sharpe Ratio]]-AVERAGE(Table2[Sharpe Ratio]))/_xlfn.STDEV.P(Table2[Sharpe Ratio])</f>
        <v>-0.69705305481019519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732</v>
      </c>
      <c r="AT655">
        <f>_xlfn.RANK.AVG(Table2[[#This Row],[6M Return vs Nifty Z-Score]],Table2[6M Return vs Nifty Z-Score])</f>
        <v>488</v>
      </c>
      <c r="AU655">
        <f>_xlfn.RANK.AVG(Table2[[#This Row],[Sharpe Ratio Z-Score]],Table2[Sharpe Ratio Z-Score])</f>
        <v>537</v>
      </c>
      <c r="AV655">
        <f>(Table2[[#This Row],[Rank 1Y]]+Table2[[#This Row],[Rank 6M]]+Table2[[#This Row],[Rank Sharpe]])/3</f>
        <v>585.66666666666663</v>
      </c>
    </row>
    <row r="656" spans="1:48" x14ac:dyDescent="0.3">
      <c r="A656" t="s">
        <v>514</v>
      </c>
      <c r="B656" t="s">
        <v>515</v>
      </c>
      <c r="C656" t="s">
        <v>3142</v>
      </c>
      <c r="D656" t="s">
        <v>251</v>
      </c>
      <c r="E656">
        <v>41546.749140200001</v>
      </c>
      <c r="F656">
        <v>6712.95</v>
      </c>
      <c r="G656">
        <v>-40.388624389512302</v>
      </c>
      <c r="H656">
        <f>(Table2[[#This Row],[1Y Return vs Nifty]]-AVERAGE(Table2[1Y Return vs Nifty]))/_xlfn.STDEV.P(Table2[1Y Return vs Nifty])</f>
        <v>-1.1130332503684082</v>
      </c>
      <c r="I656">
        <v>-6.5458890605757798</v>
      </c>
      <c r="J656">
        <f>(Table2[[#This Row],[1M Return vs Nifty]]-AVERAGE(Table2[1M Return vs Nifty]))/_xlfn.STDEV.P(Table2[1M Return vs Nifty])</f>
        <v>-0.63368003505560355</v>
      </c>
      <c r="K656">
        <v>-11.7313706793226</v>
      </c>
      <c r="L656">
        <f>(Table2[[#This Row],[6M Return vs Nifty]]-AVERAGE(Table2[6M Return vs Nifty]))/_xlfn.STDEV.P(Table2[6M Return vs Nifty])</f>
        <v>-0.48397293660641083</v>
      </c>
      <c r="M656">
        <v>-0.15980642601866599</v>
      </c>
      <c r="N656">
        <f>(Table2[[#This Row],[1W Return vs Nifty]]-AVERAGE(Table2[1W Return vs Nifty]))/_xlfn.STDEV.P(Table2[1W Return vs Nifty])</f>
        <v>-0.52640800039525226</v>
      </c>
      <c r="O656">
        <v>6776.19</v>
      </c>
      <c r="P656">
        <v>7024.7746114112497</v>
      </c>
      <c r="Q656">
        <v>7303.5156702740296</v>
      </c>
      <c r="R656">
        <v>45.916979599251597</v>
      </c>
      <c r="S656" s="1">
        <f>(Table2[[#This Row],[Close Price]]-Table2[[#This Row],[20D EMA]])/Table2[[#This Row],[20D EMA]]</f>
        <v>-9.3326780978691248E-3</v>
      </c>
      <c r="T656" s="1">
        <f>(Table2[[#This Row],[Close Price]]-Table2[[#This Row],[50D EMA]])/Table2[[#This Row],[50D EMA]]</f>
        <v>-4.4389269216511637E-2</v>
      </c>
      <c r="U656" s="1">
        <f>(Table2[[#This Row],[Close Price]]-Table2[[#This Row],[200D EMA]])/Table2[[#This Row],[200D EMA]]</f>
        <v>-8.0860464594836923E-2</v>
      </c>
      <c r="V656">
        <v>0.74292238128934796</v>
      </c>
      <c r="W656">
        <v>6613</v>
      </c>
      <c r="X656">
        <v>6775</v>
      </c>
      <c r="Y656">
        <v>6613</v>
      </c>
      <c r="Z656">
        <v>6775</v>
      </c>
      <c r="AA656">
        <v>6613</v>
      </c>
      <c r="AB656">
        <v>6775</v>
      </c>
      <c r="AC656" s="1">
        <f>(Table2[[#This Row],[Close Price]]/Table2[[#This Row],[Day Low]])-1</f>
        <v>1.5114169060940652E-2</v>
      </c>
      <c r="AD656" s="1">
        <f>(Table2[[#This Row],[Day High]]/Table2[[#This Row],[Close Price]])-1</f>
        <v>9.2433281940131895E-3</v>
      </c>
      <c r="AE656" s="1">
        <f>(Table2[[#This Row],[Close Price]]/Table2[[#This Row],[Current Week Low]])-1</f>
        <v>1.5114169060940652E-2</v>
      </c>
      <c r="AF656" s="1">
        <f>(Table2[[#This Row],[Current Week High]]/Table2[[#This Row],[Close Price]])-1</f>
        <v>9.2433281940131895E-3</v>
      </c>
      <c r="AG656" s="1">
        <f>(Table2[[#This Row],[Close Price]]/Table2[[#This Row],[Current Month Low]])-1</f>
        <v>1.5114169060940652E-2</v>
      </c>
      <c r="AH656" s="1">
        <f>(Table2[[#This Row],[Current Month High]]/Table2[[#This Row],[Close Price]])-1</f>
        <v>9.2433281940131895E-3</v>
      </c>
      <c r="AI656">
        <v>37.048540507526504</v>
      </c>
      <c r="AJ656">
        <v>6.7920776328348698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-0.15</v>
      </c>
      <c r="AM656" t="s">
        <v>3190</v>
      </c>
      <c r="AN656">
        <v>1.17</v>
      </c>
      <c r="AO656" t="s">
        <v>3189</v>
      </c>
      <c r="AP656">
        <v>-1.3054349950064E-2</v>
      </c>
      <c r="AQ656">
        <f>(Table2[[#This Row],[Sharpe Ratio]]-AVERAGE(Table2[Sharpe Ratio]))/_xlfn.STDEV.P(Table2[Sharpe Ratio])</f>
        <v>-0.84844491782363007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686</v>
      </c>
      <c r="AT656">
        <f>_xlfn.RANK.AVG(Table2[[#This Row],[6M Return vs Nifty Z-Score]],Table2[6M Return vs Nifty Z-Score])</f>
        <v>484</v>
      </c>
      <c r="AU656">
        <f>_xlfn.RANK.AVG(Table2[[#This Row],[Sharpe Ratio Z-Score]],Table2[Sharpe Ratio Z-Score])</f>
        <v>591</v>
      </c>
      <c r="AV656">
        <f>(Table2[[#This Row],[Rank 1Y]]+Table2[[#This Row],[Rank 6M]]+Table2[[#This Row],[Rank Sharpe]])/3</f>
        <v>587</v>
      </c>
    </row>
    <row r="657" spans="1:48" x14ac:dyDescent="0.3">
      <c r="A657" t="s">
        <v>121</v>
      </c>
      <c r="B657" t="s">
        <v>122</v>
      </c>
      <c r="C657" t="s">
        <v>3145</v>
      </c>
      <c r="D657" t="s">
        <v>123</v>
      </c>
      <c r="E657">
        <v>215455.37975940001</v>
      </c>
      <c r="F657">
        <v>2251.85</v>
      </c>
      <c r="G657">
        <v>-28.202344498243999</v>
      </c>
      <c r="H657">
        <f>(Table2[[#This Row],[1Y Return vs Nifty]]-AVERAGE(Table2[1Y Return vs Nifty]))/_xlfn.STDEV.P(Table2[1Y Return vs Nifty])</f>
        <v>-0.8691584964446295</v>
      </c>
      <c r="I657">
        <v>-1.8725950265779701</v>
      </c>
      <c r="J657">
        <f>(Table2[[#This Row],[1M Return vs Nifty]]-AVERAGE(Table2[1M Return vs Nifty]))/_xlfn.STDEV.P(Table2[1M Return vs Nifty])</f>
        <v>-0.11864545582125428</v>
      </c>
      <c r="K657">
        <v>-12.858959381125301</v>
      </c>
      <c r="L657">
        <f>(Table2[[#This Row],[6M Return vs Nifty]]-AVERAGE(Table2[6M Return vs Nifty]))/_xlfn.STDEV.P(Table2[6M Return vs Nifty])</f>
        <v>-0.51969437937402962</v>
      </c>
      <c r="M657">
        <v>-1.4086383885984299</v>
      </c>
      <c r="N657">
        <f>(Table2[[#This Row],[1W Return vs Nifty]]-AVERAGE(Table2[1W Return vs Nifty]))/_xlfn.STDEV.P(Table2[1W Return vs Nifty])</f>
        <v>-0.78727910745729701</v>
      </c>
      <c r="O657">
        <v>2264.66</v>
      </c>
      <c r="P657">
        <v>2352.0504401040398</v>
      </c>
      <c r="Q657">
        <v>2443.7165274958102</v>
      </c>
      <c r="R657">
        <v>42.805340401450202</v>
      </c>
      <c r="S657" s="1">
        <f>(Table2[[#This Row],[Close Price]]-Table2[[#This Row],[20D EMA]])/Table2[[#This Row],[20D EMA]]</f>
        <v>-5.6564782351434416E-3</v>
      </c>
      <c r="T657" s="1">
        <f>(Table2[[#This Row],[Close Price]]-Table2[[#This Row],[50D EMA]])/Table2[[#This Row],[50D EMA]]</f>
        <v>-4.2601314323687578E-2</v>
      </c>
      <c r="U657" s="1">
        <f>(Table2[[#This Row],[Close Price]]-Table2[[#This Row],[200D EMA]])/Table2[[#This Row],[200D EMA]]</f>
        <v>-7.8514232455768843E-2</v>
      </c>
      <c r="V657">
        <v>0.86048183802275602</v>
      </c>
      <c r="W657">
        <v>2223.1</v>
      </c>
      <c r="X657">
        <v>2257</v>
      </c>
      <c r="Y657">
        <v>2223.1</v>
      </c>
      <c r="Z657">
        <v>2257</v>
      </c>
      <c r="AA657">
        <v>2223.1</v>
      </c>
      <c r="AB657">
        <v>2257</v>
      </c>
      <c r="AC657" s="1">
        <f>(Table2[[#This Row],[Close Price]]/Table2[[#This Row],[Day Low]])-1</f>
        <v>1.293239170527638E-2</v>
      </c>
      <c r="AD657" s="1">
        <f>(Table2[[#This Row],[Day High]]/Table2[[#This Row],[Close Price]])-1</f>
        <v>2.2870084597108598E-3</v>
      </c>
      <c r="AE657" s="1">
        <f>(Table2[[#This Row],[Close Price]]/Table2[[#This Row],[Current Week Low]])-1</f>
        <v>1.293239170527638E-2</v>
      </c>
      <c r="AF657" s="1">
        <f>(Table2[[#This Row],[Current Week High]]/Table2[[#This Row],[Close Price]])-1</f>
        <v>2.2870084597108598E-3</v>
      </c>
      <c r="AG657" s="1">
        <f>(Table2[[#This Row],[Close Price]]/Table2[[#This Row],[Current Month Low]])-1</f>
        <v>1.293239170527638E-2</v>
      </c>
      <c r="AH657" s="1">
        <f>(Table2[[#This Row],[Current Month High]]/Table2[[#This Row],[Close Price]])-1</f>
        <v>2.2870084597108598E-3</v>
      </c>
      <c r="AI657">
        <v>23.365233030619201</v>
      </c>
      <c r="AJ657">
        <v>3.83409415779039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0</v>
      </c>
      <c r="AM657" t="s">
        <v>3188</v>
      </c>
      <c r="AN657">
        <v>-0.19</v>
      </c>
      <c r="AO657" t="s">
        <v>3190</v>
      </c>
      <c r="AP657">
        <v>-3.7613539823956002E-2</v>
      </c>
      <c r="AQ657">
        <f>(Table2[[#This Row],[Sharpe Ratio]]-AVERAGE(Table2[Sharpe Ratio]))/_xlfn.STDEV.P(Table2[Sharpe Ratio])</f>
        <v>-1.1332589088175646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623</v>
      </c>
      <c r="AT657">
        <f>_xlfn.RANK.AVG(Table2[[#This Row],[6M Return vs Nifty Z-Score]],Table2[6M Return vs Nifty Z-Score])</f>
        <v>500</v>
      </c>
      <c r="AU657">
        <f>_xlfn.RANK.AVG(Table2[[#This Row],[Sharpe Ratio Z-Score]],Table2[Sharpe Ratio Z-Score])</f>
        <v>643</v>
      </c>
      <c r="AV657">
        <f>(Table2[[#This Row],[Rank 1Y]]+Table2[[#This Row],[Rank 6M]]+Table2[[#This Row],[Rank Sharpe]])/3</f>
        <v>588.66666666666663</v>
      </c>
    </row>
    <row r="658" spans="1:48" x14ac:dyDescent="0.3">
      <c r="A658" t="s">
        <v>848</v>
      </c>
      <c r="B658" t="s">
        <v>849</v>
      </c>
      <c r="C658" t="s">
        <v>3152</v>
      </c>
      <c r="D658" t="s">
        <v>584</v>
      </c>
      <c r="E658">
        <v>18133.307980900001</v>
      </c>
      <c r="F658">
        <v>1433.45</v>
      </c>
      <c r="G658">
        <v>-33.220637732420798</v>
      </c>
      <c r="H658">
        <f>(Table2[[#This Row],[1Y Return vs Nifty]]-AVERAGE(Table2[1Y Return vs Nifty]))/_xlfn.STDEV.P(Table2[1Y Return vs Nifty])</f>
        <v>-0.96958578340355872</v>
      </c>
      <c r="I658">
        <v>4.2113233016327003</v>
      </c>
      <c r="J658">
        <f>(Table2[[#This Row],[1M Return vs Nifty]]-AVERAGE(Table2[1M Return vs Nifty]))/_xlfn.STDEV.P(Table2[1M Return vs Nifty])</f>
        <v>0.55185126308209487</v>
      </c>
      <c r="K658">
        <v>-4.6481453902843297</v>
      </c>
      <c r="L658">
        <f>(Table2[[#This Row],[6M Return vs Nifty]]-AVERAGE(Table2[6M Return vs Nifty]))/_xlfn.STDEV.P(Table2[6M Return vs Nifty])</f>
        <v>-0.25957992311841022</v>
      </c>
      <c r="M658">
        <v>7.4749152626342301</v>
      </c>
      <c r="N658">
        <f>(Table2[[#This Row],[1W Return vs Nifty]]-AVERAGE(Table2[1W Return vs Nifty]))/_xlfn.STDEV.P(Table2[1W Return vs Nifty])</f>
        <v>1.0684248984322189</v>
      </c>
      <c r="O658">
        <v>1356.15</v>
      </c>
      <c r="P658">
        <v>1376.6136086481499</v>
      </c>
      <c r="Q658">
        <v>1437.2270737413101</v>
      </c>
      <c r="R658">
        <v>76.437242185112495</v>
      </c>
      <c r="S658" s="1">
        <f>(Table2[[#This Row],[Close Price]]-Table2[[#This Row],[20D EMA]])/Table2[[#This Row],[20D EMA]]</f>
        <v>5.6999594440143013E-2</v>
      </c>
      <c r="T658" s="1">
        <f>(Table2[[#This Row],[Close Price]]-Table2[[#This Row],[50D EMA]])/Table2[[#This Row],[50D EMA]]</f>
        <v>4.1287105542755824E-2</v>
      </c>
      <c r="U658" s="1">
        <f>(Table2[[#This Row],[Close Price]]-Table2[[#This Row],[200D EMA]])/Table2[[#This Row],[200D EMA]]</f>
        <v>-2.6280285212535938E-3</v>
      </c>
      <c r="V658">
        <v>1.0138549789463001</v>
      </c>
      <c r="W658">
        <v>1399.45</v>
      </c>
      <c r="X658">
        <v>1441.95</v>
      </c>
      <c r="Y658">
        <v>1399.45</v>
      </c>
      <c r="Z658">
        <v>1441.95</v>
      </c>
      <c r="AA658">
        <v>1399.45</v>
      </c>
      <c r="AB658">
        <v>1441.95</v>
      </c>
      <c r="AC658" s="1">
        <f>(Table2[[#This Row],[Close Price]]/Table2[[#This Row],[Day Low]])-1</f>
        <v>2.4295258851691814E-2</v>
      </c>
      <c r="AD658" s="1">
        <f>(Table2[[#This Row],[Day High]]/Table2[[#This Row],[Close Price]])-1</f>
        <v>5.9297499040775747E-3</v>
      </c>
      <c r="AE658" s="1">
        <f>(Table2[[#This Row],[Close Price]]/Table2[[#This Row],[Current Week Low]])-1</f>
        <v>2.4295258851691814E-2</v>
      </c>
      <c r="AF658" s="1">
        <f>(Table2[[#This Row],[Current Week High]]/Table2[[#This Row],[Close Price]])-1</f>
        <v>5.9297499040775747E-3</v>
      </c>
      <c r="AG658" s="1">
        <f>(Table2[[#This Row],[Close Price]]/Table2[[#This Row],[Current Month Low]])-1</f>
        <v>2.4295258851691814E-2</v>
      </c>
      <c r="AH658" s="1">
        <f>(Table2[[#This Row],[Current Month High]]/Table2[[#This Row],[Close Price]])-1</f>
        <v>5.9297499040775747E-3</v>
      </c>
      <c r="AI658">
        <v>20.286720848302998</v>
      </c>
      <c r="AJ658">
        <v>12.9590228526398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0.08</v>
      </c>
      <c r="AM658" t="s">
        <v>3189</v>
      </c>
      <c r="AN658">
        <v>7.38</v>
      </c>
      <c r="AO658" t="s">
        <v>3189</v>
      </c>
      <c r="AP658">
        <v>-0.123704161967697</v>
      </c>
      <c r="AQ658">
        <f>(Table2[[#This Row],[Sharpe Ratio]]-AVERAGE(Table2[Sharpe Ratio]))/_xlfn.STDEV.P(Table2[Sharpe Ratio])</f>
        <v>-2.1316555907038754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652</v>
      </c>
      <c r="AT658">
        <f>_xlfn.RANK.AVG(Table2[[#This Row],[6M Return vs Nifty Z-Score]],Table2[6M Return vs Nifty Z-Score])</f>
        <v>387</v>
      </c>
      <c r="AU658">
        <f>_xlfn.RANK.AVG(Table2[[#This Row],[Sharpe Ratio Z-Score]],Table2[Sharpe Ratio Z-Score])</f>
        <v>728</v>
      </c>
      <c r="AV658">
        <f>(Table2[[#This Row],[Rank 1Y]]+Table2[[#This Row],[Rank 6M]]+Table2[[#This Row],[Rank Sharpe]])/3</f>
        <v>589</v>
      </c>
    </row>
    <row r="659" spans="1:48" x14ac:dyDescent="0.3">
      <c r="A659" t="s">
        <v>284</v>
      </c>
      <c r="B659" t="s">
        <v>285</v>
      </c>
      <c r="C659" t="s">
        <v>3145</v>
      </c>
      <c r="D659" t="s">
        <v>195</v>
      </c>
      <c r="E659">
        <v>93427.586437444901</v>
      </c>
      <c r="F659">
        <v>523.9</v>
      </c>
      <c r="G659">
        <v>-23.404737282672599</v>
      </c>
      <c r="H659">
        <f>(Table2[[#This Row],[1Y Return vs Nifty]]-AVERAGE(Table2[1Y Return vs Nifty]))/_xlfn.STDEV.P(Table2[1Y Return vs Nifty])</f>
        <v>-0.7731476309828279</v>
      </c>
      <c r="I659">
        <v>-3.2208662559027901</v>
      </c>
      <c r="J659">
        <f>(Table2[[#This Row],[1M Return vs Nifty]]-AVERAGE(Table2[1M Return vs Nifty]))/_xlfn.STDEV.P(Table2[1M Return vs Nifty])</f>
        <v>-0.26723578637553608</v>
      </c>
      <c r="K659">
        <v>-10.986262384285199</v>
      </c>
      <c r="L659">
        <f>(Table2[[#This Row],[6M Return vs Nifty]]-AVERAGE(Table2[6M Return vs Nifty]))/_xlfn.STDEV.P(Table2[6M Return vs Nifty])</f>
        <v>-0.46036828069392749</v>
      </c>
      <c r="M659">
        <v>1.5526752073369501</v>
      </c>
      <c r="N659">
        <f>(Table2[[#This Row],[1W Return vs Nifty]]-AVERAGE(Table2[1W Return vs Nifty]))/_xlfn.STDEV.P(Table2[1W Return vs Nifty])</f>
        <v>-0.16868414890601344</v>
      </c>
      <c r="O659">
        <v>527.48</v>
      </c>
      <c r="P659">
        <v>553.74974442823202</v>
      </c>
      <c r="Q659">
        <v>574.68726297119599</v>
      </c>
      <c r="R659">
        <v>57.3913366329149</v>
      </c>
      <c r="S659" s="1">
        <f>(Table2[[#This Row],[Close Price]]-Table2[[#This Row],[20D EMA]])/Table2[[#This Row],[20D EMA]]</f>
        <v>-6.7869871843482992E-3</v>
      </c>
      <c r="T659" s="1">
        <f>(Table2[[#This Row],[Close Price]]-Table2[[#This Row],[50D EMA]])/Table2[[#This Row],[50D EMA]]</f>
        <v>-5.3904755223053068E-2</v>
      </c>
      <c r="U659" s="1">
        <f>(Table2[[#This Row],[Close Price]]-Table2[[#This Row],[200D EMA]])/Table2[[#This Row],[200D EMA]]</f>
        <v>-8.8373740369014464E-2</v>
      </c>
      <c r="V659">
        <v>0.74520817801477801</v>
      </c>
      <c r="W659">
        <v>520.70000000000005</v>
      </c>
      <c r="X659">
        <v>528</v>
      </c>
      <c r="Y659">
        <v>520.70000000000005</v>
      </c>
      <c r="Z659">
        <v>528</v>
      </c>
      <c r="AA659">
        <v>520.70000000000005</v>
      </c>
      <c r="AB659">
        <v>528</v>
      </c>
      <c r="AC659" s="1">
        <f>(Table2[[#This Row],[Close Price]]/Table2[[#This Row],[Day Low]])-1</f>
        <v>6.1455732667561325E-3</v>
      </c>
      <c r="AD659" s="1">
        <f>(Table2[[#This Row],[Day High]]/Table2[[#This Row],[Close Price]])-1</f>
        <v>7.8259209772857385E-3</v>
      </c>
      <c r="AE659" s="1">
        <f>(Table2[[#This Row],[Close Price]]/Table2[[#This Row],[Current Week Low]])-1</f>
        <v>6.1455732667561325E-3</v>
      </c>
      <c r="AF659" s="1">
        <f>(Table2[[#This Row],[Current Week High]]/Table2[[#This Row],[Close Price]])-1</f>
        <v>7.8259209772857385E-3</v>
      </c>
      <c r="AG659" s="1">
        <f>(Table2[[#This Row],[Close Price]]/Table2[[#This Row],[Current Month Low]])-1</f>
        <v>6.1455732667561325E-3</v>
      </c>
      <c r="AH659" s="1">
        <f>(Table2[[#This Row],[Current Month High]]/Table2[[#This Row],[Close Price]])-1</f>
        <v>7.8259209772857385E-3</v>
      </c>
      <c r="AI659">
        <v>28.2687535789272</v>
      </c>
      <c r="AJ659">
        <v>7.0932134096484099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-0.12</v>
      </c>
      <c r="AM659" t="s">
        <v>3190</v>
      </c>
      <c r="AN659">
        <v>2.62</v>
      </c>
      <c r="AO659" t="s">
        <v>3189</v>
      </c>
      <c r="AP659">
        <v>-9.6408962984607993E-2</v>
      </c>
      <c r="AQ659">
        <f>(Table2[[#This Row],[Sharpe Ratio]]-AVERAGE(Table2[Sharpe Ratio]))/_xlfn.STDEV.P(Table2[Sharpe Ratio])</f>
        <v>-1.815111983310234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582</v>
      </c>
      <c r="AT659">
        <f>_xlfn.RANK.AVG(Table2[[#This Row],[6M Return vs Nifty Z-Score]],Table2[6M Return vs Nifty Z-Score])</f>
        <v>477</v>
      </c>
      <c r="AU659">
        <f>_xlfn.RANK.AVG(Table2[[#This Row],[Sharpe Ratio Z-Score]],Table2[Sharpe Ratio Z-Score])</f>
        <v>711</v>
      </c>
      <c r="AV659">
        <f>(Table2[[#This Row],[Rank 1Y]]+Table2[[#This Row],[Rank 6M]]+Table2[[#This Row],[Rank Sharpe]])/3</f>
        <v>590</v>
      </c>
    </row>
    <row r="660" spans="1:48" x14ac:dyDescent="0.3">
      <c r="A660" t="s">
        <v>1960</v>
      </c>
      <c r="B660" t="s">
        <v>1961</v>
      </c>
      <c r="C660" t="s">
        <v>3145</v>
      </c>
      <c r="D660" t="s">
        <v>229</v>
      </c>
      <c r="E660">
        <v>3652.4046468299998</v>
      </c>
      <c r="F660">
        <v>431.4</v>
      </c>
      <c r="G660">
        <v>-27.809858832542702</v>
      </c>
      <c r="H660">
        <f>(Table2[[#This Row],[1Y Return vs Nifty]]-AVERAGE(Table2[1Y Return vs Nifty]))/_xlfn.STDEV.P(Table2[1Y Return vs Nifty])</f>
        <v>-0.86130397923383606</v>
      </c>
      <c r="I660">
        <v>1.9282047670236599</v>
      </c>
      <c r="J660">
        <f>(Table2[[#This Row],[1M Return vs Nifty]]-AVERAGE(Table2[1M Return vs Nifty]))/_xlfn.STDEV.P(Table2[1M Return vs Nifty])</f>
        <v>0.3002332426322688</v>
      </c>
      <c r="K660">
        <v>-22.392956219563601</v>
      </c>
      <c r="L660">
        <f>(Table2[[#This Row],[6M Return vs Nifty]]-AVERAGE(Table2[6M Return vs Nifty]))/_xlfn.STDEV.P(Table2[6M Return vs Nifty])</f>
        <v>-0.82172660252991814</v>
      </c>
      <c r="M660">
        <v>7.2661948059274097</v>
      </c>
      <c r="N660">
        <f>(Table2[[#This Row],[1W Return vs Nifty]]-AVERAGE(Table2[1W Return vs Nifty]))/_xlfn.STDEV.P(Table2[1W Return vs Nifty])</f>
        <v>1.0248248479537494</v>
      </c>
      <c r="O660">
        <v>415.86</v>
      </c>
      <c r="P660">
        <v>431.35422428023401</v>
      </c>
      <c r="Q660">
        <v>473.81641262436801</v>
      </c>
      <c r="R660">
        <v>74.407191369066595</v>
      </c>
      <c r="S660" s="1">
        <f>(Table2[[#This Row],[Close Price]]-Table2[[#This Row],[20D EMA]])/Table2[[#This Row],[20D EMA]]</f>
        <v>3.7368345116144765E-2</v>
      </c>
      <c r="T660" s="1">
        <f>(Table2[[#This Row],[Close Price]]-Table2[[#This Row],[50D EMA]])/Table2[[#This Row],[50D EMA]]</f>
        <v>1.0612094930182388E-4</v>
      </c>
      <c r="U660" s="1">
        <f>(Table2[[#This Row],[Close Price]]-Table2[[#This Row],[200D EMA]])/Table2[[#This Row],[200D EMA]]</f>
        <v>-8.9520775334549038E-2</v>
      </c>
      <c r="V660">
        <v>0.75701068575559904</v>
      </c>
      <c r="W660">
        <v>428.45</v>
      </c>
      <c r="X660">
        <v>437.5</v>
      </c>
      <c r="Y660">
        <v>428.45</v>
      </c>
      <c r="Z660">
        <v>437.5</v>
      </c>
      <c r="AA660">
        <v>428.45</v>
      </c>
      <c r="AB660">
        <v>437.5</v>
      </c>
      <c r="AC660" s="1">
        <f>(Table2[[#This Row],[Close Price]]/Table2[[#This Row],[Day Low]])-1</f>
        <v>6.8852841638464835E-3</v>
      </c>
      <c r="AD660" s="1">
        <f>(Table2[[#This Row],[Day High]]/Table2[[#This Row],[Close Price]])-1</f>
        <v>1.4140009272137322E-2</v>
      </c>
      <c r="AE660" s="1">
        <f>(Table2[[#This Row],[Close Price]]/Table2[[#This Row],[Current Week Low]])-1</f>
        <v>6.8852841638464835E-3</v>
      </c>
      <c r="AF660" s="1">
        <f>(Table2[[#This Row],[Current Week High]]/Table2[[#This Row],[Close Price]])-1</f>
        <v>1.4140009272137322E-2</v>
      </c>
      <c r="AG660" s="1">
        <f>(Table2[[#This Row],[Close Price]]/Table2[[#This Row],[Current Month Low]])-1</f>
        <v>6.8852841638464835E-3</v>
      </c>
      <c r="AH660" s="1">
        <f>(Table2[[#This Row],[Current Month High]]/Table2[[#This Row],[Close Price]])-1</f>
        <v>1.4140009272137322E-2</v>
      </c>
      <c r="AI660">
        <v>62.030598052851097</v>
      </c>
      <c r="AJ660">
        <v>12.8285602196939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-0.05</v>
      </c>
      <c r="AM660" t="s">
        <v>3190</v>
      </c>
      <c r="AN660">
        <v>3.65</v>
      </c>
      <c r="AO660" t="s">
        <v>3189</v>
      </c>
      <c r="AQ660">
        <f>(Table2[[#This Row],[Sharpe Ratio]]-AVERAGE(Table2[Sharpe Ratio]))/_xlfn.STDEV.P(Table2[Sharpe Ratio])</f>
        <v>-0.69705305481019519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620</v>
      </c>
      <c r="AT660">
        <f>_xlfn.RANK.AVG(Table2[[#This Row],[6M Return vs Nifty Z-Score]],Table2[6M Return vs Nifty Z-Score])</f>
        <v>613</v>
      </c>
      <c r="AU660">
        <f>_xlfn.RANK.AVG(Table2[[#This Row],[Sharpe Ratio Z-Score]],Table2[Sharpe Ratio Z-Score])</f>
        <v>537</v>
      </c>
      <c r="AV660">
        <f>(Table2[[#This Row],[Rank 1Y]]+Table2[[#This Row],[Rank 6M]]+Table2[[#This Row],[Rank Sharpe]])/3</f>
        <v>590</v>
      </c>
    </row>
    <row r="661" spans="1:48" x14ac:dyDescent="0.3">
      <c r="A661" t="s">
        <v>1625</v>
      </c>
      <c r="B661" t="s">
        <v>1626</v>
      </c>
      <c r="C661" t="s">
        <v>3151</v>
      </c>
      <c r="D661" t="s">
        <v>1627</v>
      </c>
      <c r="E661">
        <v>5771.1036109999995</v>
      </c>
      <c r="F661">
        <v>440.6</v>
      </c>
      <c r="G661">
        <v>-20.427684328678001</v>
      </c>
      <c r="H661">
        <f>(Table2[[#This Row],[1Y Return vs Nifty]]-AVERAGE(Table2[1Y Return vs Nifty]))/_xlfn.STDEV.P(Table2[1Y Return vs Nifty])</f>
        <v>-0.71357013374401068</v>
      </c>
      <c r="I661">
        <v>-3.5662794856008802</v>
      </c>
      <c r="J661">
        <f>(Table2[[#This Row],[1M Return vs Nifty]]-AVERAGE(Table2[1M Return vs Nifty]))/_xlfn.STDEV.P(Table2[1M Return vs Nifty])</f>
        <v>-0.30530310166221142</v>
      </c>
      <c r="K661">
        <v>-16.0452965724756</v>
      </c>
      <c r="L661">
        <f>(Table2[[#This Row],[6M Return vs Nifty]]-AVERAGE(Table2[6M Return vs Nifty]))/_xlfn.STDEV.P(Table2[6M Return vs Nifty])</f>
        <v>-0.62063593850564147</v>
      </c>
      <c r="M661">
        <v>0.31095807253767799</v>
      </c>
      <c r="N661">
        <f>(Table2[[#This Row],[1W Return vs Nifty]]-AVERAGE(Table2[1W Return vs Nifty]))/_xlfn.STDEV.P(Table2[1W Return vs Nifty])</f>
        <v>-0.42806902478943065</v>
      </c>
      <c r="O661">
        <v>444.64</v>
      </c>
      <c r="P661">
        <v>457.40851642900998</v>
      </c>
      <c r="Q661">
        <v>484.98177967319299</v>
      </c>
      <c r="R661">
        <v>48.895257448316201</v>
      </c>
      <c r="S661" s="1">
        <f>(Table2[[#This Row],[Close Price]]-Table2[[#This Row],[20D EMA]])/Table2[[#This Row],[20D EMA]]</f>
        <v>-9.0860021590499357E-3</v>
      </c>
      <c r="T661" s="1">
        <f>(Table2[[#This Row],[Close Price]]-Table2[[#This Row],[50D EMA]])/Table2[[#This Row],[50D EMA]]</f>
        <v>-3.6747274756128517E-2</v>
      </c>
      <c r="U661" s="1">
        <f>(Table2[[#This Row],[Close Price]]-Table2[[#This Row],[200D EMA]])/Table2[[#This Row],[200D EMA]]</f>
        <v>-9.1512261972191644E-2</v>
      </c>
      <c r="V661">
        <v>0.53492272221415005</v>
      </c>
      <c r="W661">
        <v>436.6</v>
      </c>
      <c r="X661">
        <v>445</v>
      </c>
      <c r="Y661">
        <v>436.6</v>
      </c>
      <c r="Z661">
        <v>445</v>
      </c>
      <c r="AA661">
        <v>436.6</v>
      </c>
      <c r="AB661">
        <v>445</v>
      </c>
      <c r="AC661" s="1">
        <f>(Table2[[#This Row],[Close Price]]/Table2[[#This Row],[Day Low]])-1</f>
        <v>9.1617040769582658E-3</v>
      </c>
      <c r="AD661" s="1">
        <f>(Table2[[#This Row],[Day High]]/Table2[[#This Row],[Close Price]])-1</f>
        <v>9.9863822060826113E-3</v>
      </c>
      <c r="AE661" s="1">
        <f>(Table2[[#This Row],[Close Price]]/Table2[[#This Row],[Current Week Low]])-1</f>
        <v>9.1617040769582658E-3</v>
      </c>
      <c r="AF661" s="1">
        <f>(Table2[[#This Row],[Current Week High]]/Table2[[#This Row],[Close Price]])-1</f>
        <v>9.9863822060826113E-3</v>
      </c>
      <c r="AG661" s="1">
        <f>(Table2[[#This Row],[Close Price]]/Table2[[#This Row],[Current Month Low]])-1</f>
        <v>9.1617040769582658E-3</v>
      </c>
      <c r="AH661" s="1">
        <f>(Table2[[#This Row],[Current Month High]]/Table2[[#This Row],[Close Price]])-1</f>
        <v>9.9863822060826113E-3</v>
      </c>
      <c r="AI661">
        <v>51.917839310031702</v>
      </c>
      <c r="AJ661">
        <v>9.3843098311817208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-0.1</v>
      </c>
      <c r="AM661" t="s">
        <v>3190</v>
      </c>
      <c r="AN661">
        <v>-6.29</v>
      </c>
      <c r="AO661" t="s">
        <v>3190</v>
      </c>
      <c r="AP661">
        <v>-4.5026249229354998E-2</v>
      </c>
      <c r="AQ661">
        <f>(Table2[[#This Row],[Sharpe Ratio]]-AVERAGE(Table2[Sharpe Ratio]))/_xlfn.STDEV.P(Table2[Sharpe Ratio])</f>
        <v>-1.2192244215511239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564</v>
      </c>
      <c r="AT661">
        <f>_xlfn.RANK.AVG(Table2[[#This Row],[6M Return vs Nifty Z-Score]],Table2[6M Return vs Nifty Z-Score])</f>
        <v>549</v>
      </c>
      <c r="AU661">
        <f>_xlfn.RANK.AVG(Table2[[#This Row],[Sharpe Ratio Z-Score]],Table2[Sharpe Ratio Z-Score])</f>
        <v>660</v>
      </c>
      <c r="AV661">
        <f>(Table2[[#This Row],[Rank 1Y]]+Table2[[#This Row],[Rank 6M]]+Table2[[#This Row],[Rank Sharpe]])/3</f>
        <v>591</v>
      </c>
    </row>
    <row r="662" spans="1:48" x14ac:dyDescent="0.3">
      <c r="A662" t="s">
        <v>1499</v>
      </c>
      <c r="B662" t="s">
        <v>1500</v>
      </c>
      <c r="C662" t="s">
        <v>3143</v>
      </c>
      <c r="D662" t="s">
        <v>24</v>
      </c>
      <c r="E662">
        <v>6890.7809423440003</v>
      </c>
      <c r="F662">
        <v>35.840000000000003</v>
      </c>
      <c r="G662">
        <v>-56.843455617014399</v>
      </c>
      <c r="H662">
        <f>(Table2[[#This Row],[1Y Return vs Nifty]]-AVERAGE(Table2[1Y Return vs Nifty]))/_xlfn.STDEV.P(Table2[1Y Return vs Nifty])</f>
        <v>-1.4423312766955163</v>
      </c>
      <c r="I662">
        <v>-8.5502266055253493</v>
      </c>
      <c r="J662">
        <f>(Table2[[#This Row],[1M Return vs Nifty]]-AVERAGE(Table2[1M Return vs Nifty]))/_xlfn.STDEV.P(Table2[1M Return vs Nifty])</f>
        <v>-0.85457414884275118</v>
      </c>
      <c r="K662">
        <v>-35.778669899809799</v>
      </c>
      <c r="L662">
        <f>(Table2[[#This Row],[6M Return vs Nifty]]-AVERAGE(Table2[6M Return vs Nifty]))/_xlfn.STDEV.P(Table2[6M Return vs Nifty])</f>
        <v>-1.2457792773821992</v>
      </c>
      <c r="M662">
        <v>7.84683032970604</v>
      </c>
      <c r="N662">
        <f>(Table2[[#This Row],[1W Return vs Nifty]]-AVERAGE(Table2[1W Return vs Nifty]))/_xlfn.STDEV.P(Table2[1W Return vs Nifty])</f>
        <v>1.1461150106228577</v>
      </c>
      <c r="O662">
        <v>35.19</v>
      </c>
      <c r="P662">
        <v>37.692518853619802</v>
      </c>
      <c r="Q662">
        <v>43.647748628562098</v>
      </c>
      <c r="R662">
        <v>59.693889713145502</v>
      </c>
      <c r="S662" s="1">
        <f>(Table2[[#This Row],[Close Price]]-Table2[[#This Row],[20D EMA]])/Table2[[#This Row],[20D EMA]]</f>
        <v>1.8471156578573622E-2</v>
      </c>
      <c r="T662" s="1">
        <f>(Table2[[#This Row],[Close Price]]-Table2[[#This Row],[50D EMA]])/Table2[[#This Row],[50D EMA]]</f>
        <v>-4.9148184041881614E-2</v>
      </c>
      <c r="U662" s="1">
        <f>(Table2[[#This Row],[Close Price]]-Table2[[#This Row],[200D EMA]])/Table2[[#This Row],[200D EMA]]</f>
        <v>-0.17888090162462311</v>
      </c>
      <c r="V662">
        <v>1.5574433632879101</v>
      </c>
      <c r="W662">
        <v>34.36</v>
      </c>
      <c r="X662">
        <v>35.700000000000003</v>
      </c>
      <c r="Y662">
        <v>34.36</v>
      </c>
      <c r="Z662">
        <v>35.700000000000003</v>
      </c>
      <c r="AA662">
        <v>34.36</v>
      </c>
      <c r="AB662">
        <v>35.700000000000003</v>
      </c>
      <c r="AC662" s="1">
        <f>(Table2[[#This Row],[Close Price]]/Table2[[#This Row],[Day Low]])-1</f>
        <v>4.3073341094295836E-2</v>
      </c>
      <c r="AD662" s="1">
        <f>(Table2[[#This Row],[Day High]]/Table2[[#This Row],[Close Price]])-1</f>
        <v>-3.90625E-3</v>
      </c>
      <c r="AE662" s="1">
        <f>(Table2[[#This Row],[Close Price]]/Table2[[#This Row],[Current Week Low]])-1</f>
        <v>4.3073341094295836E-2</v>
      </c>
      <c r="AF662" s="1">
        <f>(Table2[[#This Row],[Current Week High]]/Table2[[#This Row],[Close Price]])-1</f>
        <v>-3.90625E-3</v>
      </c>
      <c r="AG662" s="1">
        <f>(Table2[[#This Row],[Close Price]]/Table2[[#This Row],[Current Month Low]])-1</f>
        <v>4.3073341094295836E-2</v>
      </c>
      <c r="AH662" s="1">
        <f>(Table2[[#This Row],[Current Month High]]/Table2[[#This Row],[Close Price]])-1</f>
        <v>-3.90625E-3</v>
      </c>
      <c r="AI662">
        <v>75.781249999999901</v>
      </c>
      <c r="AJ662">
        <v>11.9650109340831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-0.2</v>
      </c>
      <c r="AM662" t="s">
        <v>3190</v>
      </c>
      <c r="AN662">
        <v>-2.46</v>
      </c>
      <c r="AO662" t="s">
        <v>3190</v>
      </c>
      <c r="AP662">
        <v>6.3068296326628998E-2</v>
      </c>
      <c r="AQ662">
        <f>(Table2[[#This Row],[Sharpe Ratio]]-AVERAGE(Table2[Sharpe Ratio]))/_xlfn.STDEV.P(Table2[Sharpe Ratio])</f>
        <v>3.4352715258419243E-2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724</v>
      </c>
      <c r="AT662">
        <f>_xlfn.RANK.AVG(Table2[[#This Row],[6M Return vs Nifty Z-Score]],Table2[6M Return vs Nifty Z-Score])</f>
        <v>709</v>
      </c>
      <c r="AU662">
        <f>_xlfn.RANK.AVG(Table2[[#This Row],[Sharpe Ratio Z-Score]],Table2[Sharpe Ratio Z-Score])</f>
        <v>341</v>
      </c>
      <c r="AV662">
        <f>(Table2[[#This Row],[Rank 1Y]]+Table2[[#This Row],[Rank 6M]]+Table2[[#This Row],[Rank Sharpe]])/3</f>
        <v>591.33333333333337</v>
      </c>
    </row>
    <row r="663" spans="1:48" x14ac:dyDescent="0.3">
      <c r="A663" t="s">
        <v>2252</v>
      </c>
      <c r="B663" t="s">
        <v>2253</v>
      </c>
      <c r="C663" t="s">
        <v>3141</v>
      </c>
      <c r="D663" t="s">
        <v>454</v>
      </c>
      <c r="E663">
        <v>2498.4526433599999</v>
      </c>
      <c r="F663">
        <v>77.150000000000006</v>
      </c>
      <c r="G663">
        <v>-42.369779373485599</v>
      </c>
      <c r="H663">
        <f>(Table2[[#This Row],[1Y Return vs Nifty]]-AVERAGE(Table2[1Y Return vs Nifty]))/_xlfn.STDEV.P(Table2[1Y Return vs Nifty])</f>
        <v>-1.1526805987398783</v>
      </c>
      <c r="I663">
        <v>-4.5488743404813903</v>
      </c>
      <c r="J663">
        <f>(Table2[[#This Row],[1M Return vs Nifty]]-AVERAGE(Table2[1M Return vs Nifty]))/_xlfn.STDEV.P(Table2[1M Return vs Nifty])</f>
        <v>-0.41359295544834218</v>
      </c>
      <c r="K663">
        <v>-11.5213334522923</v>
      </c>
      <c r="L663">
        <f>(Table2[[#This Row],[6M Return vs Nifty]]-AVERAGE(Table2[6M Return vs Nifty]))/_xlfn.STDEV.P(Table2[6M Return vs Nifty])</f>
        <v>-0.47731906292672838</v>
      </c>
      <c r="M663">
        <v>8.05577963317924</v>
      </c>
      <c r="N663">
        <f>(Table2[[#This Row],[1W Return vs Nifty]]-AVERAGE(Table2[1W Return vs Nifty]))/_xlfn.STDEV.P(Table2[1W Return vs Nifty])</f>
        <v>1.1897628653785093</v>
      </c>
      <c r="O663">
        <v>74.38</v>
      </c>
      <c r="P663">
        <v>77.916308902607398</v>
      </c>
      <c r="Q663">
        <v>83.255108252450995</v>
      </c>
      <c r="R663">
        <v>58.329255127704599</v>
      </c>
      <c r="S663" s="1">
        <f>(Table2[[#This Row],[Close Price]]-Table2[[#This Row],[20D EMA]])/Table2[[#This Row],[20D EMA]]</f>
        <v>3.7241193869319851E-2</v>
      </c>
      <c r="T663" s="1">
        <f>(Table2[[#This Row],[Close Price]]-Table2[[#This Row],[50D EMA]])/Table2[[#This Row],[50D EMA]]</f>
        <v>-9.8350257269662327E-3</v>
      </c>
      <c r="U663" s="1">
        <f>(Table2[[#This Row],[Close Price]]-Table2[[#This Row],[200D EMA]])/Table2[[#This Row],[200D EMA]]</f>
        <v>-7.3330134097462515E-2</v>
      </c>
      <c r="V663">
        <v>0.55207591092806596</v>
      </c>
      <c r="W663">
        <v>74.180000000000007</v>
      </c>
      <c r="X663">
        <v>79.2</v>
      </c>
      <c r="Y663">
        <v>74.180000000000007</v>
      </c>
      <c r="Z663">
        <v>79.2</v>
      </c>
      <c r="AA663">
        <v>74.180000000000007</v>
      </c>
      <c r="AB663">
        <v>79.2</v>
      </c>
      <c r="AC663" s="1">
        <f>(Table2[[#This Row],[Close Price]]/Table2[[#This Row],[Day Low]])-1</f>
        <v>4.0037746023186882E-2</v>
      </c>
      <c r="AD663" s="1">
        <f>(Table2[[#This Row],[Day High]]/Table2[[#This Row],[Close Price]])-1</f>
        <v>2.657161373946848E-2</v>
      </c>
      <c r="AE663" s="1">
        <f>(Table2[[#This Row],[Close Price]]/Table2[[#This Row],[Current Week Low]])-1</f>
        <v>4.0037746023186882E-2</v>
      </c>
      <c r="AF663" s="1">
        <f>(Table2[[#This Row],[Current Week High]]/Table2[[#This Row],[Close Price]])-1</f>
        <v>2.657161373946848E-2</v>
      </c>
      <c r="AG663" s="1">
        <f>(Table2[[#This Row],[Close Price]]/Table2[[#This Row],[Current Month Low]])-1</f>
        <v>4.0037746023186882E-2</v>
      </c>
      <c r="AH663" s="1">
        <f>(Table2[[#This Row],[Current Month High]]/Table2[[#This Row],[Close Price]])-1</f>
        <v>2.657161373946848E-2</v>
      </c>
      <c r="AI663">
        <v>55.541153596889103</v>
      </c>
      <c r="AJ663">
        <v>23.3413269384492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-0.02</v>
      </c>
      <c r="AM663" t="s">
        <v>3190</v>
      </c>
      <c r="AN663">
        <v>2.5499999999999998</v>
      </c>
      <c r="AO663" t="s">
        <v>3189</v>
      </c>
      <c r="AP663">
        <v>-1.5036204446653E-2</v>
      </c>
      <c r="AQ663">
        <f>(Table2[[#This Row],[Sharpe Ratio]]-AVERAGE(Table2[Sharpe Ratio]))/_xlfn.STDEV.P(Table2[Sharpe Ratio])</f>
        <v>-0.87142857044577327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695</v>
      </c>
      <c r="AT663">
        <f>_xlfn.RANK.AVG(Table2[[#This Row],[6M Return vs Nifty Z-Score]],Table2[6M Return vs Nifty Z-Score])</f>
        <v>482</v>
      </c>
      <c r="AU663">
        <f>_xlfn.RANK.AVG(Table2[[#This Row],[Sharpe Ratio Z-Score]],Table2[Sharpe Ratio Z-Score])</f>
        <v>598</v>
      </c>
      <c r="AV663">
        <f>(Table2[[#This Row],[Rank 1Y]]+Table2[[#This Row],[Rank 6M]]+Table2[[#This Row],[Rank Sharpe]])/3</f>
        <v>591.66666666666663</v>
      </c>
    </row>
    <row r="664" spans="1:48" x14ac:dyDescent="0.3">
      <c r="A664" t="s">
        <v>1028</v>
      </c>
      <c r="B664" t="s">
        <v>1029</v>
      </c>
      <c r="C664" t="s">
        <v>3153</v>
      </c>
      <c r="D664" t="s">
        <v>117</v>
      </c>
      <c r="E664">
        <v>13474.9256983</v>
      </c>
      <c r="F664">
        <v>45.77</v>
      </c>
      <c r="G664">
        <v>-16.565975913137301</v>
      </c>
      <c r="H664">
        <f>(Table2[[#This Row],[1Y Return vs Nifty]]-AVERAGE(Table2[1Y Return vs Nifty]))/_xlfn.STDEV.P(Table2[1Y Return vs Nifty])</f>
        <v>-0.63628869937943733</v>
      </c>
      <c r="I664">
        <v>-3.3072104324524698</v>
      </c>
      <c r="J664">
        <f>(Table2[[#This Row],[1M Return vs Nifty]]-AVERAGE(Table2[1M Return vs Nifty]))/_xlfn.STDEV.P(Table2[1M Return vs Nifty])</f>
        <v>-0.27675160890137834</v>
      </c>
      <c r="K664">
        <v>-34.001553414622897</v>
      </c>
      <c r="L664">
        <f>(Table2[[#This Row],[6M Return vs Nifty]]-AVERAGE(Table2[6M Return vs Nifty]))/_xlfn.STDEV.P(Table2[6M Return vs Nifty])</f>
        <v>-1.1894811212233913</v>
      </c>
      <c r="M664">
        <v>0.60977531352481196</v>
      </c>
      <c r="N664">
        <f>(Table2[[#This Row],[1W Return vs Nifty]]-AVERAGE(Table2[1W Return vs Nifty]))/_xlfn.STDEV.P(Table2[1W Return vs Nifty])</f>
        <v>-0.36564846958157932</v>
      </c>
      <c r="O664">
        <v>45.95</v>
      </c>
      <c r="P664">
        <v>48.057404760142497</v>
      </c>
      <c r="Q664">
        <v>52.510780359383403</v>
      </c>
      <c r="R664">
        <v>55.204141932235302</v>
      </c>
      <c r="S664" s="1">
        <f>(Table2[[#This Row],[Close Price]]-Table2[[#This Row],[20D EMA]])/Table2[[#This Row],[20D EMA]]</f>
        <v>-3.9173014145810602E-3</v>
      </c>
      <c r="T664" s="1">
        <f>(Table2[[#This Row],[Close Price]]-Table2[[#This Row],[50D EMA]])/Table2[[#This Row],[50D EMA]]</f>
        <v>-4.7597342627199141E-2</v>
      </c>
      <c r="U664" s="1">
        <f>(Table2[[#This Row],[Close Price]]-Table2[[#This Row],[200D EMA]])/Table2[[#This Row],[200D EMA]]</f>
        <v>-0.12836945696197138</v>
      </c>
      <c r="V664">
        <v>0.69366057840417705</v>
      </c>
      <c r="W664">
        <v>45.49</v>
      </c>
      <c r="X664">
        <v>45.94</v>
      </c>
      <c r="Y664">
        <v>45.49</v>
      </c>
      <c r="Z664">
        <v>45.94</v>
      </c>
      <c r="AA664">
        <v>45.49</v>
      </c>
      <c r="AB664">
        <v>45.94</v>
      </c>
      <c r="AC664" s="1">
        <f>(Table2[[#This Row],[Close Price]]/Table2[[#This Row],[Day Low]])-1</f>
        <v>6.1551989448229705E-3</v>
      </c>
      <c r="AD664" s="1">
        <f>(Table2[[#This Row],[Day High]]/Table2[[#This Row],[Close Price]])-1</f>
        <v>3.7142232903648598E-3</v>
      </c>
      <c r="AE664" s="1">
        <f>(Table2[[#This Row],[Close Price]]/Table2[[#This Row],[Current Week Low]])-1</f>
        <v>6.1551989448229705E-3</v>
      </c>
      <c r="AF664" s="1">
        <f>(Table2[[#This Row],[Current Week High]]/Table2[[#This Row],[Close Price]])-1</f>
        <v>3.7142232903648598E-3</v>
      </c>
      <c r="AG664" s="1">
        <f>(Table2[[#This Row],[Close Price]]/Table2[[#This Row],[Current Month Low]])-1</f>
        <v>6.1551989448229705E-3</v>
      </c>
      <c r="AH664" s="1">
        <f>(Table2[[#This Row],[Current Month High]]/Table2[[#This Row],[Close Price]])-1</f>
        <v>3.7142232903648598E-3</v>
      </c>
      <c r="AI664">
        <v>61.022503823465101</v>
      </c>
      <c r="AJ664">
        <v>6.5657741559953502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-0.13</v>
      </c>
      <c r="AM664" t="s">
        <v>3190</v>
      </c>
      <c r="AN664">
        <v>-0.82</v>
      </c>
      <c r="AO664" t="s">
        <v>3190</v>
      </c>
      <c r="AQ664">
        <f>(Table2[[#This Row],[Sharpe Ratio]]-AVERAGE(Table2[Sharpe Ratio]))/_xlfn.STDEV.P(Table2[Sharpe Ratio])</f>
        <v>-0.69705305481019519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542</v>
      </c>
      <c r="AT664">
        <f>_xlfn.RANK.AVG(Table2[[#This Row],[6M Return vs Nifty Z-Score]],Table2[6M Return vs Nifty Z-Score])</f>
        <v>698</v>
      </c>
      <c r="AU664">
        <f>_xlfn.RANK.AVG(Table2[[#This Row],[Sharpe Ratio Z-Score]],Table2[Sharpe Ratio Z-Score])</f>
        <v>537</v>
      </c>
      <c r="AV664">
        <f>(Table2[[#This Row],[Rank 1Y]]+Table2[[#This Row],[Rank 6M]]+Table2[[#This Row],[Rank Sharpe]])/3</f>
        <v>592.33333333333337</v>
      </c>
    </row>
    <row r="665" spans="1:48" x14ac:dyDescent="0.3">
      <c r="A665" t="s">
        <v>365</v>
      </c>
      <c r="B665" t="s">
        <v>366</v>
      </c>
      <c r="C665" t="s">
        <v>3143</v>
      </c>
      <c r="D665" t="s">
        <v>367</v>
      </c>
      <c r="E665">
        <v>66651.297537239996</v>
      </c>
      <c r="F665">
        <v>703.05</v>
      </c>
      <c r="G665">
        <v>-26.573777160351401</v>
      </c>
      <c r="H665">
        <f>(Table2[[#This Row],[1Y Return vs Nifty]]-AVERAGE(Table2[1Y Return vs Nifty]))/_xlfn.STDEV.P(Table2[1Y Return vs Nifty])</f>
        <v>-0.83656721655277033</v>
      </c>
      <c r="I665">
        <v>0.94395679137086097</v>
      </c>
      <c r="J665">
        <f>(Table2[[#This Row],[1M Return vs Nifty]]-AVERAGE(Table2[1M Return vs Nifty]))/_xlfn.STDEV.P(Table2[1M Return vs Nifty])</f>
        <v>0.19176120164473676</v>
      </c>
      <c r="K665">
        <v>-8.3988386064002807</v>
      </c>
      <c r="L665">
        <f>(Table2[[#This Row],[6M Return vs Nifty]]-AVERAGE(Table2[6M Return vs Nifty]))/_xlfn.STDEV.P(Table2[6M Return vs Nifty])</f>
        <v>-0.3783999971792667</v>
      </c>
      <c r="M665">
        <v>1.51172114958088</v>
      </c>
      <c r="N665">
        <f>(Table2[[#This Row],[1W Return vs Nifty]]-AVERAGE(Table2[1W Return vs Nifty]))/_xlfn.STDEV.P(Table2[1W Return vs Nifty])</f>
        <v>-0.17723912724228141</v>
      </c>
      <c r="O665">
        <v>697.3</v>
      </c>
      <c r="P665">
        <v>710.94519637714495</v>
      </c>
      <c r="Q665">
        <v>731.42847727104402</v>
      </c>
      <c r="R665">
        <v>55.498685270687801</v>
      </c>
      <c r="S665" s="1">
        <f>(Table2[[#This Row],[Close Price]]-Table2[[#This Row],[20D EMA]])/Table2[[#This Row],[20D EMA]]</f>
        <v>8.2460920694105849E-3</v>
      </c>
      <c r="T665" s="1">
        <f>(Table2[[#This Row],[Close Price]]-Table2[[#This Row],[50D EMA]])/Table2[[#This Row],[50D EMA]]</f>
        <v>-1.1105210946466153E-2</v>
      </c>
      <c r="U665" s="1">
        <f>(Table2[[#This Row],[Close Price]]-Table2[[#This Row],[200D EMA]])/Table2[[#This Row],[200D EMA]]</f>
        <v>-3.8798704388601356E-2</v>
      </c>
      <c r="V665">
        <v>0.43418619921414697</v>
      </c>
      <c r="W665">
        <v>696.9</v>
      </c>
      <c r="X665">
        <v>711.65</v>
      </c>
      <c r="Y665">
        <v>696.9</v>
      </c>
      <c r="Z665">
        <v>711.65</v>
      </c>
      <c r="AA665">
        <v>696.9</v>
      </c>
      <c r="AB665">
        <v>711.65</v>
      </c>
      <c r="AC665" s="1">
        <f>(Table2[[#This Row],[Close Price]]/Table2[[#This Row],[Day Low]])-1</f>
        <v>8.8247955230305042E-3</v>
      </c>
      <c r="AD665" s="1">
        <f>(Table2[[#This Row],[Day High]]/Table2[[#This Row],[Close Price]])-1</f>
        <v>1.2232415902140747E-2</v>
      </c>
      <c r="AE665" s="1">
        <f>(Table2[[#This Row],[Close Price]]/Table2[[#This Row],[Current Week Low]])-1</f>
        <v>8.8247955230305042E-3</v>
      </c>
      <c r="AF665" s="1">
        <f>(Table2[[#This Row],[Current Week High]]/Table2[[#This Row],[Close Price]])-1</f>
        <v>1.2232415902140747E-2</v>
      </c>
      <c r="AG665" s="1">
        <f>(Table2[[#This Row],[Close Price]]/Table2[[#This Row],[Current Month Low]])-1</f>
        <v>8.8247955230305042E-3</v>
      </c>
      <c r="AH665" s="1">
        <f>(Table2[[#This Row],[Current Month High]]/Table2[[#This Row],[Close Price]])-1</f>
        <v>1.2232415902140747E-2</v>
      </c>
      <c r="AI665">
        <v>16.264846028020699</v>
      </c>
      <c r="AJ665">
        <v>8.5037425727293598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-0.14000000000000001</v>
      </c>
      <c r="AM665" t="s">
        <v>3190</v>
      </c>
      <c r="AN665">
        <v>3.5</v>
      </c>
      <c r="AO665" t="s">
        <v>3189</v>
      </c>
      <c r="AP665">
        <v>-0.128269730029621</v>
      </c>
      <c r="AQ665">
        <f>(Table2[[#This Row],[Sharpe Ratio]]-AVERAGE(Table2[Sharpe Ratio]))/_xlfn.STDEV.P(Table2[Sharpe Ratio])</f>
        <v>-2.184602681692954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607</v>
      </c>
      <c r="AT665">
        <f>_xlfn.RANK.AVG(Table2[[#This Row],[6M Return vs Nifty Z-Score]],Table2[6M Return vs Nifty Z-Score])</f>
        <v>443</v>
      </c>
      <c r="AU665">
        <f>_xlfn.RANK.AVG(Table2[[#This Row],[Sharpe Ratio Z-Score]],Table2[Sharpe Ratio Z-Score])</f>
        <v>729</v>
      </c>
      <c r="AV665">
        <f>(Table2[[#This Row],[Rank 1Y]]+Table2[[#This Row],[Rank 6M]]+Table2[[#This Row],[Rank Sharpe]])/3</f>
        <v>593</v>
      </c>
    </row>
    <row r="666" spans="1:48" x14ac:dyDescent="0.3">
      <c r="A666" t="s">
        <v>510</v>
      </c>
      <c r="B666" t="s">
        <v>511</v>
      </c>
      <c r="C666" t="s">
        <v>3150</v>
      </c>
      <c r="D666" t="s">
        <v>72</v>
      </c>
      <c r="E666">
        <v>41736.658138065002</v>
      </c>
      <c r="F666">
        <v>2234.4499999999998</v>
      </c>
      <c r="G666">
        <v>-9.7213835283947407</v>
      </c>
      <c r="H666">
        <f>(Table2[[#This Row],[1Y Return vs Nifty]]-AVERAGE(Table2[1Y Return vs Nifty]))/_xlfn.STDEV.P(Table2[1Y Return vs Nifty])</f>
        <v>-0.49931307610217357</v>
      </c>
      <c r="I666">
        <v>-4.3249469586578799</v>
      </c>
      <c r="J666">
        <f>(Table2[[#This Row],[1M Return vs Nifty]]-AVERAGE(Table2[1M Return vs Nifty]))/_xlfn.STDEV.P(Table2[1M Return vs Nifty])</f>
        <v>-0.3889143574321457</v>
      </c>
      <c r="K666">
        <v>-24.902125104256701</v>
      </c>
      <c r="L666">
        <f>(Table2[[#This Row],[6M Return vs Nifty]]-AVERAGE(Table2[6M Return vs Nifty]))/_xlfn.STDEV.P(Table2[6M Return vs Nifty])</f>
        <v>-0.90121581039938259</v>
      </c>
      <c r="M666">
        <v>4.1190630454246904</v>
      </c>
      <c r="N666">
        <f>(Table2[[#This Row],[1W Return vs Nifty]]-AVERAGE(Table2[1W Return vs Nifty]))/_xlfn.STDEV.P(Table2[1W Return vs Nifty])</f>
        <v>0.36741394638096975</v>
      </c>
      <c r="O666">
        <v>2213.9899999999998</v>
      </c>
      <c r="P666">
        <v>2283.7624804942702</v>
      </c>
      <c r="Q666">
        <v>2366.1551334300402</v>
      </c>
      <c r="R666">
        <v>55.193187986732397</v>
      </c>
      <c r="S666" s="1">
        <f>(Table2[[#This Row],[Close Price]]-Table2[[#This Row],[20D EMA]])/Table2[[#This Row],[20D EMA]]</f>
        <v>9.2412341519157899E-3</v>
      </c>
      <c r="T666" s="1">
        <f>(Table2[[#This Row],[Close Price]]-Table2[[#This Row],[50D EMA]])/Table2[[#This Row],[50D EMA]]</f>
        <v>-2.1592648498016221E-2</v>
      </c>
      <c r="U666" s="1">
        <f>(Table2[[#This Row],[Close Price]]-Table2[[#This Row],[200D EMA]])/Table2[[#This Row],[200D EMA]]</f>
        <v>-5.5662087227187511E-2</v>
      </c>
      <c r="V666">
        <v>2.0676821512551502</v>
      </c>
      <c r="W666">
        <v>2212.35</v>
      </c>
      <c r="X666">
        <v>2248.4</v>
      </c>
      <c r="Y666">
        <v>2212.35</v>
      </c>
      <c r="Z666">
        <v>2248.4</v>
      </c>
      <c r="AA666">
        <v>2212.35</v>
      </c>
      <c r="AB666">
        <v>2248.4</v>
      </c>
      <c r="AC666" s="1">
        <f>(Table2[[#This Row],[Close Price]]/Table2[[#This Row],[Day Low]])-1</f>
        <v>9.9893778109250153E-3</v>
      </c>
      <c r="AD666" s="1">
        <f>(Table2[[#This Row],[Day High]]/Table2[[#This Row],[Close Price]])-1</f>
        <v>6.2431470831749714E-3</v>
      </c>
      <c r="AE666" s="1">
        <f>(Table2[[#This Row],[Close Price]]/Table2[[#This Row],[Current Week Low]])-1</f>
        <v>9.9893778109250153E-3</v>
      </c>
      <c r="AF666" s="1">
        <f>(Table2[[#This Row],[Current Week High]]/Table2[[#This Row],[Close Price]])-1</f>
        <v>6.2431470831749714E-3</v>
      </c>
      <c r="AG666" s="1">
        <f>(Table2[[#This Row],[Close Price]]/Table2[[#This Row],[Current Month Low]])-1</f>
        <v>9.9893778109250153E-3</v>
      </c>
      <c r="AH666" s="1">
        <f>(Table2[[#This Row],[Current Month High]]/Table2[[#This Row],[Close Price]])-1</f>
        <v>6.2431470831749714E-3</v>
      </c>
      <c r="AI666">
        <v>27.2796437602094</v>
      </c>
      <c r="AJ666">
        <v>19.604432073653701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-0.05</v>
      </c>
      <c r="AM666" t="s">
        <v>3190</v>
      </c>
      <c r="AN666">
        <v>-1.3</v>
      </c>
      <c r="AO666" t="s">
        <v>3190</v>
      </c>
      <c r="AP666">
        <v>-3.9743841445613E-2</v>
      </c>
      <c r="AQ666">
        <f>(Table2[[#This Row],[Sharpe Ratio]]-AVERAGE(Table2[Sharpe Ratio]))/_xlfn.STDEV.P(Table2[Sharpe Ratio])</f>
        <v>-1.1579641091926789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486</v>
      </c>
      <c r="AT666">
        <f>_xlfn.RANK.AVG(Table2[[#This Row],[6M Return vs Nifty Z-Score]],Table2[6M Return vs Nifty Z-Score])</f>
        <v>644</v>
      </c>
      <c r="AU666">
        <f>_xlfn.RANK.AVG(Table2[[#This Row],[Sharpe Ratio Z-Score]],Table2[Sharpe Ratio Z-Score])</f>
        <v>649</v>
      </c>
      <c r="AV666">
        <f>(Table2[[#This Row],[Rank 1Y]]+Table2[[#This Row],[Rank 6M]]+Table2[[#This Row],[Rank Sharpe]])/3</f>
        <v>593</v>
      </c>
    </row>
    <row r="667" spans="1:48" x14ac:dyDescent="0.3">
      <c r="A667" t="s">
        <v>609</v>
      </c>
      <c r="B667" t="s">
        <v>610</v>
      </c>
      <c r="C667" t="s">
        <v>3143</v>
      </c>
      <c r="D667" t="s">
        <v>37</v>
      </c>
      <c r="E667">
        <v>32038.768</v>
      </c>
      <c r="F667">
        <v>195.41</v>
      </c>
      <c r="G667">
        <v>-39.4079318279883</v>
      </c>
      <c r="H667">
        <f>(Table2[[#This Row],[1Y Return vs Nifty]]-AVERAGE(Table2[1Y Return vs Nifty]))/_xlfn.STDEV.P(Table2[1Y Return vs Nifty])</f>
        <v>-1.0934073957802566</v>
      </c>
      <c r="I667">
        <v>-1.3832812744213301</v>
      </c>
      <c r="J667">
        <f>(Table2[[#This Row],[1M Return vs Nifty]]-AVERAGE(Table2[1M Return vs Nifty]))/_xlfn.STDEV.P(Table2[1M Return vs Nifty])</f>
        <v>-6.471914589463737E-2</v>
      </c>
      <c r="K667">
        <v>-26.164501939677201</v>
      </c>
      <c r="L667">
        <f>(Table2[[#This Row],[6M Return vs Nifty]]-AVERAGE(Table2[6M Return vs Nifty]))/_xlfn.STDEV.P(Table2[6M Return vs Nifty])</f>
        <v>-0.94120727342623667</v>
      </c>
      <c r="M667">
        <v>6.5951232988728004</v>
      </c>
      <c r="N667">
        <f>(Table2[[#This Row],[1W Return vs Nifty]]-AVERAGE(Table2[1W Return vs Nifty]))/_xlfn.STDEV.P(Table2[1W Return vs Nifty])</f>
        <v>0.88464332457129558</v>
      </c>
      <c r="O667">
        <v>188.8</v>
      </c>
      <c r="P667">
        <v>203.46794736955701</v>
      </c>
      <c r="Q667">
        <v>220.66940684879501</v>
      </c>
      <c r="R667">
        <v>67.2926494162663</v>
      </c>
      <c r="S667" s="1">
        <f>(Table2[[#This Row],[Close Price]]-Table2[[#This Row],[20D EMA]])/Table2[[#This Row],[20D EMA]]</f>
        <v>3.5010593220338899E-2</v>
      </c>
      <c r="T667" s="1">
        <f>(Table2[[#This Row],[Close Price]]-Table2[[#This Row],[50D EMA]])/Table2[[#This Row],[50D EMA]]</f>
        <v>-3.9603030716781326E-2</v>
      </c>
      <c r="U667" s="1">
        <f>(Table2[[#This Row],[Close Price]]-Table2[[#This Row],[200D EMA]])/Table2[[#This Row],[200D EMA]]</f>
        <v>-0.11446718967302531</v>
      </c>
      <c r="V667">
        <v>1.15567596839352</v>
      </c>
      <c r="W667">
        <v>192.11</v>
      </c>
      <c r="X667">
        <v>196.8</v>
      </c>
      <c r="Y667">
        <v>192.11</v>
      </c>
      <c r="Z667">
        <v>196.8</v>
      </c>
      <c r="AA667">
        <v>192.11</v>
      </c>
      <c r="AB667">
        <v>196.8</v>
      </c>
      <c r="AC667" s="1">
        <f>(Table2[[#This Row],[Close Price]]/Table2[[#This Row],[Day Low]])-1</f>
        <v>1.7177658633074744E-2</v>
      </c>
      <c r="AD667" s="1">
        <f>(Table2[[#This Row],[Day High]]/Table2[[#This Row],[Close Price]])-1</f>
        <v>7.1132490660663628E-3</v>
      </c>
      <c r="AE667" s="1">
        <f>(Table2[[#This Row],[Close Price]]/Table2[[#This Row],[Current Week Low]])-1</f>
        <v>1.7177658633074744E-2</v>
      </c>
      <c r="AF667" s="1">
        <f>(Table2[[#This Row],[Current Week High]]/Table2[[#This Row],[Close Price]])-1</f>
        <v>7.1132490660663628E-3</v>
      </c>
      <c r="AG667" s="1">
        <f>(Table2[[#This Row],[Close Price]]/Table2[[#This Row],[Current Month Low]])-1</f>
        <v>1.7177658633074744E-2</v>
      </c>
      <c r="AH667" s="1">
        <f>(Table2[[#This Row],[Current Month High]]/Table2[[#This Row],[Close Price]])-1</f>
        <v>7.1132490660663628E-3</v>
      </c>
      <c r="AI667">
        <v>66.163451205158296</v>
      </c>
      <c r="AJ667">
        <v>15.764218009478601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-0.19</v>
      </c>
      <c r="AM667" t="s">
        <v>3190</v>
      </c>
      <c r="AN667">
        <v>7.92</v>
      </c>
      <c r="AO667" t="s">
        <v>3189</v>
      </c>
      <c r="AP667">
        <v>2.6911666988875999E-2</v>
      </c>
      <c r="AQ667">
        <f>(Table2[[#This Row],[Sharpe Ratio]]-AVERAGE(Table2[Sharpe Ratio]))/_xlfn.STDEV.P(Table2[Sharpe Ratio])</f>
        <v>-0.3849572846011915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682</v>
      </c>
      <c r="AT667">
        <f>_xlfn.RANK.AVG(Table2[[#This Row],[6M Return vs Nifty Z-Score]],Table2[6M Return vs Nifty Z-Score])</f>
        <v>656</v>
      </c>
      <c r="AU667">
        <f>_xlfn.RANK.AVG(Table2[[#This Row],[Sharpe Ratio Z-Score]],Table2[Sharpe Ratio Z-Score])</f>
        <v>442</v>
      </c>
      <c r="AV667">
        <f>(Table2[[#This Row],[Rank 1Y]]+Table2[[#This Row],[Rank 6M]]+Table2[[#This Row],[Rank Sharpe]])/3</f>
        <v>593.33333333333337</v>
      </c>
    </row>
    <row r="668" spans="1:48" x14ac:dyDescent="0.3">
      <c r="A668" t="s">
        <v>2262</v>
      </c>
      <c r="B668" t="s">
        <v>2263</v>
      </c>
      <c r="C668" t="s">
        <v>3145</v>
      </c>
      <c r="D668" t="s">
        <v>370</v>
      </c>
      <c r="E668">
        <v>2470.2848042800001</v>
      </c>
      <c r="F668">
        <v>1749.25</v>
      </c>
      <c r="G668">
        <v>-31.639106348623098</v>
      </c>
      <c r="H668">
        <f>(Table2[[#This Row],[1Y Return vs Nifty]]-AVERAGE(Table2[1Y Return vs Nifty]))/_xlfn.STDEV.P(Table2[1Y Return vs Nifty])</f>
        <v>-0.93793579829836216</v>
      </c>
      <c r="I668">
        <v>-4.7577055393794696</v>
      </c>
      <c r="J668">
        <f>(Table2[[#This Row],[1M Return vs Nifty]]-AVERAGE(Table2[1M Return vs Nifty]))/_xlfn.STDEV.P(Table2[1M Return vs Nifty])</f>
        <v>-0.43660783272185022</v>
      </c>
      <c r="K668">
        <v>-8.79866684888683</v>
      </c>
      <c r="L668">
        <f>(Table2[[#This Row],[6M Return vs Nifty]]-AVERAGE(Table2[6M Return vs Nifty]))/_xlfn.STDEV.P(Table2[6M Return vs Nifty])</f>
        <v>-0.39106635474211499</v>
      </c>
      <c r="M668">
        <v>2.3202272496280498</v>
      </c>
      <c r="N668">
        <f>(Table2[[#This Row],[1W Return vs Nifty]]-AVERAGE(Table2[1W Return vs Nifty]))/_xlfn.STDEV.P(Table2[1W Return vs Nifty])</f>
        <v>-8.3486057745061782E-3</v>
      </c>
      <c r="O668">
        <v>1748.75</v>
      </c>
      <c r="P668">
        <v>1848.37839314341</v>
      </c>
      <c r="Q668">
        <v>1924.40441801207</v>
      </c>
      <c r="R668">
        <v>57.3835772402104</v>
      </c>
      <c r="S668" s="1">
        <f>(Table2[[#This Row],[Close Price]]-Table2[[#This Row],[20D EMA]])/Table2[[#This Row],[20D EMA]]</f>
        <v>2.8591851322373122E-4</v>
      </c>
      <c r="T668" s="1">
        <f>(Table2[[#This Row],[Close Price]]-Table2[[#This Row],[50D EMA]])/Table2[[#This Row],[50D EMA]]</f>
        <v>-5.3629924214180599E-2</v>
      </c>
      <c r="U668" s="1">
        <f>(Table2[[#This Row],[Close Price]]-Table2[[#This Row],[200D EMA]])/Table2[[#This Row],[200D EMA]]</f>
        <v>-9.1017468247659883E-2</v>
      </c>
      <c r="V668">
        <v>0.46506282227516099</v>
      </c>
      <c r="W668">
        <v>1740</v>
      </c>
      <c r="X668">
        <v>1762.9</v>
      </c>
      <c r="Y668">
        <v>1740</v>
      </c>
      <c r="Z668">
        <v>1762.9</v>
      </c>
      <c r="AA668">
        <v>1740</v>
      </c>
      <c r="AB668">
        <v>1762.9</v>
      </c>
      <c r="AC668" s="1">
        <f>(Table2[[#This Row],[Close Price]]/Table2[[#This Row],[Day Low]])-1</f>
        <v>5.316091954022939E-3</v>
      </c>
      <c r="AD668" s="1">
        <f>(Table2[[#This Row],[Day High]]/Table2[[#This Row],[Close Price]])-1</f>
        <v>7.8033442904101857E-3</v>
      </c>
      <c r="AE668" s="1">
        <f>(Table2[[#This Row],[Close Price]]/Table2[[#This Row],[Current Week Low]])-1</f>
        <v>5.316091954022939E-3</v>
      </c>
      <c r="AF668" s="1">
        <f>(Table2[[#This Row],[Current Week High]]/Table2[[#This Row],[Close Price]])-1</f>
        <v>7.8033442904101857E-3</v>
      </c>
      <c r="AG668" s="1">
        <f>(Table2[[#This Row],[Close Price]]/Table2[[#This Row],[Current Month Low]])-1</f>
        <v>5.316091954022939E-3</v>
      </c>
      <c r="AH668" s="1">
        <f>(Table2[[#This Row],[Current Month High]]/Table2[[#This Row],[Close Price]])-1</f>
        <v>7.8033442904101857E-3</v>
      </c>
      <c r="AI668">
        <v>46.3455766757181</v>
      </c>
      <c r="AJ668">
        <v>14.2553886348791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-0.15</v>
      </c>
      <c r="AM668" t="s">
        <v>3190</v>
      </c>
      <c r="AN668">
        <v>-0.69</v>
      </c>
      <c r="AO668" t="s">
        <v>3190</v>
      </c>
      <c r="AP668">
        <v>-6.9008025038942003E-2</v>
      </c>
      <c r="AQ668">
        <f>(Table2[[#This Row],[Sharpe Ratio]]-AVERAGE(Table2[Sharpe Ratio]))/_xlfn.STDEV.P(Table2[Sharpe Ratio])</f>
        <v>-1.4973421165778384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645</v>
      </c>
      <c r="AT668">
        <f>_xlfn.RANK.AVG(Table2[[#This Row],[6M Return vs Nifty Z-Score]],Table2[6M Return vs Nifty Z-Score])</f>
        <v>450</v>
      </c>
      <c r="AU668">
        <f>_xlfn.RANK.AVG(Table2[[#This Row],[Sharpe Ratio Z-Score]],Table2[Sharpe Ratio Z-Score])</f>
        <v>689</v>
      </c>
      <c r="AV668">
        <f>(Table2[[#This Row],[Rank 1Y]]+Table2[[#This Row],[Rank 6M]]+Table2[[#This Row],[Rank Sharpe]])/3</f>
        <v>594.66666666666663</v>
      </c>
    </row>
    <row r="669" spans="1:48" x14ac:dyDescent="0.3">
      <c r="A669" t="s">
        <v>306</v>
      </c>
      <c r="B669" t="s">
        <v>307</v>
      </c>
      <c r="C669" t="s">
        <v>3141</v>
      </c>
      <c r="D669" t="s">
        <v>188</v>
      </c>
      <c r="E669">
        <v>89343.072092504997</v>
      </c>
      <c r="F669">
        <v>772.55</v>
      </c>
      <c r="G669">
        <v>-8.8369654641997197</v>
      </c>
      <c r="H669">
        <f>(Table2[[#This Row],[1Y Return vs Nifty]]-AVERAGE(Table2[1Y Return vs Nifty]))/_xlfn.STDEV.P(Table2[1Y Return vs Nifty])</f>
        <v>-0.48161388982910519</v>
      </c>
      <c r="I669">
        <v>13.264988010162799</v>
      </c>
      <c r="J669">
        <f>(Table2[[#This Row],[1M Return vs Nifty]]-AVERAGE(Table2[1M Return vs Nifty]))/_xlfn.STDEV.P(Table2[1M Return vs Nifty])</f>
        <v>1.5496379120205344</v>
      </c>
      <c r="K669">
        <v>-35.176414532081999</v>
      </c>
      <c r="L669">
        <f>(Table2[[#This Row],[6M Return vs Nifty]]-AVERAGE(Table2[6M Return vs Nifty]))/_xlfn.STDEV.P(Table2[6M Return vs Nifty])</f>
        <v>-1.226700130335598</v>
      </c>
      <c r="M669">
        <v>27.7055758384592</v>
      </c>
      <c r="N669">
        <f>(Table2[[#This Row],[1W Return vs Nifty]]-AVERAGE(Table2[1W Return vs Nifty]))/_xlfn.STDEV.P(Table2[1W Return vs Nifty])</f>
        <v>5.2944496793080846</v>
      </c>
      <c r="O669">
        <v>705.43</v>
      </c>
      <c r="P669">
        <v>732.82248670290505</v>
      </c>
      <c r="Q669">
        <v>844.35327825972195</v>
      </c>
      <c r="R669">
        <v>74.604125246240599</v>
      </c>
      <c r="S669" s="1">
        <f>(Table2[[#This Row],[Close Price]]-Table2[[#This Row],[20D EMA]])/Table2[[#This Row],[20D EMA]]</f>
        <v>9.5147640446252651E-2</v>
      </c>
      <c r="T669" s="1">
        <f>(Table2[[#This Row],[Close Price]]-Table2[[#This Row],[50D EMA]])/Table2[[#This Row],[50D EMA]]</f>
        <v>5.42116460915874E-2</v>
      </c>
      <c r="U669" s="1">
        <f>(Table2[[#This Row],[Close Price]]-Table2[[#This Row],[200D EMA]])/Table2[[#This Row],[200D EMA]]</f>
        <v>-8.5039378786701883E-2</v>
      </c>
      <c r="V669">
        <v>3.8664505599566201</v>
      </c>
      <c r="W669">
        <v>770</v>
      </c>
      <c r="X669">
        <v>815.3</v>
      </c>
      <c r="Y669">
        <v>770</v>
      </c>
      <c r="Z669">
        <v>815.3</v>
      </c>
      <c r="AA669">
        <v>770</v>
      </c>
      <c r="AB669">
        <v>815.3</v>
      </c>
      <c r="AC669" s="1">
        <f>(Table2[[#This Row],[Close Price]]/Table2[[#This Row],[Day Low]])-1</f>
        <v>3.3116883116881546E-3</v>
      </c>
      <c r="AD669" s="1">
        <f>(Table2[[#This Row],[Day High]]/Table2[[#This Row],[Close Price]])-1</f>
        <v>5.5336224192608974E-2</v>
      </c>
      <c r="AE669" s="1">
        <f>(Table2[[#This Row],[Close Price]]/Table2[[#This Row],[Current Week Low]])-1</f>
        <v>3.3116883116881546E-3</v>
      </c>
      <c r="AF669" s="1">
        <f>(Table2[[#This Row],[Current Week High]]/Table2[[#This Row],[Close Price]])-1</f>
        <v>5.5336224192608974E-2</v>
      </c>
      <c r="AG669" s="1">
        <f>(Table2[[#This Row],[Close Price]]/Table2[[#This Row],[Current Month Low]])-1</f>
        <v>3.3116883116881546E-3</v>
      </c>
      <c r="AH669" s="1">
        <f>(Table2[[#This Row],[Current Month High]]/Table2[[#This Row],[Close Price]])-1</f>
        <v>5.5336224192608974E-2</v>
      </c>
      <c r="AI669">
        <v>63.018574849524299</v>
      </c>
      <c r="AJ669">
        <v>41.5574896930829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0.06</v>
      </c>
      <c r="AM669" t="s">
        <v>3189</v>
      </c>
      <c r="AN669">
        <v>10.18</v>
      </c>
      <c r="AO669" t="s">
        <v>3189</v>
      </c>
      <c r="AP669">
        <v>-1.8048316678417001E-2</v>
      </c>
      <c r="AQ669">
        <f>(Table2[[#This Row],[Sharpe Ratio]]-AVERAGE(Table2[Sharpe Ratio]))/_xlfn.STDEV.P(Table2[Sharpe Ratio])</f>
        <v>-0.9063601667425365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479</v>
      </c>
      <c r="AT669">
        <f>_xlfn.RANK.AVG(Table2[[#This Row],[6M Return vs Nifty Z-Score]],Table2[6M Return vs Nifty Z-Score])</f>
        <v>704</v>
      </c>
      <c r="AU669">
        <f>_xlfn.RANK.AVG(Table2[[#This Row],[Sharpe Ratio Z-Score]],Table2[Sharpe Ratio Z-Score])</f>
        <v>604</v>
      </c>
      <c r="AV669">
        <f>(Table2[[#This Row],[Rank 1Y]]+Table2[[#This Row],[Rank 6M]]+Table2[[#This Row],[Rank Sharpe]])/3</f>
        <v>595.66666666666663</v>
      </c>
    </row>
    <row r="670" spans="1:48" x14ac:dyDescent="0.3">
      <c r="A670" t="s">
        <v>543</v>
      </c>
      <c r="B670" t="s">
        <v>544</v>
      </c>
      <c r="C670" t="s">
        <v>3142</v>
      </c>
      <c r="D670" t="s">
        <v>21</v>
      </c>
      <c r="E670">
        <v>38071.991540499999</v>
      </c>
      <c r="F670">
        <v>948.75</v>
      </c>
      <c r="G670">
        <v>-41.0855409651301</v>
      </c>
      <c r="H670">
        <f>(Table2[[#This Row],[1Y Return vs Nifty]]-AVERAGE(Table2[1Y Return vs Nifty]))/_xlfn.STDEV.P(Table2[1Y Return vs Nifty])</f>
        <v>-1.1269801119127563</v>
      </c>
      <c r="I670">
        <v>-8.2868392673771201</v>
      </c>
      <c r="J670">
        <f>(Table2[[#This Row],[1M Return vs Nifty]]-AVERAGE(Table2[1M Return vs Nifty]))/_xlfn.STDEV.P(Table2[1M Return vs Nifty])</f>
        <v>-0.82554674635278147</v>
      </c>
      <c r="K670">
        <v>-17.1139967213403</v>
      </c>
      <c r="L670">
        <f>(Table2[[#This Row],[6M Return vs Nifty]]-AVERAGE(Table2[6M Return vs Nifty]))/_xlfn.STDEV.P(Table2[6M Return vs Nifty])</f>
        <v>-0.6544918215438309</v>
      </c>
      <c r="M670">
        <v>-1.9255742544248999</v>
      </c>
      <c r="N670">
        <f>(Table2[[#This Row],[1W Return vs Nifty]]-AVERAGE(Table2[1W Return vs Nifty]))/_xlfn.STDEV.P(Table2[1W Return vs Nifty])</f>
        <v>-0.89526291603924202</v>
      </c>
      <c r="O670">
        <v>966.57</v>
      </c>
      <c r="P670">
        <v>1001.39405241242</v>
      </c>
      <c r="Q670">
        <v>1055.3502146947801</v>
      </c>
      <c r="R670">
        <v>32.520853300459699</v>
      </c>
      <c r="S670" s="1">
        <f>(Table2[[#This Row],[Close Price]]-Table2[[#This Row],[20D EMA]])/Table2[[#This Row],[20D EMA]]</f>
        <v>-1.8436326391259868E-2</v>
      </c>
      <c r="T670" s="1">
        <f>(Table2[[#This Row],[Close Price]]-Table2[[#This Row],[50D EMA]])/Table2[[#This Row],[50D EMA]]</f>
        <v>-5.257076600924207E-2</v>
      </c>
      <c r="U670" s="1">
        <f>(Table2[[#This Row],[Close Price]]-Table2[[#This Row],[200D EMA]])/Table2[[#This Row],[200D EMA]]</f>
        <v>-0.10100932677178652</v>
      </c>
      <c r="V670">
        <v>0.42107726944823498</v>
      </c>
      <c r="W670">
        <v>936.4</v>
      </c>
      <c r="X670">
        <v>956.95</v>
      </c>
      <c r="Y670">
        <v>936.4</v>
      </c>
      <c r="Z670">
        <v>956.95</v>
      </c>
      <c r="AA670">
        <v>936.4</v>
      </c>
      <c r="AB670">
        <v>956.95</v>
      </c>
      <c r="AC670" s="1">
        <f>(Table2[[#This Row],[Close Price]]/Table2[[#This Row],[Day Low]])-1</f>
        <v>1.3188808201623159E-2</v>
      </c>
      <c r="AD670" s="1">
        <f>(Table2[[#This Row],[Day High]]/Table2[[#This Row],[Close Price]])-1</f>
        <v>8.6429512516470464E-3</v>
      </c>
      <c r="AE670" s="1">
        <f>(Table2[[#This Row],[Close Price]]/Table2[[#This Row],[Current Week Low]])-1</f>
        <v>1.3188808201623159E-2</v>
      </c>
      <c r="AF670" s="1">
        <f>(Table2[[#This Row],[Current Week High]]/Table2[[#This Row],[Close Price]])-1</f>
        <v>8.6429512516470464E-3</v>
      </c>
      <c r="AG670" s="1">
        <f>(Table2[[#This Row],[Close Price]]/Table2[[#This Row],[Current Month Low]])-1</f>
        <v>1.3188808201623159E-2</v>
      </c>
      <c r="AH670" s="1">
        <f>(Table2[[#This Row],[Current Month High]]/Table2[[#This Row],[Close Price]])-1</f>
        <v>8.6429512516470464E-3</v>
      </c>
      <c r="AI670">
        <v>35.420289855072397</v>
      </c>
      <c r="AJ670">
        <v>1.90655209452201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-0.14000000000000001</v>
      </c>
      <c r="AM670" t="s">
        <v>3190</v>
      </c>
      <c r="AN670">
        <v>-4.49</v>
      </c>
      <c r="AO670" t="s">
        <v>3190</v>
      </c>
      <c r="AQ670">
        <f>(Table2[[#This Row],[Sharpe Ratio]]-AVERAGE(Table2[Sharpe Ratio]))/_xlfn.STDEV.P(Table2[Sharpe Ratio])</f>
        <v>-0.69705305481019519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693</v>
      </c>
      <c r="AT670">
        <f>_xlfn.RANK.AVG(Table2[[#This Row],[6M Return vs Nifty Z-Score]],Table2[6M Return vs Nifty Z-Score])</f>
        <v>561</v>
      </c>
      <c r="AU670">
        <f>_xlfn.RANK.AVG(Table2[[#This Row],[Sharpe Ratio Z-Score]],Table2[Sharpe Ratio Z-Score])</f>
        <v>537</v>
      </c>
      <c r="AV670">
        <f>(Table2[[#This Row],[Rank 1Y]]+Table2[[#This Row],[Rank 6M]]+Table2[[#This Row],[Rank Sharpe]])/3</f>
        <v>597</v>
      </c>
    </row>
    <row r="671" spans="1:48" x14ac:dyDescent="0.3">
      <c r="A671" t="s">
        <v>576</v>
      </c>
      <c r="B671" t="s">
        <v>577</v>
      </c>
      <c r="C671" t="s">
        <v>3150</v>
      </c>
      <c r="D671" t="s">
        <v>72</v>
      </c>
      <c r="E671">
        <v>34143.279910915</v>
      </c>
      <c r="F671">
        <v>1879.75</v>
      </c>
      <c r="G671">
        <v>-40.889154443302999</v>
      </c>
      <c r="H671">
        <f>(Table2[[#This Row],[1Y Return vs Nifty]]-AVERAGE(Table2[1Y Return vs Nifty]))/_xlfn.STDEV.P(Table2[1Y Return vs Nifty])</f>
        <v>-1.1230499777691241</v>
      </c>
      <c r="I671">
        <v>-0.68733085052562304</v>
      </c>
      <c r="J671">
        <f>(Table2[[#This Row],[1M Return vs Nifty]]-AVERAGE(Table2[1M Return vs Nifty]))/_xlfn.STDEV.P(Table2[1M Return vs Nifty])</f>
        <v>1.1980186766967731E-2</v>
      </c>
      <c r="K671">
        <v>-9.7729138292412792</v>
      </c>
      <c r="L671">
        <f>(Table2[[#This Row],[6M Return vs Nifty]]-AVERAGE(Table2[6M Return vs Nifty]))/_xlfn.STDEV.P(Table2[6M Return vs Nifty])</f>
        <v>-0.42193000892259663</v>
      </c>
      <c r="M671">
        <v>0.18184738559688901</v>
      </c>
      <c r="N671">
        <f>(Table2[[#This Row],[1W Return vs Nifty]]-AVERAGE(Table2[1W Return vs Nifty]))/_xlfn.STDEV.P(Table2[1W Return vs Nifty])</f>
        <v>-0.45503922482035231</v>
      </c>
      <c r="O671">
        <v>1807.01</v>
      </c>
      <c r="P671">
        <v>1818.3595655737199</v>
      </c>
      <c r="Q671">
        <v>1883.17116156317</v>
      </c>
      <c r="R671">
        <v>58.191557559373699</v>
      </c>
      <c r="S671" s="1">
        <f>(Table2[[#This Row],[Close Price]]-Table2[[#This Row],[20D EMA]])/Table2[[#This Row],[20D EMA]]</f>
        <v>4.0254342809392316E-2</v>
      </c>
      <c r="T671" s="1">
        <f>(Table2[[#This Row],[Close Price]]-Table2[[#This Row],[50D EMA]])/Table2[[#This Row],[50D EMA]]</f>
        <v>3.3761438380263624E-2</v>
      </c>
      <c r="U671" s="1">
        <f>(Table2[[#This Row],[Close Price]]-Table2[[#This Row],[200D EMA]])/Table2[[#This Row],[200D EMA]]</f>
        <v>-1.8167023969983707E-3</v>
      </c>
      <c r="V671">
        <v>1.11905083197815</v>
      </c>
      <c r="W671">
        <v>1835.1</v>
      </c>
      <c r="X671">
        <v>1894.05</v>
      </c>
      <c r="Y671">
        <v>1835.1</v>
      </c>
      <c r="Z671">
        <v>1894.05</v>
      </c>
      <c r="AA671">
        <v>1835.1</v>
      </c>
      <c r="AB671">
        <v>1894.05</v>
      </c>
      <c r="AC671" s="1">
        <f>(Table2[[#This Row],[Close Price]]/Table2[[#This Row],[Day Low]])-1</f>
        <v>2.4331099122663735E-2</v>
      </c>
      <c r="AD671" s="1">
        <f>(Table2[[#This Row],[Day High]]/Table2[[#This Row],[Close Price]])-1</f>
        <v>7.6073946003458737E-3</v>
      </c>
      <c r="AE671" s="1">
        <f>(Table2[[#This Row],[Close Price]]/Table2[[#This Row],[Current Week Low]])-1</f>
        <v>2.4331099122663735E-2</v>
      </c>
      <c r="AF671" s="1">
        <f>(Table2[[#This Row],[Current Week High]]/Table2[[#This Row],[Close Price]])-1</f>
        <v>7.6073946003458737E-3</v>
      </c>
      <c r="AG671" s="1">
        <f>(Table2[[#This Row],[Close Price]]/Table2[[#This Row],[Current Month Low]])-1</f>
        <v>2.4331099122663735E-2</v>
      </c>
      <c r="AH671" s="1">
        <f>(Table2[[#This Row],[Current Month High]]/Table2[[#This Row],[Close Price]])-1</f>
        <v>7.6073946003458737E-3</v>
      </c>
      <c r="AI671">
        <v>29.309748636786701</v>
      </c>
      <c r="AJ671">
        <v>13.8276613782245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0.03</v>
      </c>
      <c r="AM671" t="s">
        <v>3189</v>
      </c>
      <c r="AN671">
        <v>5.21</v>
      </c>
      <c r="AO671" t="s">
        <v>3189</v>
      </c>
      <c r="AP671">
        <v>-3.3706053023362999E-2</v>
      </c>
      <c r="AQ671">
        <f>(Table2[[#This Row],[Sharpe Ratio]]-AVERAGE(Table2[Sharpe Ratio]))/_xlfn.STDEV.P(Table2[Sharpe Ratio])</f>
        <v>-1.0879436147810904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691</v>
      </c>
      <c r="AT671">
        <f>_xlfn.RANK.AVG(Table2[[#This Row],[6M Return vs Nifty Z-Score]],Table2[6M Return vs Nifty Z-Score])</f>
        <v>466</v>
      </c>
      <c r="AU671">
        <f>_xlfn.RANK.AVG(Table2[[#This Row],[Sharpe Ratio Z-Score]],Table2[Sharpe Ratio Z-Score])</f>
        <v>635</v>
      </c>
      <c r="AV671">
        <f>(Table2[[#This Row],[Rank 1Y]]+Table2[[#This Row],[Rank 6M]]+Table2[[#This Row],[Rank Sharpe]])/3</f>
        <v>597.33333333333337</v>
      </c>
    </row>
    <row r="672" spans="1:48" x14ac:dyDescent="0.3">
      <c r="A672" t="s">
        <v>1663</v>
      </c>
      <c r="B672" t="s">
        <v>1664</v>
      </c>
      <c r="C672" t="s">
        <v>3151</v>
      </c>
      <c r="D672" t="s">
        <v>269</v>
      </c>
      <c r="E672">
        <v>5492.1992699599996</v>
      </c>
      <c r="F672">
        <v>1235.2</v>
      </c>
      <c r="G672">
        <v>-38.359657854547798</v>
      </c>
      <c r="H672">
        <f>(Table2[[#This Row],[1Y Return vs Nifty]]-AVERAGE(Table2[1Y Return vs Nifty]))/_xlfn.STDEV.P(Table2[1Y Return vs Nifty])</f>
        <v>-1.0724290857792957</v>
      </c>
      <c r="I672">
        <v>-12.519881317626499</v>
      </c>
      <c r="J672">
        <f>(Table2[[#This Row],[1M Return vs Nifty]]-AVERAGE(Table2[1M Return vs Nifty]))/_xlfn.STDEV.P(Table2[1M Return vs Nifty])</f>
        <v>-1.2920620170314503</v>
      </c>
      <c r="K672">
        <v>-7.1909401016973504</v>
      </c>
      <c r="L672">
        <f>(Table2[[#This Row],[6M Return vs Nifty]]-AVERAGE(Table2[6M Return vs Nifty]))/_xlfn.STDEV.P(Table2[6M Return vs Nifty])</f>
        <v>-0.34013438026074261</v>
      </c>
      <c r="M672">
        <v>-0.90241980842639002</v>
      </c>
      <c r="N672">
        <f>(Table2[[#This Row],[1W Return vs Nifty]]-AVERAGE(Table2[1W Return vs Nifty]))/_xlfn.STDEV.P(Table2[1W Return vs Nifty])</f>
        <v>-0.68153405497476827</v>
      </c>
      <c r="O672">
        <v>1261.28</v>
      </c>
      <c r="P672">
        <v>1320.73440026658</v>
      </c>
      <c r="Q672">
        <v>1387.3766683875399</v>
      </c>
      <c r="R672">
        <v>37.815615706629401</v>
      </c>
      <c r="S672" s="1">
        <f>(Table2[[#This Row],[Close Price]]-Table2[[#This Row],[20D EMA]])/Table2[[#This Row],[20D EMA]]</f>
        <v>-2.0677407078523346E-2</v>
      </c>
      <c r="T672" s="1">
        <f>(Table2[[#This Row],[Close Price]]-Table2[[#This Row],[50D EMA]])/Table2[[#This Row],[50D EMA]]</f>
        <v>-6.4762756424997708E-2</v>
      </c>
      <c r="U672" s="1">
        <f>(Table2[[#This Row],[Close Price]]-Table2[[#This Row],[200D EMA]])/Table2[[#This Row],[200D EMA]]</f>
        <v>-0.10968662790358523</v>
      </c>
      <c r="V672">
        <v>1.8280492696111901</v>
      </c>
      <c r="W672">
        <v>1209.05</v>
      </c>
      <c r="X672">
        <v>1239.7</v>
      </c>
      <c r="Y672">
        <v>1209.05</v>
      </c>
      <c r="Z672">
        <v>1239.7</v>
      </c>
      <c r="AA672">
        <v>1209.05</v>
      </c>
      <c r="AB672">
        <v>1239.7</v>
      </c>
      <c r="AC672" s="1">
        <f>(Table2[[#This Row],[Close Price]]/Table2[[#This Row],[Day Low]])-1</f>
        <v>2.1628551341962732E-2</v>
      </c>
      <c r="AD672" s="1">
        <f>(Table2[[#This Row],[Day High]]/Table2[[#This Row],[Close Price]])-1</f>
        <v>3.6431347150258642E-3</v>
      </c>
      <c r="AE672" s="1">
        <f>(Table2[[#This Row],[Close Price]]/Table2[[#This Row],[Current Week Low]])-1</f>
        <v>2.1628551341962732E-2</v>
      </c>
      <c r="AF672" s="1">
        <f>(Table2[[#This Row],[Current Week High]]/Table2[[#This Row],[Close Price]])-1</f>
        <v>3.6431347150258642E-3</v>
      </c>
      <c r="AG672" s="1">
        <f>(Table2[[#This Row],[Close Price]]/Table2[[#This Row],[Current Month Low]])-1</f>
        <v>2.1628551341962732E-2</v>
      </c>
      <c r="AH672" s="1">
        <f>(Table2[[#This Row],[Current Month High]]/Table2[[#This Row],[Close Price]])-1</f>
        <v>3.6431347150258642E-3</v>
      </c>
      <c r="AI672">
        <v>34.666450777202002</v>
      </c>
      <c r="AJ672">
        <v>8.0570378794506201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-0.1</v>
      </c>
      <c r="AM672" t="s">
        <v>3190</v>
      </c>
      <c r="AN672">
        <v>-1.79</v>
      </c>
      <c r="AO672" t="s">
        <v>3190</v>
      </c>
      <c r="AP672">
        <v>-6.9585079889571994E-2</v>
      </c>
      <c r="AQ672">
        <f>(Table2[[#This Row],[Sharpe Ratio]]-AVERAGE(Table2[Sharpe Ratio]))/_xlfn.STDEV.P(Table2[Sharpe Ratio])</f>
        <v>-1.5040342467284771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678</v>
      </c>
      <c r="AT672">
        <f>_xlfn.RANK.AVG(Table2[[#This Row],[6M Return vs Nifty Z-Score]],Table2[6M Return vs Nifty Z-Score])</f>
        <v>426</v>
      </c>
      <c r="AU672">
        <f>_xlfn.RANK.AVG(Table2[[#This Row],[Sharpe Ratio Z-Score]],Table2[Sharpe Ratio Z-Score])</f>
        <v>690</v>
      </c>
      <c r="AV672">
        <f>(Table2[[#This Row],[Rank 1Y]]+Table2[[#This Row],[Rank 6M]]+Table2[[#This Row],[Rank Sharpe]])/3</f>
        <v>598</v>
      </c>
    </row>
    <row r="673" spans="1:48" x14ac:dyDescent="0.3">
      <c r="A673" t="s">
        <v>560</v>
      </c>
      <c r="B673" t="s">
        <v>561</v>
      </c>
      <c r="C673" t="s">
        <v>3151</v>
      </c>
      <c r="D673" t="s">
        <v>120</v>
      </c>
      <c r="E673">
        <v>36104.491793344998</v>
      </c>
      <c r="F673">
        <v>40749.5</v>
      </c>
      <c r="G673">
        <v>-8.2495024558009895</v>
      </c>
      <c r="H673">
        <f>(Table2[[#This Row],[1Y Return vs Nifty]]-AVERAGE(Table2[1Y Return vs Nifty]))/_xlfn.STDEV.P(Table2[1Y Return vs Nifty])</f>
        <v>-0.4698574393051666</v>
      </c>
      <c r="I673">
        <v>-10.3995129563456</v>
      </c>
      <c r="J673">
        <f>(Table2[[#This Row],[1M Return vs Nifty]]-AVERAGE(Table2[1M Return vs Nifty]))/_xlfn.STDEV.P(Table2[1M Return vs Nifty])</f>
        <v>-1.0583803743123166</v>
      </c>
      <c r="K673">
        <v>-31.037765039809301</v>
      </c>
      <c r="L673">
        <f>(Table2[[#This Row],[6M Return vs Nifty]]-AVERAGE(Table2[6M Return vs Nifty]))/_xlfn.STDEV.P(Table2[6M Return vs Nifty])</f>
        <v>-1.0955897966322707</v>
      </c>
      <c r="M673">
        <v>-1.8253691085099299</v>
      </c>
      <c r="N673">
        <f>(Table2[[#This Row],[1W Return vs Nifty]]-AVERAGE(Table2[1W Return vs Nifty]))/_xlfn.STDEV.P(Table2[1W Return vs Nifty])</f>
        <v>-0.87433085461590043</v>
      </c>
      <c r="O673">
        <v>42840.83</v>
      </c>
      <c r="P673">
        <v>45747.499239728197</v>
      </c>
      <c r="Q673">
        <v>46956.511007619003</v>
      </c>
      <c r="R673">
        <v>21.197953277394699</v>
      </c>
      <c r="S673" s="1">
        <f>(Table2[[#This Row],[Close Price]]-Table2[[#This Row],[20D EMA]])/Table2[[#This Row],[20D EMA]]</f>
        <v>-4.8816281103797515E-2</v>
      </c>
      <c r="T673" s="1">
        <f>(Table2[[#This Row],[Close Price]]-Table2[[#This Row],[50D EMA]])/Table2[[#This Row],[50D EMA]]</f>
        <v>-0.1092518568837489</v>
      </c>
      <c r="U673" s="1">
        <f>(Table2[[#This Row],[Close Price]]-Table2[[#This Row],[200D EMA]])/Table2[[#This Row],[200D EMA]]</f>
        <v>-0.13218637574269251</v>
      </c>
      <c r="V673">
        <v>0.86895906131515899</v>
      </c>
      <c r="W673">
        <v>40253.050000000003</v>
      </c>
      <c r="X673">
        <v>41496.5</v>
      </c>
      <c r="Y673">
        <v>40253.050000000003</v>
      </c>
      <c r="Z673">
        <v>41496.5</v>
      </c>
      <c r="AA673">
        <v>40253.050000000003</v>
      </c>
      <c r="AB673">
        <v>41496.5</v>
      </c>
      <c r="AC673" s="1">
        <f>(Table2[[#This Row],[Close Price]]/Table2[[#This Row],[Day Low]])-1</f>
        <v>1.2333226923177287E-2</v>
      </c>
      <c r="AD673" s="1">
        <f>(Table2[[#This Row],[Day High]]/Table2[[#This Row],[Close Price]])-1</f>
        <v>1.8331513270101407E-2</v>
      </c>
      <c r="AE673" s="1">
        <f>(Table2[[#This Row],[Close Price]]/Table2[[#This Row],[Current Week Low]])-1</f>
        <v>1.2333226923177287E-2</v>
      </c>
      <c r="AF673" s="1">
        <f>(Table2[[#This Row],[Current Week High]]/Table2[[#This Row],[Close Price]])-1</f>
        <v>1.8331513270101407E-2</v>
      </c>
      <c r="AG673" s="1">
        <f>(Table2[[#This Row],[Close Price]]/Table2[[#This Row],[Current Month Low]])-1</f>
        <v>1.2333226923177287E-2</v>
      </c>
      <c r="AH673" s="1">
        <f>(Table2[[#This Row],[Current Month High]]/Table2[[#This Row],[Close Price]])-1</f>
        <v>1.8331513270101407E-2</v>
      </c>
      <c r="AI673">
        <v>47.226346335537798</v>
      </c>
      <c r="AJ673">
        <v>16.501370873442202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-0.15</v>
      </c>
      <c r="AM673" t="s">
        <v>3190</v>
      </c>
      <c r="AN673">
        <v>-5.74</v>
      </c>
      <c r="AO673" t="s">
        <v>3190</v>
      </c>
      <c r="AP673">
        <v>-3.5815128858422002E-2</v>
      </c>
      <c r="AQ673">
        <f>(Table2[[#This Row],[Sharpe Ratio]]-AVERAGE(Table2[Sharpe Ratio]))/_xlfn.STDEV.P(Table2[Sharpe Ratio])</f>
        <v>-1.1124026587876925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472</v>
      </c>
      <c r="AT673">
        <f>_xlfn.RANK.AVG(Table2[[#This Row],[6M Return vs Nifty Z-Score]],Table2[6M Return vs Nifty Z-Score])</f>
        <v>688</v>
      </c>
      <c r="AU673">
        <f>_xlfn.RANK.AVG(Table2[[#This Row],[Sharpe Ratio Z-Score]],Table2[Sharpe Ratio Z-Score])</f>
        <v>640</v>
      </c>
      <c r="AV673">
        <f>(Table2[[#This Row],[Rank 1Y]]+Table2[[#This Row],[Rank 6M]]+Table2[[#This Row],[Rank Sharpe]])/3</f>
        <v>600</v>
      </c>
    </row>
    <row r="674" spans="1:48" x14ac:dyDescent="0.3">
      <c r="A674" t="s">
        <v>1040</v>
      </c>
      <c r="B674" t="s">
        <v>1041</v>
      </c>
      <c r="C674" t="s">
        <v>3143</v>
      </c>
      <c r="D674" t="s">
        <v>54</v>
      </c>
      <c r="E674">
        <v>13226.389075354</v>
      </c>
      <c r="F674">
        <v>156.18</v>
      </c>
      <c r="G674">
        <v>-26.4026824533594</v>
      </c>
      <c r="H674">
        <f>(Table2[[#This Row],[1Y Return vs Nifty]]-AVERAGE(Table2[1Y Return vs Nifty]))/_xlfn.STDEV.P(Table2[1Y Return vs Nifty])</f>
        <v>-0.83314322826941956</v>
      </c>
      <c r="I674">
        <v>-1.9885593123707801</v>
      </c>
      <c r="J674">
        <f>(Table2[[#This Row],[1M Return vs Nifty]]-AVERAGE(Table2[1M Return vs Nifty]))/_xlfn.STDEV.P(Table2[1M Return vs Nifty])</f>
        <v>-0.13142565255294142</v>
      </c>
      <c r="K674">
        <v>-17.657178456955702</v>
      </c>
      <c r="L674">
        <f>(Table2[[#This Row],[6M Return vs Nifty]]-AVERAGE(Table2[6M Return vs Nifty]))/_xlfn.STDEV.P(Table2[6M Return vs Nifty])</f>
        <v>-0.67169954564587353</v>
      </c>
      <c r="M674">
        <v>1.04013195491768</v>
      </c>
      <c r="N674">
        <f>(Table2[[#This Row],[1W Return vs Nifty]]-AVERAGE(Table2[1W Return vs Nifty]))/_xlfn.STDEV.P(Table2[1W Return vs Nifty])</f>
        <v>-0.27575037533377916</v>
      </c>
      <c r="O674">
        <v>156.4</v>
      </c>
      <c r="P674">
        <v>167.412082555659</v>
      </c>
      <c r="Q674">
        <v>179.24110229796599</v>
      </c>
      <c r="R674">
        <v>53.9285919275016</v>
      </c>
      <c r="S674" s="1">
        <f>(Table2[[#This Row],[Close Price]]-Table2[[#This Row],[20D EMA]])/Table2[[#This Row],[20D EMA]]</f>
        <v>-1.4066496163682792E-3</v>
      </c>
      <c r="T674" s="1">
        <f>(Table2[[#This Row],[Close Price]]-Table2[[#This Row],[50D EMA]])/Table2[[#This Row],[50D EMA]]</f>
        <v>-6.7092424777194279E-2</v>
      </c>
      <c r="U674" s="1">
        <f>(Table2[[#This Row],[Close Price]]-Table2[[#This Row],[200D EMA]])/Table2[[#This Row],[200D EMA]]</f>
        <v>-0.12865967683924293</v>
      </c>
      <c r="V674">
        <v>0.74082770025017997</v>
      </c>
      <c r="W674">
        <v>154.87</v>
      </c>
      <c r="X674">
        <v>157.19</v>
      </c>
      <c r="Y674">
        <v>154.87</v>
      </c>
      <c r="Z674">
        <v>157.19</v>
      </c>
      <c r="AA674">
        <v>154.87</v>
      </c>
      <c r="AB674">
        <v>157.19</v>
      </c>
      <c r="AC674" s="1">
        <f>(Table2[[#This Row],[Close Price]]/Table2[[#This Row],[Day Low]])-1</f>
        <v>8.4587073028992155E-3</v>
      </c>
      <c r="AD674" s="1">
        <f>(Table2[[#This Row],[Day High]]/Table2[[#This Row],[Close Price]])-1</f>
        <v>6.4668971699319844E-3</v>
      </c>
      <c r="AE674" s="1">
        <f>(Table2[[#This Row],[Close Price]]/Table2[[#This Row],[Current Week Low]])-1</f>
        <v>8.4587073028992155E-3</v>
      </c>
      <c r="AF674" s="1">
        <f>(Table2[[#This Row],[Current Week High]]/Table2[[#This Row],[Close Price]])-1</f>
        <v>6.4668971699319844E-3</v>
      </c>
      <c r="AG674" s="1">
        <f>(Table2[[#This Row],[Close Price]]/Table2[[#This Row],[Current Month Low]])-1</f>
        <v>8.4587073028992155E-3</v>
      </c>
      <c r="AH674" s="1">
        <f>(Table2[[#This Row],[Current Month High]]/Table2[[#This Row],[Close Price]])-1</f>
        <v>6.4668971699319844E-3</v>
      </c>
      <c r="AI674">
        <v>47.522089896273499</v>
      </c>
      <c r="AJ674">
        <v>12.8876039031442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-0.24</v>
      </c>
      <c r="AM674" t="s">
        <v>3190</v>
      </c>
      <c r="AN674">
        <v>-1.1499999999999999</v>
      </c>
      <c r="AO674" t="s">
        <v>3190</v>
      </c>
      <c r="AP674">
        <v>-3.0609134149445001E-2</v>
      </c>
      <c r="AQ674">
        <f>(Table2[[#This Row],[Sharpe Ratio]]-AVERAGE(Table2[Sharpe Ratio]))/_xlfn.STDEV.P(Table2[Sharpe Ratio])</f>
        <v>-1.0520285121741149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603</v>
      </c>
      <c r="AT674">
        <f>_xlfn.RANK.AVG(Table2[[#This Row],[6M Return vs Nifty Z-Score]],Table2[6M Return vs Nifty Z-Score])</f>
        <v>568</v>
      </c>
      <c r="AU674">
        <f>_xlfn.RANK.AVG(Table2[[#This Row],[Sharpe Ratio Z-Score]],Table2[Sharpe Ratio Z-Score])</f>
        <v>630</v>
      </c>
      <c r="AV674">
        <f>(Table2[[#This Row],[Rank 1Y]]+Table2[[#This Row],[Rank 6M]]+Table2[[#This Row],[Rank Sharpe]])/3</f>
        <v>600.33333333333337</v>
      </c>
    </row>
    <row r="675" spans="1:48" x14ac:dyDescent="0.3">
      <c r="A675" t="s">
        <v>371</v>
      </c>
      <c r="B675" t="s">
        <v>372</v>
      </c>
      <c r="C675" t="s">
        <v>3155</v>
      </c>
      <c r="D675" t="s">
        <v>97</v>
      </c>
      <c r="E675">
        <v>65276</v>
      </c>
      <c r="F675">
        <v>816.5</v>
      </c>
      <c r="G675">
        <v>-6.5830939074119303</v>
      </c>
      <c r="H675">
        <f>(Table2[[#This Row],[1Y Return vs Nifty]]-AVERAGE(Table2[1Y Return vs Nifty]))/_xlfn.STDEV.P(Table2[1Y Return vs Nifty])</f>
        <v>-0.43650887203928163</v>
      </c>
      <c r="I675">
        <v>-1.1540542216344101</v>
      </c>
      <c r="J675">
        <f>(Table2[[#This Row],[1M Return vs Nifty]]-AVERAGE(Table2[1M Return vs Nifty]))/_xlfn.STDEV.P(Table2[1M Return vs Nifty])</f>
        <v>-3.9456481525058644E-2</v>
      </c>
      <c r="K675">
        <v>-30.350288125141802</v>
      </c>
      <c r="L675">
        <f>(Table2[[#This Row],[6M Return vs Nifty]]-AVERAGE(Table2[6M Return vs Nifty]))/_xlfn.STDEV.P(Table2[6M Return vs Nifty])</f>
        <v>-1.0738108738547605</v>
      </c>
      <c r="M675">
        <v>-0.85076542450951897</v>
      </c>
      <c r="N675">
        <f>(Table2[[#This Row],[1W Return vs Nifty]]-AVERAGE(Table2[1W Return vs Nifty]))/_xlfn.STDEV.P(Table2[1W Return vs Nifty])</f>
        <v>-0.67074386324299529</v>
      </c>
      <c r="O675">
        <v>820.1</v>
      </c>
      <c r="P675">
        <v>849.49340022029503</v>
      </c>
      <c r="Q675">
        <v>894.91245060524602</v>
      </c>
      <c r="R675">
        <v>50.172645590264302</v>
      </c>
      <c r="S675" s="1">
        <f>(Table2[[#This Row],[Close Price]]-Table2[[#This Row],[20D EMA]])/Table2[[#This Row],[20D EMA]]</f>
        <v>-4.3897085721253783E-3</v>
      </c>
      <c r="T675" s="1">
        <f>(Table2[[#This Row],[Close Price]]-Table2[[#This Row],[50D EMA]])/Table2[[#This Row],[50D EMA]]</f>
        <v>-3.8838912947103545E-2</v>
      </c>
      <c r="U675" s="1">
        <f>(Table2[[#This Row],[Close Price]]-Table2[[#This Row],[200D EMA]])/Table2[[#This Row],[200D EMA]]</f>
        <v>-8.7620247714973926E-2</v>
      </c>
      <c r="V675">
        <v>0.70279806642597797</v>
      </c>
      <c r="W675">
        <v>809.1</v>
      </c>
      <c r="X675">
        <v>819.65</v>
      </c>
      <c r="Y675">
        <v>809.1</v>
      </c>
      <c r="Z675">
        <v>819.65</v>
      </c>
      <c r="AA675">
        <v>809.1</v>
      </c>
      <c r="AB675">
        <v>819.65</v>
      </c>
      <c r="AC675" s="1">
        <f>(Table2[[#This Row],[Close Price]]/Table2[[#This Row],[Day Low]])-1</f>
        <v>9.1459646520826166E-3</v>
      </c>
      <c r="AD675" s="1">
        <f>(Table2[[#This Row],[Day High]]/Table2[[#This Row],[Close Price]])-1</f>
        <v>3.8579301898347129E-3</v>
      </c>
      <c r="AE675" s="1">
        <f>(Table2[[#This Row],[Close Price]]/Table2[[#This Row],[Current Week Low]])-1</f>
        <v>9.1459646520826166E-3</v>
      </c>
      <c r="AF675" s="1">
        <f>(Table2[[#This Row],[Current Week High]]/Table2[[#This Row],[Close Price]])-1</f>
        <v>3.8579301898347129E-3</v>
      </c>
      <c r="AG675" s="1">
        <f>(Table2[[#This Row],[Close Price]]/Table2[[#This Row],[Current Month Low]])-1</f>
        <v>9.1459646520826166E-3</v>
      </c>
      <c r="AH675" s="1">
        <f>(Table2[[#This Row],[Current Month High]]/Table2[[#This Row],[Close Price]])-1</f>
        <v>3.8579301898347129E-3</v>
      </c>
      <c r="AI675">
        <v>39.485609308021999</v>
      </c>
      <c r="AJ675">
        <v>15.6515580736543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-0.12</v>
      </c>
      <c r="AM675" t="s">
        <v>3190</v>
      </c>
      <c r="AN675">
        <v>0.6</v>
      </c>
      <c r="AO675" t="s">
        <v>3189</v>
      </c>
      <c r="AP675">
        <v>-4.8668233156994999E-2</v>
      </c>
      <c r="AQ675">
        <f>(Table2[[#This Row],[Sharpe Ratio]]-AVERAGE(Table2[Sharpe Ratio]))/_xlfn.STDEV.P(Table2[Sharpe Ratio])</f>
        <v>-1.2614606672454338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456</v>
      </c>
      <c r="AT675">
        <f>_xlfn.RANK.AVG(Table2[[#This Row],[6M Return vs Nifty Z-Score]],Table2[6M Return vs Nifty Z-Score])</f>
        <v>684</v>
      </c>
      <c r="AU675">
        <f>_xlfn.RANK.AVG(Table2[[#This Row],[Sharpe Ratio Z-Score]],Table2[Sharpe Ratio Z-Score])</f>
        <v>665</v>
      </c>
      <c r="AV675">
        <f>(Table2[[#This Row],[Rank 1Y]]+Table2[[#This Row],[Rank 6M]]+Table2[[#This Row],[Rank Sharpe]])/3</f>
        <v>601.66666666666663</v>
      </c>
    </row>
    <row r="676" spans="1:48" x14ac:dyDescent="0.3">
      <c r="A676" t="s">
        <v>1661</v>
      </c>
      <c r="B676" t="s">
        <v>1662</v>
      </c>
      <c r="C676" t="s">
        <v>3151</v>
      </c>
      <c r="D676" t="s">
        <v>269</v>
      </c>
      <c r="E676">
        <v>5498.7382851149996</v>
      </c>
      <c r="F676">
        <v>1776.8</v>
      </c>
      <c r="G676">
        <v>-40.849165333011101</v>
      </c>
      <c r="H676">
        <f>(Table2[[#This Row],[1Y Return vs Nifty]]-AVERAGE(Table2[1Y Return vs Nifty]))/_xlfn.STDEV.P(Table2[1Y Return vs Nifty])</f>
        <v>-1.1222497061095953</v>
      </c>
      <c r="I676">
        <v>6.8991890008701304</v>
      </c>
      <c r="J676">
        <f>(Table2[[#This Row],[1M Return vs Nifty]]-AVERAGE(Table2[1M Return vs Nifty]))/_xlfn.STDEV.P(Table2[1M Return vs Nifty])</f>
        <v>0.84807567553596752</v>
      </c>
      <c r="K676">
        <v>-9.3157950266973995</v>
      </c>
      <c r="L676">
        <f>(Table2[[#This Row],[6M Return vs Nifty]]-AVERAGE(Table2[6M Return vs Nifty]))/_xlfn.STDEV.P(Table2[6M Return vs Nifty])</f>
        <v>-0.40744871524080634</v>
      </c>
      <c r="M676">
        <v>0.14419224688062299</v>
      </c>
      <c r="N676">
        <f>(Table2[[#This Row],[1W Return vs Nifty]]-AVERAGE(Table2[1W Return vs Nifty]))/_xlfn.STDEV.P(Table2[1W Return vs Nifty])</f>
        <v>-0.46290508509445605</v>
      </c>
      <c r="O676">
        <v>1712.1</v>
      </c>
      <c r="P676">
        <v>1707.5957774702299</v>
      </c>
      <c r="Q676">
        <v>1825.3352489566801</v>
      </c>
      <c r="R676">
        <v>73.572340159121794</v>
      </c>
      <c r="S676" s="1">
        <f>(Table2[[#This Row],[Close Price]]-Table2[[#This Row],[20D EMA]])/Table2[[#This Row],[20D EMA]]</f>
        <v>3.7789848723789529E-2</v>
      </c>
      <c r="T676" s="1">
        <f>(Table2[[#This Row],[Close Price]]-Table2[[#This Row],[50D EMA]])/Table2[[#This Row],[50D EMA]]</f>
        <v>4.0527286049099255E-2</v>
      </c>
      <c r="U676" s="1">
        <f>(Table2[[#This Row],[Close Price]]-Table2[[#This Row],[200D EMA]])/Table2[[#This Row],[200D EMA]]</f>
        <v>-2.6589772472986398E-2</v>
      </c>
      <c r="V676">
        <v>1.56621510922259</v>
      </c>
      <c r="W676">
        <v>1753</v>
      </c>
      <c r="X676">
        <v>1809</v>
      </c>
      <c r="Y676">
        <v>1753</v>
      </c>
      <c r="Z676">
        <v>1809</v>
      </c>
      <c r="AA676">
        <v>1753</v>
      </c>
      <c r="AB676">
        <v>1809</v>
      </c>
      <c r="AC676" s="1">
        <f>(Table2[[#This Row],[Close Price]]/Table2[[#This Row],[Day Low]])-1</f>
        <v>1.3576725613234419E-2</v>
      </c>
      <c r="AD676" s="1">
        <f>(Table2[[#This Row],[Day High]]/Table2[[#This Row],[Close Price]])-1</f>
        <v>1.8122467357046368E-2</v>
      </c>
      <c r="AE676" s="1">
        <f>(Table2[[#This Row],[Close Price]]/Table2[[#This Row],[Current Week Low]])-1</f>
        <v>1.3576725613234419E-2</v>
      </c>
      <c r="AF676" s="1">
        <f>(Table2[[#This Row],[Current Week High]]/Table2[[#This Row],[Close Price]])-1</f>
        <v>1.8122467357046368E-2</v>
      </c>
      <c r="AG676" s="1">
        <f>(Table2[[#This Row],[Close Price]]/Table2[[#This Row],[Current Month Low]])-1</f>
        <v>1.3576725613234419E-2</v>
      </c>
      <c r="AH676" s="1">
        <f>(Table2[[#This Row],[Current Month High]]/Table2[[#This Row],[Close Price]])-1</f>
        <v>1.8122467357046368E-2</v>
      </c>
      <c r="AI676">
        <v>32.333408374606002</v>
      </c>
      <c r="AJ676">
        <v>18.817707636752701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0.04</v>
      </c>
      <c r="AM676" t="s">
        <v>3189</v>
      </c>
      <c r="AN676">
        <v>11.99</v>
      </c>
      <c r="AO676" t="s">
        <v>3189</v>
      </c>
      <c r="AP676">
        <v>-4.4695006745498998E-2</v>
      </c>
      <c r="AQ676">
        <f>(Table2[[#This Row],[Sharpe Ratio]]-AVERAGE(Table2[Sharpe Ratio]))/_xlfn.STDEV.P(Table2[Sharpe Ratio])</f>
        <v>-1.2153829880877969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690</v>
      </c>
      <c r="AT676">
        <f>_xlfn.RANK.AVG(Table2[[#This Row],[6M Return vs Nifty Z-Score]],Table2[6M Return vs Nifty Z-Score])</f>
        <v>459</v>
      </c>
      <c r="AU676">
        <f>_xlfn.RANK.AVG(Table2[[#This Row],[Sharpe Ratio Z-Score]],Table2[Sharpe Ratio Z-Score])</f>
        <v>659</v>
      </c>
      <c r="AV676">
        <f>(Table2[[#This Row],[Rank 1Y]]+Table2[[#This Row],[Rank 6M]]+Table2[[#This Row],[Rank Sharpe]])/3</f>
        <v>602.66666666666663</v>
      </c>
    </row>
    <row r="677" spans="1:48" x14ac:dyDescent="0.3">
      <c r="A677" t="s">
        <v>638</v>
      </c>
      <c r="B677" t="s">
        <v>639</v>
      </c>
      <c r="C677" t="s">
        <v>3147</v>
      </c>
      <c r="D677" t="s">
        <v>51</v>
      </c>
      <c r="E677">
        <v>28633.8494574</v>
      </c>
      <c r="F677">
        <v>1780.1</v>
      </c>
      <c r="G677">
        <v>-23.639557962888102</v>
      </c>
      <c r="H677">
        <f>(Table2[[#This Row],[1Y Return vs Nifty]]-AVERAGE(Table2[1Y Return vs Nifty]))/_xlfn.STDEV.P(Table2[1Y Return vs Nifty])</f>
        <v>-0.7778469187158138</v>
      </c>
      <c r="I677">
        <v>5.2268119994539797</v>
      </c>
      <c r="J677">
        <f>(Table2[[#This Row],[1M Return vs Nifty]]-AVERAGE(Table2[1M Return vs Nifty]))/_xlfn.STDEV.P(Table2[1M Return vs Nifty])</f>
        <v>0.66376628285075356</v>
      </c>
      <c r="K677">
        <v>-13.8183656352199</v>
      </c>
      <c r="L677">
        <f>(Table2[[#This Row],[6M Return vs Nifty]]-AVERAGE(Table2[6M Return vs Nifty]))/_xlfn.STDEV.P(Table2[6M Return vs Nifty])</f>
        <v>-0.55008788681317411</v>
      </c>
      <c r="M677">
        <v>-2.3328824164403499</v>
      </c>
      <c r="N677">
        <f>(Table2[[#This Row],[1W Return vs Nifty]]-AVERAGE(Table2[1W Return vs Nifty]))/_xlfn.STDEV.P(Table2[1W Return vs Nifty])</f>
        <v>-0.98034636547376963</v>
      </c>
      <c r="O677">
        <v>1745.91</v>
      </c>
      <c r="P677">
        <v>1757.76669837022</v>
      </c>
      <c r="Q677">
        <v>1797.1087333124501</v>
      </c>
      <c r="R677">
        <v>47.796300763060003</v>
      </c>
      <c r="S677" s="1">
        <f>(Table2[[#This Row],[Close Price]]-Table2[[#This Row],[20D EMA]])/Table2[[#This Row],[20D EMA]]</f>
        <v>1.9582910917515694E-2</v>
      </c>
      <c r="T677" s="1">
        <f>(Table2[[#This Row],[Close Price]]-Table2[[#This Row],[50D EMA]])/Table2[[#This Row],[50D EMA]]</f>
        <v>1.2705498204333442E-2</v>
      </c>
      <c r="U677" s="1">
        <f>(Table2[[#This Row],[Close Price]]-Table2[[#This Row],[200D EMA]])/Table2[[#This Row],[200D EMA]]</f>
        <v>-9.4644987235132528E-3</v>
      </c>
      <c r="V677">
        <v>0.33128188225982402</v>
      </c>
      <c r="W677">
        <v>1732.6</v>
      </c>
      <c r="X677">
        <v>1817.45</v>
      </c>
      <c r="Y677">
        <v>1732.6</v>
      </c>
      <c r="Z677">
        <v>1817.45</v>
      </c>
      <c r="AA677">
        <v>1732.6</v>
      </c>
      <c r="AB677">
        <v>1817.45</v>
      </c>
      <c r="AC677" s="1">
        <f>(Table2[[#This Row],[Close Price]]/Table2[[#This Row],[Day Low]])-1</f>
        <v>2.7415444995959826E-2</v>
      </c>
      <c r="AD677" s="1">
        <f>(Table2[[#This Row],[Day High]]/Table2[[#This Row],[Close Price]])-1</f>
        <v>2.0981967305207627E-2</v>
      </c>
      <c r="AE677" s="1">
        <f>(Table2[[#This Row],[Close Price]]/Table2[[#This Row],[Current Week Low]])-1</f>
        <v>2.7415444995959826E-2</v>
      </c>
      <c r="AF677" s="1">
        <f>(Table2[[#This Row],[Current Week High]]/Table2[[#This Row],[Close Price]])-1</f>
        <v>2.0981967305207627E-2</v>
      </c>
      <c r="AG677" s="1">
        <f>(Table2[[#This Row],[Close Price]]/Table2[[#This Row],[Current Month Low]])-1</f>
        <v>2.7415444995959826E-2</v>
      </c>
      <c r="AH677" s="1">
        <f>(Table2[[#This Row],[Current Month High]]/Table2[[#This Row],[Close Price]])-1</f>
        <v>2.0981967305207627E-2</v>
      </c>
      <c r="AI677">
        <v>24.7654626144598</v>
      </c>
      <c r="AJ677">
        <v>12.2595699060351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-0.02</v>
      </c>
      <c r="AM677" t="s">
        <v>3190</v>
      </c>
      <c r="AN677">
        <v>0.88</v>
      </c>
      <c r="AO677" t="s">
        <v>3189</v>
      </c>
      <c r="AP677">
        <v>-0.10878005155121</v>
      </c>
      <c r="AQ677">
        <f>(Table2[[#This Row],[Sharpe Ratio]]-AVERAGE(Table2[Sharpe Ratio]))/_xlfn.STDEV.P(Table2[Sharpe Ratio])</f>
        <v>-1.9585800344017323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584</v>
      </c>
      <c r="AT677">
        <f>_xlfn.RANK.AVG(Table2[[#This Row],[6M Return vs Nifty Z-Score]],Table2[6M Return vs Nifty Z-Score])</f>
        <v>517</v>
      </c>
      <c r="AU677">
        <f>_xlfn.RANK.AVG(Table2[[#This Row],[Sharpe Ratio Z-Score]],Table2[Sharpe Ratio Z-Score])</f>
        <v>719</v>
      </c>
      <c r="AV677">
        <f>(Table2[[#This Row],[Rank 1Y]]+Table2[[#This Row],[Rank 6M]]+Table2[[#This Row],[Rank Sharpe]])/3</f>
        <v>606.66666666666663</v>
      </c>
    </row>
    <row r="678" spans="1:48" x14ac:dyDescent="0.3">
      <c r="A678" t="s">
        <v>474</v>
      </c>
      <c r="B678" t="s">
        <v>475</v>
      </c>
      <c r="C678" t="s">
        <v>3143</v>
      </c>
      <c r="D678" t="s">
        <v>24</v>
      </c>
      <c r="E678">
        <v>46901.390205023999</v>
      </c>
      <c r="F678">
        <v>64.39</v>
      </c>
      <c r="G678">
        <v>-46.078325141798601</v>
      </c>
      <c r="H678">
        <f>(Table2[[#This Row],[1Y Return vs Nifty]]-AVERAGE(Table2[1Y Return vs Nifty]))/_xlfn.STDEV.P(Table2[1Y Return vs Nifty])</f>
        <v>-1.2268969054989605</v>
      </c>
      <c r="I678">
        <v>-4.5973145856988298</v>
      </c>
      <c r="J678">
        <f>(Table2[[#This Row],[1M Return vs Nifty]]-AVERAGE(Table2[1M Return vs Nifty]))/_xlfn.STDEV.P(Table2[1M Return vs Nifty])</f>
        <v>-0.41893145996615661</v>
      </c>
      <c r="K678">
        <v>-25.697885815971301</v>
      </c>
      <c r="L678">
        <f>(Table2[[#This Row],[6M Return vs Nifty]]-AVERAGE(Table2[6M Return vs Nifty]))/_xlfn.STDEV.P(Table2[6M Return vs Nifty])</f>
        <v>-0.92642510938826728</v>
      </c>
      <c r="M678">
        <v>-3.0148201557308401</v>
      </c>
      <c r="N678">
        <f>(Table2[[#This Row],[1W Return vs Nifty]]-AVERAGE(Table2[1W Return vs Nifty]))/_xlfn.STDEV.P(Table2[1W Return vs Nifty])</f>
        <v>-1.1227977587169464</v>
      </c>
      <c r="O678">
        <v>65.34</v>
      </c>
      <c r="P678">
        <v>67.988459623410094</v>
      </c>
      <c r="Q678">
        <v>74.153055198947897</v>
      </c>
      <c r="R678">
        <v>42.532389067112</v>
      </c>
      <c r="S678" s="1">
        <f>(Table2[[#This Row],[Close Price]]-Table2[[#This Row],[20D EMA]])/Table2[[#This Row],[20D EMA]]</f>
        <v>-1.4539332721150947E-2</v>
      </c>
      <c r="T678" s="1">
        <f>(Table2[[#This Row],[Close Price]]-Table2[[#This Row],[50D EMA]])/Table2[[#This Row],[50D EMA]]</f>
        <v>-5.292750627594827E-2</v>
      </c>
      <c r="U678" s="1">
        <f>(Table2[[#This Row],[Close Price]]-Table2[[#This Row],[200D EMA]])/Table2[[#This Row],[200D EMA]]</f>
        <v>-0.13166086242507802</v>
      </c>
      <c r="V678">
        <v>0.66376371718251004</v>
      </c>
      <c r="W678">
        <v>63.82</v>
      </c>
      <c r="X678">
        <v>65.16</v>
      </c>
      <c r="Y678">
        <v>63.82</v>
      </c>
      <c r="Z678">
        <v>65.16</v>
      </c>
      <c r="AA678">
        <v>63.82</v>
      </c>
      <c r="AB678">
        <v>65.16</v>
      </c>
      <c r="AC678" s="1">
        <f>(Table2[[#This Row],[Close Price]]/Table2[[#This Row],[Day Low]])-1</f>
        <v>8.9313694766530727E-3</v>
      </c>
      <c r="AD678" s="1">
        <f>(Table2[[#This Row],[Day High]]/Table2[[#This Row],[Close Price]])-1</f>
        <v>1.1958378630221977E-2</v>
      </c>
      <c r="AE678" s="1">
        <f>(Table2[[#This Row],[Close Price]]/Table2[[#This Row],[Current Week Low]])-1</f>
        <v>8.9313694766530727E-3</v>
      </c>
      <c r="AF678" s="1">
        <f>(Table2[[#This Row],[Current Week High]]/Table2[[#This Row],[Close Price]])-1</f>
        <v>1.1958378630221977E-2</v>
      </c>
      <c r="AG678" s="1">
        <f>(Table2[[#This Row],[Close Price]]/Table2[[#This Row],[Current Month Low]])-1</f>
        <v>8.9313694766530727E-3</v>
      </c>
      <c r="AH678" s="1">
        <f>(Table2[[#This Row],[Current Month High]]/Table2[[#This Row],[Close Price]])-1</f>
        <v>1.1958378630221977E-2</v>
      </c>
      <c r="AI678">
        <v>43.578195371952098</v>
      </c>
      <c r="AJ678">
        <v>8.5834738617200692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-0.12</v>
      </c>
      <c r="AM678" t="s">
        <v>3190</v>
      </c>
      <c r="AN678">
        <v>-2.79</v>
      </c>
      <c r="AO678" t="s">
        <v>3190</v>
      </c>
      <c r="AP678">
        <v>1.7764471076389E-2</v>
      </c>
      <c r="AQ678">
        <f>(Table2[[#This Row],[Sharpe Ratio]]-AVERAGE(Table2[Sharpe Ratio]))/_xlfn.STDEV.P(Table2[Sharpe Ratio])</f>
        <v>-0.49103771264529295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704</v>
      </c>
      <c r="AT678">
        <f>_xlfn.RANK.AVG(Table2[[#This Row],[6M Return vs Nifty Z-Score]],Table2[6M Return vs Nifty Z-Score])</f>
        <v>654</v>
      </c>
      <c r="AU678">
        <f>_xlfn.RANK.AVG(Table2[[#This Row],[Sharpe Ratio Z-Score]],Table2[Sharpe Ratio Z-Score])</f>
        <v>463</v>
      </c>
      <c r="AV678">
        <f>(Table2[[#This Row],[Rank 1Y]]+Table2[[#This Row],[Rank 6M]]+Table2[[#This Row],[Rank Sharpe]])/3</f>
        <v>607</v>
      </c>
    </row>
    <row r="679" spans="1:48" x14ac:dyDescent="0.3">
      <c r="A679" t="s">
        <v>597</v>
      </c>
      <c r="B679" t="s">
        <v>598</v>
      </c>
      <c r="C679" t="s">
        <v>3141</v>
      </c>
      <c r="D679" t="s">
        <v>188</v>
      </c>
      <c r="E679">
        <v>33025.516246874999</v>
      </c>
      <c r="F679">
        <v>480.5</v>
      </c>
      <c r="G679">
        <v>-11.1982808822836</v>
      </c>
      <c r="H679">
        <f>(Table2[[#This Row],[1Y Return vs Nifty]]-AVERAGE(Table2[1Y Return vs Nifty]))/_xlfn.STDEV.P(Table2[1Y Return vs Nifty])</f>
        <v>-0.52886909992273257</v>
      </c>
      <c r="I679">
        <v>-8.4503600150927305</v>
      </c>
      <c r="J679">
        <f>(Table2[[#This Row],[1M Return vs Nifty]]-AVERAGE(Table2[1M Return vs Nifty]))/_xlfn.STDEV.P(Table2[1M Return vs Nifty])</f>
        <v>-0.84356804757695247</v>
      </c>
      <c r="K679">
        <v>-23.498582829251699</v>
      </c>
      <c r="L679">
        <f>(Table2[[#This Row],[6M Return vs Nifty]]-AVERAGE(Table2[6M Return vs Nifty]))/_xlfn.STDEV.P(Table2[6M Return vs Nifty])</f>
        <v>-0.856752297268779</v>
      </c>
      <c r="M679">
        <v>2.3528798677262301</v>
      </c>
      <c r="N679">
        <f>(Table2[[#This Row],[1W Return vs Nifty]]-AVERAGE(Table2[1W Return vs Nifty]))/_xlfn.STDEV.P(Table2[1W Return vs Nifty])</f>
        <v>-1.5277324408751135E-3</v>
      </c>
      <c r="O679">
        <v>490.99</v>
      </c>
      <c r="P679">
        <v>533.96137769873997</v>
      </c>
      <c r="Q679">
        <v>561.47677523193499</v>
      </c>
      <c r="R679">
        <v>47.443013926991398</v>
      </c>
      <c r="S679" s="1">
        <f>(Table2[[#This Row],[Close Price]]-Table2[[#This Row],[20D EMA]])/Table2[[#This Row],[20D EMA]]</f>
        <v>-2.1364997250453183E-2</v>
      </c>
      <c r="T679" s="1">
        <f>(Table2[[#This Row],[Close Price]]-Table2[[#This Row],[50D EMA]])/Table2[[#This Row],[50D EMA]]</f>
        <v>-0.10012218098834627</v>
      </c>
      <c r="U679" s="1">
        <f>(Table2[[#This Row],[Close Price]]-Table2[[#This Row],[200D EMA]])/Table2[[#This Row],[200D EMA]]</f>
        <v>-0.14422105918536895</v>
      </c>
      <c r="V679">
        <v>0.547743554906028</v>
      </c>
      <c r="W679">
        <v>475.1</v>
      </c>
      <c r="X679">
        <v>482.4</v>
      </c>
      <c r="Y679">
        <v>475.1</v>
      </c>
      <c r="Z679">
        <v>482.4</v>
      </c>
      <c r="AA679">
        <v>475.1</v>
      </c>
      <c r="AB679">
        <v>482.4</v>
      </c>
      <c r="AC679" s="1">
        <f>(Table2[[#This Row],[Close Price]]/Table2[[#This Row],[Day Low]])-1</f>
        <v>1.136602820458843E-2</v>
      </c>
      <c r="AD679" s="1">
        <f>(Table2[[#This Row],[Day High]]/Table2[[#This Row],[Close Price]])-1</f>
        <v>3.9542143600415081E-3</v>
      </c>
      <c r="AE679" s="1">
        <f>(Table2[[#This Row],[Close Price]]/Table2[[#This Row],[Current Week Low]])-1</f>
        <v>1.136602820458843E-2</v>
      </c>
      <c r="AF679" s="1">
        <f>(Table2[[#This Row],[Current Week High]]/Table2[[#This Row],[Close Price]])-1</f>
        <v>3.9542143600415081E-3</v>
      </c>
      <c r="AG679" s="1">
        <f>(Table2[[#This Row],[Close Price]]/Table2[[#This Row],[Current Month Low]])-1</f>
        <v>1.136602820458843E-2</v>
      </c>
      <c r="AH679" s="1">
        <f>(Table2[[#This Row],[Current Month High]]/Table2[[#This Row],[Close Price]])-1</f>
        <v>3.9542143600415081E-3</v>
      </c>
      <c r="AI679">
        <v>43.590010405827201</v>
      </c>
      <c r="AJ679">
        <v>11.420289855072401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-0.17</v>
      </c>
      <c r="AM679" t="s">
        <v>3190</v>
      </c>
      <c r="AN679">
        <v>-4.4800000000000004</v>
      </c>
      <c r="AO679" t="s">
        <v>3190</v>
      </c>
      <c r="AP679">
        <v>-8.1835716044896006E-2</v>
      </c>
      <c r="AQ679">
        <f>(Table2[[#This Row],[Sharpe Ratio]]-AVERAGE(Table2[Sharpe Ratio]))/_xlfn.STDEV.P(Table2[Sharpe Ratio])</f>
        <v>-1.6461054059779772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494</v>
      </c>
      <c r="AT679">
        <f>_xlfn.RANK.AVG(Table2[[#This Row],[6M Return vs Nifty Z-Score]],Table2[6M Return vs Nifty Z-Score])</f>
        <v>631</v>
      </c>
      <c r="AU679">
        <f>_xlfn.RANK.AVG(Table2[[#This Row],[Sharpe Ratio Z-Score]],Table2[Sharpe Ratio Z-Score])</f>
        <v>698</v>
      </c>
      <c r="AV679">
        <f>(Table2[[#This Row],[Rank 1Y]]+Table2[[#This Row],[Rank 6M]]+Table2[[#This Row],[Rank Sharpe]])/3</f>
        <v>607.66666666666663</v>
      </c>
    </row>
    <row r="680" spans="1:48" x14ac:dyDescent="0.3">
      <c r="A680" t="s">
        <v>888</v>
      </c>
      <c r="B680" t="s">
        <v>889</v>
      </c>
      <c r="C680" t="s">
        <v>573</v>
      </c>
      <c r="D680" t="s">
        <v>573</v>
      </c>
      <c r="E680">
        <v>17084.213177850001</v>
      </c>
      <c r="F680">
        <v>33.950000000000003</v>
      </c>
      <c r="G680">
        <v>-26.634563018761401</v>
      </c>
      <c r="H680">
        <f>(Table2[[#This Row],[1Y Return vs Nifty]]-AVERAGE(Table2[1Y Return vs Nifty]))/_xlfn.STDEV.P(Table2[1Y Return vs Nifty])</f>
        <v>-0.83778367772008733</v>
      </c>
      <c r="I680">
        <v>-3.7079225450909599</v>
      </c>
      <c r="J680">
        <f>(Table2[[#This Row],[1M Return vs Nifty]]-AVERAGE(Table2[1M Return vs Nifty]))/_xlfn.STDEV.P(Table2[1M Return vs Nifty])</f>
        <v>-0.3209133057313811</v>
      </c>
      <c r="K680">
        <v>-15.741121331553099</v>
      </c>
      <c r="L680">
        <f>(Table2[[#This Row],[6M Return vs Nifty]]-AVERAGE(Table2[6M Return vs Nifty]))/_xlfn.STDEV.P(Table2[6M Return vs Nifty])</f>
        <v>-0.61099981990799257</v>
      </c>
      <c r="M680">
        <v>5.3751978122288202</v>
      </c>
      <c r="N680">
        <f>(Table2[[#This Row],[1W Return vs Nifty]]-AVERAGE(Table2[1W Return vs Nifty]))/_xlfn.STDEV.P(Table2[1W Return vs Nifty])</f>
        <v>0.62981055141211861</v>
      </c>
      <c r="O680">
        <v>32.96</v>
      </c>
      <c r="P680">
        <v>33.972767774144302</v>
      </c>
      <c r="Q680">
        <v>36.4979613873831</v>
      </c>
      <c r="R680">
        <v>70.851897382491003</v>
      </c>
      <c r="S680" s="1">
        <f>(Table2[[#This Row],[Close Price]]-Table2[[#This Row],[20D EMA]])/Table2[[#This Row],[20D EMA]]</f>
        <v>3.0036407766990351E-2</v>
      </c>
      <c r="T680" s="1">
        <f>(Table2[[#This Row],[Close Price]]-Table2[[#This Row],[50D EMA]])/Table2[[#This Row],[50D EMA]]</f>
        <v>-6.7017719297003437E-4</v>
      </c>
      <c r="U680" s="1">
        <f>(Table2[[#This Row],[Close Price]]-Table2[[#This Row],[200D EMA]])/Table2[[#This Row],[200D EMA]]</f>
        <v>-6.9811060413470002E-2</v>
      </c>
      <c r="V680">
        <v>0.84718299928802898</v>
      </c>
      <c r="W680">
        <v>33.619999999999997</v>
      </c>
      <c r="X680">
        <v>34.270000000000003</v>
      </c>
      <c r="Y680">
        <v>33.619999999999997</v>
      </c>
      <c r="Z680">
        <v>34.270000000000003</v>
      </c>
      <c r="AA680">
        <v>33.619999999999997</v>
      </c>
      <c r="AB680">
        <v>34.270000000000003</v>
      </c>
      <c r="AC680" s="1">
        <f>(Table2[[#This Row],[Close Price]]/Table2[[#This Row],[Day Low]])-1</f>
        <v>9.8155859607378382E-3</v>
      </c>
      <c r="AD680" s="1">
        <f>(Table2[[#This Row],[Day High]]/Table2[[#This Row],[Close Price]])-1</f>
        <v>9.4256259204712478E-3</v>
      </c>
      <c r="AE680" s="1">
        <f>(Table2[[#This Row],[Close Price]]/Table2[[#This Row],[Current Week Low]])-1</f>
        <v>9.8155859607378382E-3</v>
      </c>
      <c r="AF680" s="1">
        <f>(Table2[[#This Row],[Current Week High]]/Table2[[#This Row],[Close Price]])-1</f>
        <v>9.4256259204712478E-3</v>
      </c>
      <c r="AG680" s="1">
        <f>(Table2[[#This Row],[Close Price]]/Table2[[#This Row],[Current Month Low]])-1</f>
        <v>9.8155859607378382E-3</v>
      </c>
      <c r="AH680" s="1">
        <f>(Table2[[#This Row],[Current Month High]]/Table2[[#This Row],[Close Price]])-1</f>
        <v>9.4256259204712478E-3</v>
      </c>
      <c r="AI680">
        <v>55.817378497790799</v>
      </c>
      <c r="AJ680">
        <v>9.2693916961699294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-0.01</v>
      </c>
      <c r="AM680" t="s">
        <v>3190</v>
      </c>
      <c r="AN680">
        <v>3.85</v>
      </c>
      <c r="AO680" t="s">
        <v>3189</v>
      </c>
      <c r="AP680">
        <v>-5.2096936135866002E-2</v>
      </c>
      <c r="AQ680">
        <f>(Table2[[#This Row],[Sharpe Ratio]]-AVERAGE(Table2[Sharpe Ratio]))/_xlfn.STDEV.P(Table2[Sharpe Ratio])</f>
        <v>-1.3012234845191082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609</v>
      </c>
      <c r="AT680">
        <f>_xlfn.RANK.AVG(Table2[[#This Row],[6M Return vs Nifty Z-Score]],Table2[6M Return vs Nifty Z-Score])</f>
        <v>544</v>
      </c>
      <c r="AU680">
        <f>_xlfn.RANK.AVG(Table2[[#This Row],[Sharpe Ratio Z-Score]],Table2[Sharpe Ratio Z-Score])</f>
        <v>670</v>
      </c>
      <c r="AV680">
        <f>(Table2[[#This Row],[Rank 1Y]]+Table2[[#This Row],[Rank 6M]]+Table2[[#This Row],[Rank Sharpe]])/3</f>
        <v>607.66666666666663</v>
      </c>
    </row>
    <row r="681" spans="1:48" x14ac:dyDescent="0.3">
      <c r="A681" t="s">
        <v>931</v>
      </c>
      <c r="B681" t="s">
        <v>932</v>
      </c>
      <c r="C681" t="s">
        <v>3151</v>
      </c>
      <c r="D681" t="s">
        <v>522</v>
      </c>
      <c r="E681">
        <v>16271.681071229999</v>
      </c>
      <c r="F681">
        <v>1459.55</v>
      </c>
      <c r="G681">
        <v>-32.5972972541663</v>
      </c>
      <c r="H681">
        <f>(Table2[[#This Row],[1Y Return vs Nifty]]-AVERAGE(Table2[1Y Return vs Nifty]))/_xlfn.STDEV.P(Table2[1Y Return vs Nifty])</f>
        <v>-0.95711134435395429</v>
      </c>
      <c r="I681">
        <v>-5.8800326019980202</v>
      </c>
      <c r="J681">
        <f>(Table2[[#This Row],[1M Return vs Nifty]]-AVERAGE(Table2[1M Return vs Nifty]))/_xlfn.STDEV.P(Table2[1M Return vs Nifty])</f>
        <v>-0.56029729934943617</v>
      </c>
      <c r="K681">
        <v>-24.320454429231901</v>
      </c>
      <c r="L681">
        <f>(Table2[[#This Row],[6M Return vs Nifty]]-AVERAGE(Table2[6M Return vs Nifty]))/_xlfn.STDEV.P(Table2[6M Return vs Nifty])</f>
        <v>-0.88278877606116857</v>
      </c>
      <c r="M681">
        <v>-4.3474754082162397</v>
      </c>
      <c r="N681">
        <f>(Table2[[#This Row],[1W Return vs Nifty]]-AVERAGE(Table2[1W Return vs Nifty]))/_xlfn.STDEV.P(Table2[1W Return vs Nifty])</f>
        <v>-1.4011788872154174</v>
      </c>
      <c r="O681">
        <v>1505.04</v>
      </c>
      <c r="P681">
        <v>1567.7949970298901</v>
      </c>
      <c r="Q681">
        <v>1598.88962031953</v>
      </c>
      <c r="R681">
        <v>22.155382466261099</v>
      </c>
      <c r="S681" s="1">
        <f>(Table2[[#This Row],[Close Price]]-Table2[[#This Row],[20D EMA]])/Table2[[#This Row],[20D EMA]]</f>
        <v>-3.0225110296071871E-2</v>
      </c>
      <c r="T681" s="1">
        <f>(Table2[[#This Row],[Close Price]]-Table2[[#This Row],[50D EMA]])/Table2[[#This Row],[50D EMA]]</f>
        <v>-6.9042825901954583E-2</v>
      </c>
      <c r="U681" s="1">
        <f>(Table2[[#This Row],[Close Price]]-Table2[[#This Row],[200D EMA]])/Table2[[#This Row],[200D EMA]]</f>
        <v>-8.7147742125990968E-2</v>
      </c>
      <c r="V681">
        <v>0.670100241446834</v>
      </c>
      <c r="W681">
        <v>1435.8</v>
      </c>
      <c r="X681">
        <v>1469</v>
      </c>
      <c r="Y681">
        <v>1435.8</v>
      </c>
      <c r="Z681">
        <v>1469</v>
      </c>
      <c r="AA681">
        <v>1435.8</v>
      </c>
      <c r="AB681">
        <v>1469</v>
      </c>
      <c r="AC681" s="1">
        <f>(Table2[[#This Row],[Close Price]]/Table2[[#This Row],[Day Low]])-1</f>
        <v>1.6541301016854693E-2</v>
      </c>
      <c r="AD681" s="1">
        <f>(Table2[[#This Row],[Day High]]/Table2[[#This Row],[Close Price]])-1</f>
        <v>6.474598335103332E-3</v>
      </c>
      <c r="AE681" s="1">
        <f>(Table2[[#This Row],[Close Price]]/Table2[[#This Row],[Current Week Low]])-1</f>
        <v>1.6541301016854693E-2</v>
      </c>
      <c r="AF681" s="1">
        <f>(Table2[[#This Row],[Current Week High]]/Table2[[#This Row],[Close Price]])-1</f>
        <v>6.474598335103332E-3</v>
      </c>
      <c r="AG681" s="1">
        <f>(Table2[[#This Row],[Close Price]]/Table2[[#This Row],[Current Month Low]])-1</f>
        <v>1.6541301016854693E-2</v>
      </c>
      <c r="AH681" s="1">
        <f>(Table2[[#This Row],[Current Month High]]/Table2[[#This Row],[Close Price]])-1</f>
        <v>6.474598335103332E-3</v>
      </c>
      <c r="AI681">
        <v>30.310712205816799</v>
      </c>
      <c r="AJ681">
        <v>11.3905212546745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-0.09</v>
      </c>
      <c r="AM681" t="s">
        <v>3190</v>
      </c>
      <c r="AN681">
        <v>-3.13</v>
      </c>
      <c r="AO681" t="s">
        <v>3190</v>
      </c>
      <c r="AQ681">
        <f>(Table2[[#This Row],[Sharpe Ratio]]-AVERAGE(Table2[Sharpe Ratio]))/_xlfn.STDEV.P(Table2[Sharpe Ratio])</f>
        <v>-0.69705305481019519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649</v>
      </c>
      <c r="AT681">
        <f>_xlfn.RANK.AVG(Table2[[#This Row],[6M Return vs Nifty Z-Score]],Table2[6M Return vs Nifty Z-Score])</f>
        <v>637</v>
      </c>
      <c r="AU681">
        <f>_xlfn.RANK.AVG(Table2[[#This Row],[Sharpe Ratio Z-Score]],Table2[Sharpe Ratio Z-Score])</f>
        <v>537</v>
      </c>
      <c r="AV681">
        <f>(Table2[[#This Row],[Rank 1Y]]+Table2[[#This Row],[Rank 6M]]+Table2[[#This Row],[Rank Sharpe]])/3</f>
        <v>607.66666666666663</v>
      </c>
    </row>
    <row r="682" spans="1:48" x14ac:dyDescent="0.3">
      <c r="A682" t="s">
        <v>1205</v>
      </c>
      <c r="B682" t="s">
        <v>1206</v>
      </c>
      <c r="C682" t="s">
        <v>3142</v>
      </c>
      <c r="D682" t="s">
        <v>251</v>
      </c>
      <c r="E682">
        <v>9924.5594148</v>
      </c>
      <c r="F682">
        <v>764.1</v>
      </c>
      <c r="G682">
        <v>-24.701928170727601</v>
      </c>
      <c r="H682">
        <f>(Table2[[#This Row],[1Y Return vs Nifty]]-AVERAGE(Table2[1Y Return vs Nifty]))/_xlfn.STDEV.P(Table2[1Y Return vs Nifty])</f>
        <v>-0.79910732593807454</v>
      </c>
      <c r="I682">
        <v>-3.38938054312487</v>
      </c>
      <c r="J682">
        <f>(Table2[[#This Row],[1M Return vs Nifty]]-AVERAGE(Table2[1M Return vs Nifty]))/_xlfn.STDEV.P(Table2[1M Return vs Nifty])</f>
        <v>-0.28580741580501462</v>
      </c>
      <c r="K682">
        <v>-28.624934676417901</v>
      </c>
      <c r="L682">
        <f>(Table2[[#This Row],[6M Return vs Nifty]]-AVERAGE(Table2[6M Return vs Nifty]))/_xlfn.STDEV.P(Table2[6M Return vs Nifty])</f>
        <v>-1.0191525446484</v>
      </c>
      <c r="M682">
        <v>-1.7345470307975199</v>
      </c>
      <c r="N682">
        <f>(Table2[[#This Row],[1W Return vs Nifty]]-AVERAGE(Table2[1W Return vs Nifty]))/_xlfn.STDEV.P(Table2[1W Return vs Nifty])</f>
        <v>-0.85535884183239652</v>
      </c>
      <c r="O682">
        <v>742.7</v>
      </c>
      <c r="P682">
        <v>805.00324937687105</v>
      </c>
      <c r="Q682">
        <v>886.65640433499698</v>
      </c>
      <c r="R682">
        <v>38.008838916668701</v>
      </c>
      <c r="S682" s="1">
        <f>(Table2[[#This Row],[Close Price]]-Table2[[#This Row],[20D EMA]])/Table2[[#This Row],[20D EMA]]</f>
        <v>2.8813787531977886E-2</v>
      </c>
      <c r="T682" s="1">
        <f>(Table2[[#This Row],[Close Price]]-Table2[[#This Row],[50D EMA]])/Table2[[#This Row],[50D EMA]]</f>
        <v>-5.0811284809760722E-2</v>
      </c>
      <c r="U682" s="1">
        <f>(Table2[[#This Row],[Close Price]]-Table2[[#This Row],[200D EMA]])/Table2[[#This Row],[200D EMA]]</f>
        <v>-0.13822310845080485</v>
      </c>
      <c r="V682">
        <v>0.97654315082281695</v>
      </c>
      <c r="W682">
        <v>717.1</v>
      </c>
      <c r="X682">
        <v>768.2</v>
      </c>
      <c r="Y682">
        <v>717.1</v>
      </c>
      <c r="Z682">
        <v>768.2</v>
      </c>
      <c r="AA682">
        <v>717.1</v>
      </c>
      <c r="AB682">
        <v>768.2</v>
      </c>
      <c r="AC682" s="1">
        <f>(Table2[[#This Row],[Close Price]]/Table2[[#This Row],[Day Low]])-1</f>
        <v>6.5541765444150135E-2</v>
      </c>
      <c r="AD682" s="1">
        <f>(Table2[[#This Row],[Day High]]/Table2[[#This Row],[Close Price]])-1</f>
        <v>5.3657898180867747E-3</v>
      </c>
      <c r="AE682" s="1">
        <f>(Table2[[#This Row],[Close Price]]/Table2[[#This Row],[Current Week Low]])-1</f>
        <v>6.5541765444150135E-2</v>
      </c>
      <c r="AF682" s="1">
        <f>(Table2[[#This Row],[Current Week High]]/Table2[[#This Row],[Close Price]])-1</f>
        <v>5.3657898180867747E-3</v>
      </c>
      <c r="AG682" s="1">
        <f>(Table2[[#This Row],[Close Price]]/Table2[[#This Row],[Current Month Low]])-1</f>
        <v>6.5541765444150135E-2</v>
      </c>
      <c r="AH682" s="1">
        <f>(Table2[[#This Row],[Current Month High]]/Table2[[#This Row],[Close Price]])-1</f>
        <v>5.3657898180867747E-3</v>
      </c>
      <c r="AI682">
        <v>56.916633948436001</v>
      </c>
      <c r="AJ682">
        <v>10.2597402597402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-0.25</v>
      </c>
      <c r="AM682" t="s">
        <v>3190</v>
      </c>
      <c r="AN682">
        <v>4.43</v>
      </c>
      <c r="AO682" t="s">
        <v>3189</v>
      </c>
      <c r="AP682">
        <v>-9.5745197941600002E-4</v>
      </c>
      <c r="AQ682">
        <f>(Table2[[#This Row],[Sharpe Ratio]]-AVERAGE(Table2[Sharpe Ratio]))/_xlfn.STDEV.P(Table2[Sharpe Ratio])</f>
        <v>-0.70815666697504132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590</v>
      </c>
      <c r="AT682">
        <f>_xlfn.RANK.AVG(Table2[[#This Row],[6M Return vs Nifty Z-Score]],Table2[6M Return vs Nifty Z-Score])</f>
        <v>671</v>
      </c>
      <c r="AU682">
        <f>_xlfn.RANK.AVG(Table2[[#This Row],[Sharpe Ratio Z-Score]],Table2[Sharpe Ratio Z-Score])</f>
        <v>562</v>
      </c>
      <c r="AV682">
        <f>(Table2[[#This Row],[Rank 1Y]]+Table2[[#This Row],[Rank 6M]]+Table2[[#This Row],[Rank Sharpe]])/3</f>
        <v>607.66666666666663</v>
      </c>
    </row>
    <row r="683" spans="1:48" x14ac:dyDescent="0.3">
      <c r="A683" t="s">
        <v>52</v>
      </c>
      <c r="B683" t="s">
        <v>53</v>
      </c>
      <c r="C683" t="s">
        <v>3143</v>
      </c>
      <c r="D683" t="s">
        <v>54</v>
      </c>
      <c r="E683">
        <v>406827.89762230002</v>
      </c>
      <c r="F683">
        <v>6650.65</v>
      </c>
      <c r="G683">
        <v>-31.0041097309214</v>
      </c>
      <c r="H683">
        <f>(Table2[[#This Row],[1Y Return vs Nifty]]-AVERAGE(Table2[1Y Return vs Nifty]))/_xlfn.STDEV.P(Table2[1Y Return vs Nifty])</f>
        <v>-0.92522809379246185</v>
      </c>
      <c r="I683">
        <v>-5.2077173312021499</v>
      </c>
      <c r="J683">
        <f>(Table2[[#This Row],[1M Return vs Nifty]]-AVERAGE(Table2[1M Return vs Nifty]))/_xlfn.STDEV.P(Table2[1M Return vs Nifty])</f>
        <v>-0.48620275060327844</v>
      </c>
      <c r="K683">
        <v>-12.6579367194581</v>
      </c>
      <c r="L683">
        <f>(Table2[[#This Row],[6M Return vs Nifty]]-AVERAGE(Table2[6M Return vs Nifty]))/_xlfn.STDEV.P(Table2[6M Return vs Nifty])</f>
        <v>-0.51332608258969747</v>
      </c>
      <c r="M683">
        <v>-3.3752981043458301</v>
      </c>
      <c r="N683">
        <f>(Table2[[#This Row],[1W Return vs Nifty]]-AVERAGE(Table2[1W Return vs Nifty]))/_xlfn.STDEV.P(Table2[1W Return vs Nifty])</f>
        <v>-1.1980987474363483</v>
      </c>
      <c r="O683">
        <v>6704.32</v>
      </c>
      <c r="P683">
        <v>6876.5174010923702</v>
      </c>
      <c r="Q683">
        <v>6989.8961477257499</v>
      </c>
      <c r="R683">
        <v>43.053908882638702</v>
      </c>
      <c r="S683" s="1">
        <f>(Table2[[#This Row],[Close Price]]-Table2[[#This Row],[20D EMA]])/Table2[[#This Row],[20D EMA]]</f>
        <v>-8.0052861438594924E-3</v>
      </c>
      <c r="T683" s="1">
        <f>(Table2[[#This Row],[Close Price]]-Table2[[#This Row],[50D EMA]])/Table2[[#This Row],[50D EMA]]</f>
        <v>-3.284619058136759E-2</v>
      </c>
      <c r="U683" s="1">
        <f>(Table2[[#This Row],[Close Price]]-Table2[[#This Row],[200D EMA]])/Table2[[#This Row],[200D EMA]]</f>
        <v>-4.8533789423484956E-2</v>
      </c>
      <c r="V683">
        <v>0.80180627725193898</v>
      </c>
      <c r="W683">
        <v>6491</v>
      </c>
      <c r="X683">
        <v>6665</v>
      </c>
      <c r="Y683">
        <v>6491</v>
      </c>
      <c r="Z683">
        <v>6665</v>
      </c>
      <c r="AA683">
        <v>6491</v>
      </c>
      <c r="AB683">
        <v>6665</v>
      </c>
      <c r="AC683" s="1">
        <f>(Table2[[#This Row],[Close Price]]/Table2[[#This Row],[Day Low]])-1</f>
        <v>2.4595593899245038E-2</v>
      </c>
      <c r="AD683" s="1">
        <f>(Table2[[#This Row],[Day High]]/Table2[[#This Row],[Close Price]])-1</f>
        <v>2.1576838354147032E-3</v>
      </c>
      <c r="AE683" s="1">
        <f>(Table2[[#This Row],[Close Price]]/Table2[[#This Row],[Current Week Low]])-1</f>
        <v>2.4595593899245038E-2</v>
      </c>
      <c r="AF683" s="1">
        <f>(Table2[[#This Row],[Current Week High]]/Table2[[#This Row],[Close Price]])-1</f>
        <v>2.1576838354147032E-3</v>
      </c>
      <c r="AG683" s="1">
        <f>(Table2[[#This Row],[Close Price]]/Table2[[#This Row],[Current Month Low]])-1</f>
        <v>2.4595593899245038E-2</v>
      </c>
      <c r="AH683" s="1">
        <f>(Table2[[#This Row],[Current Month High]]/Table2[[#This Row],[Close Price]])-1</f>
        <v>2.1576838354147032E-3</v>
      </c>
      <c r="AI683">
        <v>17.732853179764302</v>
      </c>
      <c r="AJ683">
        <v>7.4800413717314598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-0.11</v>
      </c>
      <c r="AM683" t="s">
        <v>3190</v>
      </c>
      <c r="AN683">
        <v>0.19</v>
      </c>
      <c r="AO683" t="s">
        <v>3189</v>
      </c>
      <c r="AP683">
        <v>-6.8249271591539998E-2</v>
      </c>
      <c r="AQ683">
        <f>(Table2[[#This Row],[Sharpe Ratio]]-AVERAGE(Table2[Sharpe Ratio]))/_xlfn.STDEV.P(Table2[Sharpe Ratio])</f>
        <v>-1.4885428199135495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641</v>
      </c>
      <c r="AT683">
        <f>_xlfn.RANK.AVG(Table2[[#This Row],[6M Return vs Nifty Z-Score]],Table2[6M Return vs Nifty Z-Score])</f>
        <v>498</v>
      </c>
      <c r="AU683">
        <f>_xlfn.RANK.AVG(Table2[[#This Row],[Sharpe Ratio Z-Score]],Table2[Sharpe Ratio Z-Score])</f>
        <v>686</v>
      </c>
      <c r="AV683">
        <f>(Table2[[#This Row],[Rank 1Y]]+Table2[[#This Row],[Rank 6M]]+Table2[[#This Row],[Rank Sharpe]])/3</f>
        <v>608.33333333333337</v>
      </c>
    </row>
    <row r="684" spans="1:48" x14ac:dyDescent="0.3">
      <c r="A684" t="s">
        <v>1014</v>
      </c>
      <c r="B684" t="s">
        <v>1015</v>
      </c>
      <c r="C684" t="s">
        <v>3155</v>
      </c>
      <c r="D684" t="s">
        <v>97</v>
      </c>
      <c r="E684">
        <v>14058.858267559999</v>
      </c>
      <c r="F684">
        <v>2362.8000000000002</v>
      </c>
      <c r="G684">
        <v>-29.739759690259</v>
      </c>
      <c r="H684">
        <f>(Table2[[#This Row],[1Y Return vs Nifty]]-AVERAGE(Table2[1Y Return vs Nifty]))/_xlfn.STDEV.P(Table2[1Y Return vs Nifty])</f>
        <v>-0.89992561774634749</v>
      </c>
      <c r="I684">
        <v>-8.0832976412095601</v>
      </c>
      <c r="J684">
        <f>(Table2[[#This Row],[1M Return vs Nifty]]-AVERAGE(Table2[1M Return vs Nifty]))/_xlfn.STDEV.P(Table2[1M Return vs Nifty])</f>
        <v>-0.80311482252619404</v>
      </c>
      <c r="K684">
        <v>-11.8425721417709</v>
      </c>
      <c r="L684">
        <f>(Table2[[#This Row],[6M Return vs Nifty]]-AVERAGE(Table2[6M Return vs Nifty]))/_xlfn.STDEV.P(Table2[6M Return vs Nifty])</f>
        <v>-0.48749574298977727</v>
      </c>
      <c r="M684">
        <v>1.68652259906631</v>
      </c>
      <c r="N684">
        <f>(Table2[[#This Row],[1W Return vs Nifty]]-AVERAGE(Table2[1W Return vs Nifty]))/_xlfn.STDEV.P(Table2[1W Return vs Nifty])</f>
        <v>-0.14072448875631965</v>
      </c>
      <c r="O684">
        <v>2385.1</v>
      </c>
      <c r="P684">
        <v>2556.1487095715302</v>
      </c>
      <c r="Q684">
        <v>2699.1633582649101</v>
      </c>
      <c r="R684">
        <v>48.770109529843303</v>
      </c>
      <c r="S684" s="1">
        <f>(Table2[[#This Row],[Close Price]]-Table2[[#This Row],[20D EMA]])/Table2[[#This Row],[20D EMA]]</f>
        <v>-9.3497128003017602E-3</v>
      </c>
      <c r="T684" s="1">
        <f>(Table2[[#This Row],[Close Price]]-Table2[[#This Row],[50D EMA]])/Table2[[#This Row],[50D EMA]]</f>
        <v>-7.5640634227395837E-2</v>
      </c>
      <c r="U684" s="1">
        <f>(Table2[[#This Row],[Close Price]]-Table2[[#This Row],[200D EMA]])/Table2[[#This Row],[200D EMA]]</f>
        <v>-0.12461763651131244</v>
      </c>
      <c r="V684">
        <v>0.72125776514956896</v>
      </c>
      <c r="W684">
        <v>2251</v>
      </c>
      <c r="X684">
        <v>2449</v>
      </c>
      <c r="Y684">
        <v>2251</v>
      </c>
      <c r="Z684">
        <v>2449</v>
      </c>
      <c r="AA684">
        <v>2251</v>
      </c>
      <c r="AB684">
        <v>2449</v>
      </c>
      <c r="AC684" s="1">
        <f>(Table2[[#This Row],[Close Price]]/Table2[[#This Row],[Day Low]])-1</f>
        <v>4.9666814749000476E-2</v>
      </c>
      <c r="AD684" s="1">
        <f>(Table2[[#This Row],[Day High]]/Table2[[#This Row],[Close Price]])-1</f>
        <v>3.6482139834095095E-2</v>
      </c>
      <c r="AE684" s="1">
        <f>(Table2[[#This Row],[Close Price]]/Table2[[#This Row],[Current Week Low]])-1</f>
        <v>4.9666814749000476E-2</v>
      </c>
      <c r="AF684" s="1">
        <f>(Table2[[#This Row],[Current Week High]]/Table2[[#This Row],[Close Price]])-1</f>
        <v>3.6482139834095095E-2</v>
      </c>
      <c r="AG684" s="1">
        <f>(Table2[[#This Row],[Close Price]]/Table2[[#This Row],[Current Month Low]])-1</f>
        <v>4.9666814749000476E-2</v>
      </c>
      <c r="AH684" s="1">
        <f>(Table2[[#This Row],[Current Month High]]/Table2[[#This Row],[Close Price]])-1</f>
        <v>3.6482139834095095E-2</v>
      </c>
      <c r="AI684">
        <v>35.364821398340901</v>
      </c>
      <c r="AJ684">
        <v>5.9551569506726496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-0.26</v>
      </c>
      <c r="AM684" t="s">
        <v>3190</v>
      </c>
      <c r="AN684">
        <v>2.37</v>
      </c>
      <c r="AO684" t="s">
        <v>3189</v>
      </c>
      <c r="AP684">
        <v>-9.1980395870629006E-2</v>
      </c>
      <c r="AQ684">
        <f>(Table2[[#This Row],[Sharpe Ratio]]-AVERAGE(Table2[Sharpe Ratio]))/_xlfn.STDEV.P(Table2[Sharpe Ratio])</f>
        <v>-1.7637536982611941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633</v>
      </c>
      <c r="AT684">
        <f>_xlfn.RANK.AVG(Table2[[#This Row],[6M Return vs Nifty Z-Score]],Table2[6M Return vs Nifty Z-Score])</f>
        <v>486</v>
      </c>
      <c r="AU684">
        <f>_xlfn.RANK.AVG(Table2[[#This Row],[Sharpe Ratio Z-Score]],Table2[Sharpe Ratio Z-Score])</f>
        <v>707</v>
      </c>
      <c r="AV684">
        <f>(Table2[[#This Row],[Rank 1Y]]+Table2[[#This Row],[Rank 6M]]+Table2[[#This Row],[Rank Sharpe]])/3</f>
        <v>608.66666666666663</v>
      </c>
    </row>
    <row r="685" spans="1:48" x14ac:dyDescent="0.3">
      <c r="A685" t="s">
        <v>1026</v>
      </c>
      <c r="B685" t="s">
        <v>1027</v>
      </c>
      <c r="C685" t="s">
        <v>3157</v>
      </c>
      <c r="D685" t="s">
        <v>493</v>
      </c>
      <c r="E685">
        <v>13646.455370260001</v>
      </c>
      <c r="F685">
        <v>1277.25</v>
      </c>
      <c r="G685">
        <v>-30.078290117868399</v>
      </c>
      <c r="H685">
        <f>(Table2[[#This Row],[1Y Return vs Nifty]]-AVERAGE(Table2[1Y Return vs Nifty]))/_xlfn.STDEV.P(Table2[1Y Return vs Nifty])</f>
        <v>-0.90670036980075486</v>
      </c>
      <c r="I685">
        <v>-16.393653232750701</v>
      </c>
      <c r="J685">
        <f>(Table2[[#This Row],[1M Return vs Nifty]]-AVERAGE(Table2[1M Return vs Nifty]))/_xlfn.STDEV.P(Table2[1M Return vs Nifty])</f>
        <v>-1.7189828300257666</v>
      </c>
      <c r="K685">
        <v>-9.2385062536246298</v>
      </c>
      <c r="L685">
        <f>(Table2[[#This Row],[6M Return vs Nifty]]-AVERAGE(Table2[6M Return vs Nifty]))/_xlfn.STDEV.P(Table2[6M Return vs Nifty])</f>
        <v>-0.40500024579491301</v>
      </c>
      <c r="M685">
        <v>-2.6399713936686902</v>
      </c>
      <c r="N685">
        <f>(Table2[[#This Row],[1W Return vs Nifty]]-AVERAGE(Table2[1W Return vs Nifty]))/_xlfn.STDEV.P(Table2[1W Return vs Nifty])</f>
        <v>-1.0444948208757439</v>
      </c>
      <c r="O685">
        <v>1350.79</v>
      </c>
      <c r="P685">
        <v>1432.05887422968</v>
      </c>
      <c r="Q685">
        <v>1455.57641951711</v>
      </c>
      <c r="R685">
        <v>27.5749951831991</v>
      </c>
      <c r="S685" s="1">
        <f>(Table2[[#This Row],[Close Price]]-Table2[[#This Row],[20D EMA]])/Table2[[#This Row],[20D EMA]]</f>
        <v>-5.4442215296234032E-2</v>
      </c>
      <c r="T685" s="1">
        <f>(Table2[[#This Row],[Close Price]]-Table2[[#This Row],[50D EMA]])/Table2[[#This Row],[50D EMA]]</f>
        <v>-0.10810231130542965</v>
      </c>
      <c r="U685" s="1">
        <f>(Table2[[#This Row],[Close Price]]-Table2[[#This Row],[200D EMA]])/Table2[[#This Row],[200D EMA]]</f>
        <v>-0.12251257792172129</v>
      </c>
      <c r="V685">
        <v>0.75844958718021704</v>
      </c>
      <c r="W685">
        <v>1273.8499999999999</v>
      </c>
      <c r="X685">
        <v>1294</v>
      </c>
      <c r="Y685">
        <v>1273.8499999999999</v>
      </c>
      <c r="Z685">
        <v>1294</v>
      </c>
      <c r="AA685">
        <v>1273.8499999999999</v>
      </c>
      <c r="AB685">
        <v>1294</v>
      </c>
      <c r="AC685" s="1">
        <f>(Table2[[#This Row],[Close Price]]/Table2[[#This Row],[Day Low]])-1</f>
        <v>2.6690740668053881E-3</v>
      </c>
      <c r="AD685" s="1">
        <f>(Table2[[#This Row],[Day High]]/Table2[[#This Row],[Close Price]])-1</f>
        <v>1.3114112350753659E-2</v>
      </c>
      <c r="AE685" s="1">
        <f>(Table2[[#This Row],[Close Price]]/Table2[[#This Row],[Current Week Low]])-1</f>
        <v>2.6690740668053881E-3</v>
      </c>
      <c r="AF685" s="1">
        <f>(Table2[[#This Row],[Current Week High]]/Table2[[#This Row],[Close Price]])-1</f>
        <v>1.3114112350753659E-2</v>
      </c>
      <c r="AG685" s="1">
        <f>(Table2[[#This Row],[Close Price]]/Table2[[#This Row],[Current Month Low]])-1</f>
        <v>2.6690740668053881E-3</v>
      </c>
      <c r="AH685" s="1">
        <f>(Table2[[#This Row],[Current Month High]]/Table2[[#This Row],[Close Price]])-1</f>
        <v>1.3114112350753659E-2</v>
      </c>
      <c r="AI685">
        <v>32.315521628498701</v>
      </c>
      <c r="AJ685">
        <v>2.7554304102976599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-0.13</v>
      </c>
      <c r="AM685" t="s">
        <v>3190</v>
      </c>
      <c r="AN685">
        <v>-6.17</v>
      </c>
      <c r="AO685" t="s">
        <v>3190</v>
      </c>
      <c r="AP685">
        <v>-0.14979381586342899</v>
      </c>
      <c r="AQ685">
        <f>(Table2[[#This Row],[Sharpe Ratio]]-AVERAGE(Table2[Sharpe Ratio]))/_xlfn.STDEV.P(Table2[Sharpe Ratio])</f>
        <v>-2.4342184393910458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636</v>
      </c>
      <c r="AT685">
        <f>_xlfn.RANK.AVG(Table2[[#This Row],[6M Return vs Nifty Z-Score]],Table2[6M Return vs Nifty Z-Score])</f>
        <v>458</v>
      </c>
      <c r="AU685">
        <f>_xlfn.RANK.AVG(Table2[[#This Row],[Sharpe Ratio Z-Score]],Table2[Sharpe Ratio Z-Score])</f>
        <v>735</v>
      </c>
      <c r="AV685">
        <f>(Table2[[#This Row],[Rank 1Y]]+Table2[[#This Row],[Rank 6M]]+Table2[[#This Row],[Rank Sharpe]])/3</f>
        <v>609.66666666666663</v>
      </c>
    </row>
    <row r="686" spans="1:48" x14ac:dyDescent="0.3">
      <c r="A686" t="s">
        <v>1148</v>
      </c>
      <c r="B686" t="s">
        <v>1149</v>
      </c>
      <c r="C686" t="s">
        <v>3151</v>
      </c>
      <c r="D686" t="s">
        <v>72</v>
      </c>
      <c r="E686">
        <v>10754.594266079999</v>
      </c>
      <c r="F686">
        <v>520.79999999999995</v>
      </c>
      <c r="G686">
        <v>-50.525137743229699</v>
      </c>
      <c r="H686">
        <f>(Table2[[#This Row],[1Y Return vs Nifty]]-AVERAGE(Table2[1Y Return vs Nifty]))/_xlfn.STDEV.P(Table2[1Y Return vs Nifty])</f>
        <v>-1.3158875850660863</v>
      </c>
      <c r="I686">
        <v>-12.493678237373601</v>
      </c>
      <c r="J686">
        <f>(Table2[[#This Row],[1M Return vs Nifty]]-AVERAGE(Table2[1M Return vs Nifty]))/_xlfn.STDEV.P(Table2[1M Return vs Nifty])</f>
        <v>-1.2891742268957309</v>
      </c>
      <c r="K686">
        <v>-34.682568321780501</v>
      </c>
      <c r="L686">
        <f>(Table2[[#This Row],[6M Return vs Nifty]]-AVERAGE(Table2[6M Return vs Nifty]))/_xlfn.STDEV.P(Table2[6M Return vs Nifty])</f>
        <v>-1.2110553308541139</v>
      </c>
      <c r="M686">
        <v>0.89283844655397704</v>
      </c>
      <c r="N686">
        <f>(Table2[[#This Row],[1W Return vs Nifty]]-AVERAGE(Table2[1W Return vs Nifty]))/_xlfn.STDEV.P(Table2[1W Return vs Nifty])</f>
        <v>-0.30651882276406139</v>
      </c>
      <c r="O686">
        <v>538.55999999999995</v>
      </c>
      <c r="P686">
        <v>566.42567161759905</v>
      </c>
      <c r="Q686">
        <v>613.109790722978</v>
      </c>
      <c r="R686">
        <v>40.889039902960299</v>
      </c>
      <c r="S686" s="1">
        <f>(Table2[[#This Row],[Close Price]]-Table2[[#This Row],[20D EMA]])/Table2[[#This Row],[20D EMA]]</f>
        <v>-3.2976827094474137E-2</v>
      </c>
      <c r="T686" s="1">
        <f>(Table2[[#This Row],[Close Price]]-Table2[[#This Row],[50D EMA]])/Table2[[#This Row],[50D EMA]]</f>
        <v>-8.0550147890192283E-2</v>
      </c>
      <c r="U686" s="1">
        <f>(Table2[[#This Row],[Close Price]]-Table2[[#This Row],[200D EMA]])/Table2[[#This Row],[200D EMA]]</f>
        <v>-0.15055996840977945</v>
      </c>
      <c r="V686">
        <v>0.58712367578982605</v>
      </c>
      <c r="W686">
        <v>516.6</v>
      </c>
      <c r="X686">
        <v>529.9</v>
      </c>
      <c r="Y686">
        <v>516.6</v>
      </c>
      <c r="Z686">
        <v>529.9</v>
      </c>
      <c r="AA686">
        <v>516.6</v>
      </c>
      <c r="AB686">
        <v>529.9</v>
      </c>
      <c r="AC686" s="1">
        <f>(Table2[[#This Row],[Close Price]]/Table2[[#This Row],[Day Low]])-1</f>
        <v>8.1300813008129413E-3</v>
      </c>
      <c r="AD686" s="1">
        <f>(Table2[[#This Row],[Day High]]/Table2[[#This Row],[Close Price]])-1</f>
        <v>1.7473118279569988E-2</v>
      </c>
      <c r="AE686" s="1">
        <f>(Table2[[#This Row],[Close Price]]/Table2[[#This Row],[Current Week Low]])-1</f>
        <v>8.1300813008129413E-3</v>
      </c>
      <c r="AF686" s="1">
        <f>(Table2[[#This Row],[Current Week High]]/Table2[[#This Row],[Close Price]])-1</f>
        <v>1.7473118279569988E-2</v>
      </c>
      <c r="AG686" s="1">
        <f>(Table2[[#This Row],[Close Price]]/Table2[[#This Row],[Current Month Low]])-1</f>
        <v>8.1300813008129413E-3</v>
      </c>
      <c r="AH686" s="1">
        <f>(Table2[[#This Row],[Current Month High]]/Table2[[#This Row],[Close Price]])-1</f>
        <v>1.7473118279569988E-2</v>
      </c>
      <c r="AI686">
        <v>58.2181259600614</v>
      </c>
      <c r="AJ686">
        <v>6.2857142857142696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-0.08</v>
      </c>
      <c r="AM686" t="s">
        <v>3190</v>
      </c>
      <c r="AN686">
        <v>-3.73</v>
      </c>
      <c r="AO686" t="s">
        <v>3190</v>
      </c>
      <c r="AP686">
        <v>3.7064954475663998E-2</v>
      </c>
      <c r="AQ686">
        <f>(Table2[[#This Row],[Sharpe Ratio]]-AVERAGE(Table2[Sharpe Ratio]))/_xlfn.STDEV.P(Table2[Sharpe Ratio])</f>
        <v>-0.26720916889909202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713</v>
      </c>
      <c r="AT686">
        <f>_xlfn.RANK.AVG(Table2[[#This Row],[6M Return vs Nifty Z-Score]],Table2[6M Return vs Nifty Z-Score])</f>
        <v>702</v>
      </c>
      <c r="AU686">
        <f>_xlfn.RANK.AVG(Table2[[#This Row],[Sharpe Ratio Z-Score]],Table2[Sharpe Ratio Z-Score])</f>
        <v>415</v>
      </c>
      <c r="AV686">
        <f>(Table2[[#This Row],[Rank 1Y]]+Table2[[#This Row],[Rank 6M]]+Table2[[#This Row],[Rank Sharpe]])/3</f>
        <v>610</v>
      </c>
    </row>
    <row r="687" spans="1:48" x14ac:dyDescent="0.3">
      <c r="A687" t="s">
        <v>1269</v>
      </c>
      <c r="B687" t="s">
        <v>1270</v>
      </c>
      <c r="C687" t="s">
        <v>3142</v>
      </c>
      <c r="D687" t="s">
        <v>21</v>
      </c>
      <c r="E687">
        <v>9226.6419994799999</v>
      </c>
      <c r="F687">
        <v>453.1</v>
      </c>
      <c r="G687">
        <v>-28.460867746867098</v>
      </c>
      <c r="H687">
        <f>(Table2[[#This Row],[1Y Return vs Nifty]]-AVERAGE(Table2[1Y Return vs Nifty]))/_xlfn.STDEV.P(Table2[1Y Return vs Nifty])</f>
        <v>-0.87433212565748786</v>
      </c>
      <c r="I687">
        <v>-2.2593227984925099</v>
      </c>
      <c r="J687">
        <f>(Table2[[#This Row],[1M Return vs Nifty]]-AVERAGE(Table2[1M Return vs Nifty]))/_xlfn.STDEV.P(Table2[1M Return vs Nifty])</f>
        <v>-0.16126596585919292</v>
      </c>
      <c r="K687">
        <v>-13.719040598517299</v>
      </c>
      <c r="L687">
        <f>(Table2[[#This Row],[6M Return vs Nifty]]-AVERAGE(Table2[6M Return vs Nifty]))/_xlfn.STDEV.P(Table2[6M Return vs Nifty])</f>
        <v>-0.54694131962223713</v>
      </c>
      <c r="M687">
        <v>-1.5019358024842899</v>
      </c>
      <c r="N687">
        <f>(Table2[[#This Row],[1W Return vs Nifty]]-AVERAGE(Table2[1W Return vs Nifty]))/_xlfn.STDEV.P(Table2[1W Return vs Nifty])</f>
        <v>-0.80676819836441394</v>
      </c>
      <c r="O687">
        <v>454.98</v>
      </c>
      <c r="P687">
        <v>463.76974850962301</v>
      </c>
      <c r="Q687">
        <v>474.59661684922202</v>
      </c>
      <c r="R687">
        <v>43.436712079143803</v>
      </c>
      <c r="S687" s="1">
        <f>(Table2[[#This Row],[Close Price]]-Table2[[#This Row],[20D EMA]])/Table2[[#This Row],[20D EMA]]</f>
        <v>-4.1320497604290197E-3</v>
      </c>
      <c r="T687" s="1">
        <f>(Table2[[#This Row],[Close Price]]-Table2[[#This Row],[50D EMA]])/Table2[[#This Row],[50D EMA]]</f>
        <v>-2.300656423561788E-2</v>
      </c>
      <c r="U687" s="1">
        <f>(Table2[[#This Row],[Close Price]]-Table2[[#This Row],[200D EMA]])/Table2[[#This Row],[200D EMA]]</f>
        <v>-4.5294500816156068E-2</v>
      </c>
      <c r="V687">
        <v>0.66413278234842699</v>
      </c>
      <c r="W687">
        <v>443.65</v>
      </c>
      <c r="X687">
        <v>456.45</v>
      </c>
      <c r="Y687">
        <v>443.65</v>
      </c>
      <c r="Z687">
        <v>456.45</v>
      </c>
      <c r="AA687">
        <v>443.65</v>
      </c>
      <c r="AB687">
        <v>456.45</v>
      </c>
      <c r="AC687" s="1">
        <f>(Table2[[#This Row],[Close Price]]/Table2[[#This Row],[Day Low]])-1</f>
        <v>2.1300574777414649E-2</v>
      </c>
      <c r="AD687" s="1">
        <f>(Table2[[#This Row],[Day High]]/Table2[[#This Row],[Close Price]])-1</f>
        <v>7.3935113661443008E-3</v>
      </c>
      <c r="AE687" s="1">
        <f>(Table2[[#This Row],[Close Price]]/Table2[[#This Row],[Current Week Low]])-1</f>
        <v>2.1300574777414649E-2</v>
      </c>
      <c r="AF687" s="1">
        <f>(Table2[[#This Row],[Current Week High]]/Table2[[#This Row],[Close Price]])-1</f>
        <v>7.3935113661443008E-3</v>
      </c>
      <c r="AG687" s="1">
        <f>(Table2[[#This Row],[Close Price]]/Table2[[#This Row],[Current Month Low]])-1</f>
        <v>2.1300574777414649E-2</v>
      </c>
      <c r="AH687" s="1">
        <f>(Table2[[#This Row],[Current Month High]]/Table2[[#This Row],[Close Price]])-1</f>
        <v>7.3935113661443008E-3</v>
      </c>
      <c r="AI687">
        <v>26.903553299492302</v>
      </c>
      <c r="AJ687">
        <v>5.3720930232558004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0</v>
      </c>
      <c r="AM687">
        <v>0</v>
      </c>
      <c r="AN687">
        <v>-4.92</v>
      </c>
      <c r="AO687" t="s">
        <v>3190</v>
      </c>
      <c r="AP687">
        <v>-7.0131633283654002E-2</v>
      </c>
      <c r="AQ687">
        <f>(Table2[[#This Row],[Sharpe Ratio]]-AVERAGE(Table2[Sharpe Ratio]))/_xlfn.STDEV.P(Table2[Sharpe Ratio])</f>
        <v>-1.5103726501635699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625</v>
      </c>
      <c r="AT687">
        <f>_xlfn.RANK.AVG(Table2[[#This Row],[6M Return vs Nifty Z-Score]],Table2[6M Return vs Nifty Z-Score])</f>
        <v>515</v>
      </c>
      <c r="AU687">
        <f>_xlfn.RANK.AVG(Table2[[#This Row],[Sharpe Ratio Z-Score]],Table2[Sharpe Ratio Z-Score])</f>
        <v>691</v>
      </c>
      <c r="AV687">
        <f>(Table2[[#This Row],[Rank 1Y]]+Table2[[#This Row],[Rank 6M]]+Table2[[#This Row],[Rank Sharpe]])/3</f>
        <v>610.33333333333337</v>
      </c>
    </row>
    <row r="688" spans="1:48" x14ac:dyDescent="0.3">
      <c r="A688" t="s">
        <v>2405</v>
      </c>
      <c r="B688" t="s">
        <v>2406</v>
      </c>
      <c r="C688" t="s">
        <v>3161</v>
      </c>
      <c r="D688" t="s">
        <v>2099</v>
      </c>
      <c r="E688">
        <v>2128.2830400959901</v>
      </c>
      <c r="F688">
        <v>45.27</v>
      </c>
      <c r="G688">
        <v>-37.338179326153302</v>
      </c>
      <c r="H688">
        <f>(Table2[[#This Row],[1Y Return vs Nifty]]-AVERAGE(Table2[1Y Return vs Nifty]))/_xlfn.STDEV.P(Table2[1Y Return vs Nifty])</f>
        <v>-1.0519870126467783</v>
      </c>
      <c r="I688">
        <v>-6.80599530166102</v>
      </c>
      <c r="J688">
        <f>(Table2[[#This Row],[1M Return vs Nifty]]-AVERAGE(Table2[1M Return vs Nifty]))/_xlfn.STDEV.P(Table2[1M Return vs Nifty])</f>
        <v>-0.6623458342668217</v>
      </c>
      <c r="K688">
        <v>-19.175112814325001</v>
      </c>
      <c r="L688">
        <f>(Table2[[#This Row],[6M Return vs Nifty]]-AVERAGE(Table2[6M Return vs Nifty]))/_xlfn.STDEV.P(Table2[6M Return vs Nifty])</f>
        <v>-0.71978694239353735</v>
      </c>
      <c r="M688">
        <v>1.30020818442164</v>
      </c>
      <c r="N688">
        <f>(Table2[[#This Row],[1W Return vs Nifty]]-AVERAGE(Table2[1W Return vs Nifty]))/_xlfn.STDEV.P(Table2[1W Return vs Nifty])</f>
        <v>-0.22142251062164653</v>
      </c>
      <c r="O688">
        <v>45.17</v>
      </c>
      <c r="P688">
        <v>47.335952281770403</v>
      </c>
      <c r="Q688">
        <v>50.269376347612599</v>
      </c>
      <c r="R688">
        <v>49.453477109620401</v>
      </c>
      <c r="S688" s="1">
        <f>(Table2[[#This Row],[Close Price]]-Table2[[#This Row],[20D EMA]])/Table2[[#This Row],[20D EMA]]</f>
        <v>2.2138587558114108E-3</v>
      </c>
      <c r="T688" s="1">
        <f>(Table2[[#This Row],[Close Price]]-Table2[[#This Row],[50D EMA]])/Table2[[#This Row],[50D EMA]]</f>
        <v>-4.3644464348634664E-2</v>
      </c>
      <c r="U688" s="1">
        <f>(Table2[[#This Row],[Close Price]]-Table2[[#This Row],[200D EMA]])/Table2[[#This Row],[200D EMA]]</f>
        <v>-9.9451728086736593E-2</v>
      </c>
      <c r="V688">
        <v>0.42300209856466697</v>
      </c>
      <c r="W688">
        <v>44.5</v>
      </c>
      <c r="X688">
        <v>45.44</v>
      </c>
      <c r="Y688">
        <v>44.5</v>
      </c>
      <c r="Z688">
        <v>45.44</v>
      </c>
      <c r="AA688">
        <v>44.5</v>
      </c>
      <c r="AB688">
        <v>45.44</v>
      </c>
      <c r="AC688" s="1">
        <f>(Table2[[#This Row],[Close Price]]/Table2[[#This Row],[Day Low]])-1</f>
        <v>1.7303370786516892E-2</v>
      </c>
      <c r="AD688" s="1">
        <f>(Table2[[#This Row],[Day High]]/Table2[[#This Row],[Close Price]])-1</f>
        <v>3.7552462999776992E-3</v>
      </c>
      <c r="AE688" s="1">
        <f>(Table2[[#This Row],[Close Price]]/Table2[[#This Row],[Current Week Low]])-1</f>
        <v>1.7303370786516892E-2</v>
      </c>
      <c r="AF688" s="1">
        <f>(Table2[[#This Row],[Current Week High]]/Table2[[#This Row],[Close Price]])-1</f>
        <v>3.7552462999776992E-3</v>
      </c>
      <c r="AG688" s="1">
        <f>(Table2[[#This Row],[Close Price]]/Table2[[#This Row],[Current Month Low]])-1</f>
        <v>1.7303370786516892E-2</v>
      </c>
      <c r="AH688" s="1">
        <f>(Table2[[#This Row],[Current Month High]]/Table2[[#This Row],[Close Price]])-1</f>
        <v>3.7552462999776992E-3</v>
      </c>
      <c r="AI688">
        <v>53.302407775568803</v>
      </c>
      <c r="AJ688">
        <v>7.3766603415559899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-0.09</v>
      </c>
      <c r="AM688" t="s">
        <v>3190</v>
      </c>
      <c r="AN688">
        <v>0.49</v>
      </c>
      <c r="AO688" t="s">
        <v>3189</v>
      </c>
      <c r="AP688">
        <v>-6.5005010137820004E-3</v>
      </c>
      <c r="AQ688">
        <f>(Table2[[#This Row],[Sharpe Ratio]]-AVERAGE(Table2[Sharpe Ratio]))/_xlfn.STDEV.P(Table2[Sharpe Ratio])</f>
        <v>-0.77243964723047531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674</v>
      </c>
      <c r="AT688">
        <f>_xlfn.RANK.AVG(Table2[[#This Row],[6M Return vs Nifty Z-Score]],Table2[6M Return vs Nifty Z-Score])</f>
        <v>581</v>
      </c>
      <c r="AU688">
        <f>_xlfn.RANK.AVG(Table2[[#This Row],[Sharpe Ratio Z-Score]],Table2[Sharpe Ratio Z-Score])</f>
        <v>576</v>
      </c>
      <c r="AV688">
        <f>(Table2[[#This Row],[Rank 1Y]]+Table2[[#This Row],[Rank 6M]]+Table2[[#This Row],[Rank Sharpe]])/3</f>
        <v>610.33333333333337</v>
      </c>
    </row>
    <row r="689" spans="1:48" x14ac:dyDescent="0.3">
      <c r="A689" t="s">
        <v>1008</v>
      </c>
      <c r="B689" t="s">
        <v>1009</v>
      </c>
      <c r="C689" t="s">
        <v>3143</v>
      </c>
      <c r="D689" t="s">
        <v>54</v>
      </c>
      <c r="E689">
        <v>14391.303654200001</v>
      </c>
      <c r="F689">
        <v>877.2</v>
      </c>
      <c r="G689">
        <v>-66.953177356792196</v>
      </c>
      <c r="H689">
        <f>(Table2[[#This Row],[1Y Return vs Nifty]]-AVERAGE(Table2[1Y Return vs Nifty]))/_xlfn.STDEV.P(Table2[1Y Return vs Nifty])</f>
        <v>-1.6446494511937704</v>
      </c>
      <c r="I689">
        <v>-9.4121456961304997</v>
      </c>
      <c r="J689">
        <f>(Table2[[#This Row],[1M Return vs Nifty]]-AVERAGE(Table2[1M Return vs Nifty]))/_xlfn.STDEV.P(Table2[1M Return vs Nifty])</f>
        <v>-0.94956456308469928</v>
      </c>
      <c r="K689">
        <v>-39.3769514516977</v>
      </c>
      <c r="L689">
        <f>(Table2[[#This Row],[6M Return vs Nifty]]-AVERAGE(Table2[6M Return vs Nifty]))/_xlfn.STDEV.P(Table2[6M Return vs Nifty])</f>
        <v>-1.3597710266007299</v>
      </c>
      <c r="M689">
        <v>-2.3602454378611901E-2</v>
      </c>
      <c r="N689">
        <f>(Table2[[#This Row],[1W Return vs Nifty]]-AVERAGE(Table2[1W Return vs Nifty]))/_xlfn.STDEV.P(Table2[1W Return vs Nifty])</f>
        <v>-0.49795606936476444</v>
      </c>
      <c r="O689">
        <v>937.15</v>
      </c>
      <c r="P689">
        <v>1013.59826906185</v>
      </c>
      <c r="Q689">
        <v>1223.4276386409399</v>
      </c>
      <c r="R689">
        <v>40.869193314178901</v>
      </c>
      <c r="S689" s="1">
        <f>(Table2[[#This Row],[Close Price]]-Table2[[#This Row],[20D EMA]])/Table2[[#This Row],[20D EMA]]</f>
        <v>-6.3970549004961783E-2</v>
      </c>
      <c r="T689" s="1">
        <f>(Table2[[#This Row],[Close Price]]-Table2[[#This Row],[50D EMA]])/Table2[[#This Row],[50D EMA]]</f>
        <v>-0.13456837213040557</v>
      </c>
      <c r="U689" s="1">
        <f>(Table2[[#This Row],[Close Price]]-Table2[[#This Row],[200D EMA]])/Table2[[#This Row],[200D EMA]]</f>
        <v>-0.28299805211655282</v>
      </c>
      <c r="V689">
        <v>1.9941590515430001</v>
      </c>
      <c r="W689">
        <v>873</v>
      </c>
      <c r="X689">
        <v>909</v>
      </c>
      <c r="Y689">
        <v>873</v>
      </c>
      <c r="Z689">
        <v>909</v>
      </c>
      <c r="AA689">
        <v>873</v>
      </c>
      <c r="AB689">
        <v>909</v>
      </c>
      <c r="AC689" s="1">
        <f>(Table2[[#This Row],[Close Price]]/Table2[[#This Row],[Day Low]])-1</f>
        <v>4.8109965635738661E-3</v>
      </c>
      <c r="AD689" s="1">
        <f>(Table2[[#This Row],[Day High]]/Table2[[#This Row],[Close Price]])-1</f>
        <v>3.6251709986319991E-2</v>
      </c>
      <c r="AE689" s="1">
        <f>(Table2[[#This Row],[Close Price]]/Table2[[#This Row],[Current Week Low]])-1</f>
        <v>4.8109965635738661E-3</v>
      </c>
      <c r="AF689" s="1">
        <f>(Table2[[#This Row],[Current Week High]]/Table2[[#This Row],[Close Price]])-1</f>
        <v>3.6251709986319991E-2</v>
      </c>
      <c r="AG689" s="1">
        <f>(Table2[[#This Row],[Close Price]]/Table2[[#This Row],[Current Month Low]])-1</f>
        <v>4.8109965635738661E-3</v>
      </c>
      <c r="AH689" s="1">
        <f>(Table2[[#This Row],[Current Month High]]/Table2[[#This Row],[Close Price]])-1</f>
        <v>3.6251709986319991E-2</v>
      </c>
      <c r="AI689">
        <v>104.74236206110299</v>
      </c>
      <c r="AJ689">
        <v>2.14252445272473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-0.28999999999999998</v>
      </c>
      <c r="AM689" t="s">
        <v>3190</v>
      </c>
      <c r="AN689">
        <v>-4.0199999999999996</v>
      </c>
      <c r="AO689" t="s">
        <v>3190</v>
      </c>
      <c r="AP689">
        <v>5.2093017740056001E-2</v>
      </c>
      <c r="AQ689">
        <f>(Table2[[#This Row],[Sharpe Ratio]]-AVERAGE(Table2[Sharpe Ratio]))/_xlfn.STDEV.P(Table2[Sharpe Ratio])</f>
        <v>-9.2928066907574311E-2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733</v>
      </c>
      <c r="AT689">
        <f>_xlfn.RANK.AVG(Table2[[#This Row],[6M Return vs Nifty Z-Score]],Table2[6M Return vs Nifty Z-Score])</f>
        <v>720</v>
      </c>
      <c r="AU689">
        <f>_xlfn.RANK.AVG(Table2[[#This Row],[Sharpe Ratio Z-Score]],Table2[Sharpe Ratio Z-Score])</f>
        <v>379</v>
      </c>
      <c r="AV689">
        <f>(Table2[[#This Row],[Rank 1Y]]+Table2[[#This Row],[Rank 6M]]+Table2[[#This Row],[Rank Sharpe]])/3</f>
        <v>610.66666666666663</v>
      </c>
    </row>
    <row r="690" spans="1:48" x14ac:dyDescent="0.3">
      <c r="A690" t="s">
        <v>730</v>
      </c>
      <c r="B690" t="s">
        <v>731</v>
      </c>
      <c r="C690" t="s">
        <v>3148</v>
      </c>
      <c r="D690" t="s">
        <v>213</v>
      </c>
      <c r="E690">
        <v>23678.373162240001</v>
      </c>
      <c r="F690">
        <v>12492.7</v>
      </c>
      <c r="G690">
        <v>-42.700385414566398</v>
      </c>
      <c r="H690">
        <f>(Table2[[#This Row],[1Y Return vs Nifty]]-AVERAGE(Table2[1Y Return vs Nifty]))/_xlfn.STDEV.P(Table2[1Y Return vs Nifty])</f>
        <v>-1.1592967660718025</v>
      </c>
      <c r="I690">
        <v>-13.420060839260399</v>
      </c>
      <c r="J690">
        <f>(Table2[[#This Row],[1M Return vs Nifty]]-AVERAGE(Table2[1M Return vs Nifty]))/_xlfn.STDEV.P(Table2[1M Return vs Nifty])</f>
        <v>-1.3912690384144988</v>
      </c>
      <c r="K690">
        <v>-35.894493556090701</v>
      </c>
      <c r="L690">
        <f>(Table2[[#This Row],[6M Return vs Nifty]]-AVERAGE(Table2[6M Return vs Nifty]))/_xlfn.STDEV.P(Table2[6M Return vs Nifty])</f>
        <v>-1.2494485125406927</v>
      </c>
      <c r="M690">
        <v>-14.3187554819435</v>
      </c>
      <c r="N690">
        <f>(Table2[[#This Row],[1W Return vs Nifty]]-AVERAGE(Table2[1W Return vs Nifty]))/_xlfn.STDEV.P(Table2[1W Return vs Nifty])</f>
        <v>-3.4841003286922132</v>
      </c>
      <c r="O690">
        <v>13935.23</v>
      </c>
      <c r="P690">
        <v>14754.487895672301</v>
      </c>
      <c r="Q690">
        <v>15034.5347147473</v>
      </c>
      <c r="R690">
        <v>21.440152798440799</v>
      </c>
      <c r="S690" s="1">
        <f>(Table2[[#This Row],[Close Price]]-Table2[[#This Row],[20D EMA]])/Table2[[#This Row],[20D EMA]]</f>
        <v>-0.1035167700856031</v>
      </c>
      <c r="T690" s="1">
        <f>(Table2[[#This Row],[Close Price]]-Table2[[#This Row],[50D EMA]])/Table2[[#This Row],[50D EMA]]</f>
        <v>-0.15329491010906005</v>
      </c>
      <c r="U690" s="1">
        <f>(Table2[[#This Row],[Close Price]]-Table2[[#This Row],[200D EMA]])/Table2[[#This Row],[200D EMA]]</f>
        <v>-0.16906640364826367</v>
      </c>
      <c r="V690">
        <v>5.9160927602184801</v>
      </c>
      <c r="W690">
        <v>12249</v>
      </c>
      <c r="X690">
        <v>12485</v>
      </c>
      <c r="Y690">
        <v>12249</v>
      </c>
      <c r="Z690">
        <v>12485</v>
      </c>
      <c r="AA690">
        <v>12249</v>
      </c>
      <c r="AB690">
        <v>12485</v>
      </c>
      <c r="AC690" s="1">
        <f>(Table2[[#This Row],[Close Price]]/Table2[[#This Row],[Day Low]])-1</f>
        <v>1.9895501673605986E-2</v>
      </c>
      <c r="AD690" s="1">
        <f>(Table2[[#This Row],[Day High]]/Table2[[#This Row],[Close Price]])-1</f>
        <v>-6.1635995421327472E-4</v>
      </c>
      <c r="AE690" s="1">
        <f>(Table2[[#This Row],[Close Price]]/Table2[[#This Row],[Current Week Low]])-1</f>
        <v>1.9895501673605986E-2</v>
      </c>
      <c r="AF690" s="1">
        <f>(Table2[[#This Row],[Current Week High]]/Table2[[#This Row],[Close Price]])-1</f>
        <v>-6.1635995421327472E-4</v>
      </c>
      <c r="AG690" s="1">
        <f>(Table2[[#This Row],[Close Price]]/Table2[[#This Row],[Current Month Low]])-1</f>
        <v>1.9895501673605986E-2</v>
      </c>
      <c r="AH690" s="1">
        <f>(Table2[[#This Row],[Current Month High]]/Table2[[#This Row],[Close Price]])-1</f>
        <v>-6.1635995421327472E-4</v>
      </c>
      <c r="AI690">
        <v>46.085313823272699</v>
      </c>
      <c r="AJ690">
        <v>2.3563920000655401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-0.21</v>
      </c>
      <c r="AM690" t="s">
        <v>3190</v>
      </c>
      <c r="AN690">
        <v>-17.350000000000001</v>
      </c>
      <c r="AO690" t="s">
        <v>3190</v>
      </c>
      <c r="AP690">
        <v>3.4053032341289001E-2</v>
      </c>
      <c r="AQ690">
        <f>(Table2[[#This Row],[Sharpe Ratio]]-AVERAGE(Table2[Sharpe Ratio]))/_xlfn.STDEV.P(Table2[Sharpe Ratio])</f>
        <v>-0.30213856062818356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697</v>
      </c>
      <c r="AT690">
        <f>_xlfn.RANK.AVG(Table2[[#This Row],[6M Return vs Nifty Z-Score]],Table2[6M Return vs Nifty Z-Score])</f>
        <v>711</v>
      </c>
      <c r="AU690">
        <f>_xlfn.RANK.AVG(Table2[[#This Row],[Sharpe Ratio Z-Score]],Table2[Sharpe Ratio Z-Score])</f>
        <v>427</v>
      </c>
      <c r="AV690">
        <f>(Table2[[#This Row],[Rank 1Y]]+Table2[[#This Row],[Rank 6M]]+Table2[[#This Row],[Rank Sharpe]])/3</f>
        <v>611.66666666666663</v>
      </c>
    </row>
    <row r="691" spans="1:48" x14ac:dyDescent="0.3">
      <c r="A691" t="s">
        <v>523</v>
      </c>
      <c r="B691" t="s">
        <v>524</v>
      </c>
      <c r="C691" t="s">
        <v>3145</v>
      </c>
      <c r="D691" t="s">
        <v>123</v>
      </c>
      <c r="E691">
        <v>40764.419445824999</v>
      </c>
      <c r="F691">
        <v>309.8</v>
      </c>
      <c r="G691">
        <v>-29.191014911220801</v>
      </c>
      <c r="H691">
        <f>(Table2[[#This Row],[1Y Return vs Nifty]]-AVERAGE(Table2[1Y Return vs Nifty]))/_xlfn.STDEV.P(Table2[1Y Return vs Nifty])</f>
        <v>-0.88894400570814147</v>
      </c>
      <c r="I691">
        <v>-7.3341353298294703</v>
      </c>
      <c r="J691">
        <f>(Table2[[#This Row],[1M Return vs Nifty]]-AVERAGE(Table2[1M Return vs Nifty]))/_xlfn.STDEV.P(Table2[1M Return vs Nifty])</f>
        <v>-0.72055111200147814</v>
      </c>
      <c r="K691">
        <v>-22.573425296140599</v>
      </c>
      <c r="L691">
        <f>(Table2[[#This Row],[6M Return vs Nifty]]-AVERAGE(Table2[6M Return vs Nifty]))/_xlfn.STDEV.P(Table2[6M Return vs Nifty])</f>
        <v>-0.82744377207938591</v>
      </c>
      <c r="M691">
        <v>4.6235086691435203</v>
      </c>
      <c r="N691">
        <f>(Table2[[#This Row],[1W Return vs Nifty]]-AVERAGE(Table2[1W Return vs Nifty]))/_xlfn.STDEV.P(Table2[1W Return vs Nifty])</f>
        <v>0.47278864230106216</v>
      </c>
      <c r="O691">
        <v>317.63</v>
      </c>
      <c r="P691">
        <v>329.32140036542103</v>
      </c>
      <c r="Q691">
        <v>346.84350510920501</v>
      </c>
      <c r="R691">
        <v>48.948684443872096</v>
      </c>
      <c r="S691" s="1">
        <f>(Table2[[#This Row],[Close Price]]-Table2[[#This Row],[20D EMA]])/Table2[[#This Row],[20D EMA]]</f>
        <v>-2.465132386739283E-2</v>
      </c>
      <c r="T691" s="1">
        <f>(Table2[[#This Row],[Close Price]]-Table2[[#This Row],[50D EMA]])/Table2[[#This Row],[50D EMA]]</f>
        <v>-5.9277655031709793E-2</v>
      </c>
      <c r="U691" s="1">
        <f>(Table2[[#This Row],[Close Price]]-Table2[[#This Row],[200D EMA]])/Table2[[#This Row],[200D EMA]]</f>
        <v>-0.10680178398480233</v>
      </c>
      <c r="V691">
        <v>2.0832971201916699</v>
      </c>
      <c r="W691">
        <v>308.60000000000002</v>
      </c>
      <c r="X691">
        <v>315.64999999999998</v>
      </c>
      <c r="Y691">
        <v>308.60000000000002</v>
      </c>
      <c r="Z691">
        <v>315.64999999999998</v>
      </c>
      <c r="AA691">
        <v>308.60000000000002</v>
      </c>
      <c r="AB691">
        <v>315.64999999999998</v>
      </c>
      <c r="AC691" s="1">
        <f>(Table2[[#This Row],[Close Price]]/Table2[[#This Row],[Day Low]])-1</f>
        <v>3.8885288399221896E-3</v>
      </c>
      <c r="AD691" s="1">
        <f>(Table2[[#This Row],[Day High]]/Table2[[#This Row],[Close Price]])-1</f>
        <v>1.8883150419625405E-2</v>
      </c>
      <c r="AE691" s="1">
        <f>(Table2[[#This Row],[Close Price]]/Table2[[#This Row],[Current Week Low]])-1</f>
        <v>3.8885288399221896E-3</v>
      </c>
      <c r="AF691" s="1">
        <f>(Table2[[#This Row],[Current Week High]]/Table2[[#This Row],[Close Price]])-1</f>
        <v>1.8883150419625405E-2</v>
      </c>
      <c r="AG691" s="1">
        <f>(Table2[[#This Row],[Close Price]]/Table2[[#This Row],[Current Month Low]])-1</f>
        <v>3.8885288399221896E-3</v>
      </c>
      <c r="AH691" s="1">
        <f>(Table2[[#This Row],[Current Month High]]/Table2[[#This Row],[Close Price]])-1</f>
        <v>1.8883150419625405E-2</v>
      </c>
      <c r="AI691">
        <v>32.504841833440899</v>
      </c>
      <c r="AJ691">
        <v>11.0394265232975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-0.03</v>
      </c>
      <c r="AM691" t="s">
        <v>3190</v>
      </c>
      <c r="AN691">
        <v>-7.11</v>
      </c>
      <c r="AO691" t="s">
        <v>3190</v>
      </c>
      <c r="AP691">
        <v>-1.4617460755125E-2</v>
      </c>
      <c r="AQ691">
        <f>(Table2[[#This Row],[Sharpe Ratio]]-AVERAGE(Table2[Sharpe Ratio]))/_xlfn.STDEV.P(Table2[Sharpe Ratio])</f>
        <v>-0.86657238167896022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629</v>
      </c>
      <c r="AT691">
        <f>_xlfn.RANK.AVG(Table2[[#This Row],[6M Return vs Nifty Z-Score]],Table2[6M Return vs Nifty Z-Score])</f>
        <v>617</v>
      </c>
      <c r="AU691">
        <f>_xlfn.RANK.AVG(Table2[[#This Row],[Sharpe Ratio Z-Score]],Table2[Sharpe Ratio Z-Score])</f>
        <v>594</v>
      </c>
      <c r="AV691">
        <f>(Table2[[#This Row],[Rank 1Y]]+Table2[[#This Row],[Rank 6M]]+Table2[[#This Row],[Rank Sharpe]])/3</f>
        <v>613.33333333333337</v>
      </c>
    </row>
    <row r="692" spans="1:48" x14ac:dyDescent="0.3">
      <c r="A692" t="s">
        <v>2176</v>
      </c>
      <c r="B692" t="s">
        <v>2177</v>
      </c>
      <c r="C692" t="s">
        <v>3154</v>
      </c>
      <c r="D692" t="s">
        <v>447</v>
      </c>
      <c r="E692">
        <v>2758.8075568899999</v>
      </c>
      <c r="F692">
        <v>385.1</v>
      </c>
      <c r="G692">
        <v>-14.957894613478301</v>
      </c>
      <c r="H692">
        <f>(Table2[[#This Row],[1Y Return vs Nifty]]-AVERAGE(Table2[1Y Return vs Nifty]))/_xlfn.STDEV.P(Table2[1Y Return vs Nifty])</f>
        <v>-0.60410739099468846</v>
      </c>
      <c r="I692">
        <v>-8.7168932721920207</v>
      </c>
      <c r="J692">
        <f>(Table2[[#This Row],[1M Return vs Nifty]]-AVERAGE(Table2[1M Return vs Nifty]))/_xlfn.STDEV.P(Table2[1M Return vs Nifty])</f>
        <v>-0.87294215563080868</v>
      </c>
      <c r="K692">
        <v>-20.256537958357299</v>
      </c>
      <c r="L692">
        <f>(Table2[[#This Row],[6M Return vs Nifty]]-AVERAGE(Table2[6M Return vs Nifty]))/_xlfn.STDEV.P(Table2[6M Return vs Nifty])</f>
        <v>-0.75404594687651494</v>
      </c>
      <c r="M692">
        <v>-4.0296125355728698</v>
      </c>
      <c r="N692">
        <f>(Table2[[#This Row],[1W Return vs Nifty]]-AVERAGE(Table2[1W Return vs Nifty]))/_xlfn.STDEV.P(Table2[1W Return vs Nifty])</f>
        <v>-1.3347798503833492</v>
      </c>
      <c r="O692">
        <v>400.17</v>
      </c>
      <c r="P692">
        <v>429.19652817531801</v>
      </c>
      <c r="Q692">
        <v>449.315652137136</v>
      </c>
      <c r="R692">
        <v>30.044122141871998</v>
      </c>
      <c r="S692" s="1">
        <f>(Table2[[#This Row],[Close Price]]-Table2[[#This Row],[20D EMA]])/Table2[[#This Row],[20D EMA]]</f>
        <v>-3.7658994927155943E-2</v>
      </c>
      <c r="T692" s="1">
        <f>(Table2[[#This Row],[Close Price]]-Table2[[#This Row],[50D EMA]])/Table2[[#This Row],[50D EMA]]</f>
        <v>-0.10274204305144205</v>
      </c>
      <c r="U692" s="1">
        <f>(Table2[[#This Row],[Close Price]]-Table2[[#This Row],[200D EMA]])/Table2[[#This Row],[200D EMA]]</f>
        <v>-0.14291879624424181</v>
      </c>
      <c r="V692">
        <v>1.1987380934007099</v>
      </c>
      <c r="W692">
        <v>381.55</v>
      </c>
      <c r="X692">
        <v>389.45</v>
      </c>
      <c r="Y692">
        <v>381.55</v>
      </c>
      <c r="Z692">
        <v>389.45</v>
      </c>
      <c r="AA692">
        <v>381.55</v>
      </c>
      <c r="AB692">
        <v>389.45</v>
      </c>
      <c r="AC692" s="1">
        <f>(Table2[[#This Row],[Close Price]]/Table2[[#This Row],[Day Low]])-1</f>
        <v>9.3041541082428125E-3</v>
      </c>
      <c r="AD692" s="1">
        <f>(Table2[[#This Row],[Day High]]/Table2[[#This Row],[Close Price]])-1</f>
        <v>1.1295767333160178E-2</v>
      </c>
      <c r="AE692" s="1">
        <f>(Table2[[#This Row],[Close Price]]/Table2[[#This Row],[Current Week Low]])-1</f>
        <v>9.3041541082428125E-3</v>
      </c>
      <c r="AF692" s="1">
        <f>(Table2[[#This Row],[Current Week High]]/Table2[[#This Row],[Close Price]])-1</f>
        <v>1.1295767333160178E-2</v>
      </c>
      <c r="AG692" s="1">
        <f>(Table2[[#This Row],[Close Price]]/Table2[[#This Row],[Current Month Low]])-1</f>
        <v>9.3041541082428125E-3</v>
      </c>
      <c r="AH692" s="1">
        <f>(Table2[[#This Row],[Current Month High]]/Table2[[#This Row],[Close Price]])-1</f>
        <v>1.1295767333160178E-2</v>
      </c>
      <c r="AI692">
        <v>44.040508958712003</v>
      </c>
      <c r="AJ692">
        <v>7.4797655595869301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-0.15</v>
      </c>
      <c r="AM692" t="s">
        <v>3190</v>
      </c>
      <c r="AN692">
        <v>-4.41</v>
      </c>
      <c r="AO692" t="s">
        <v>3190</v>
      </c>
      <c r="AP692">
        <v>-0.113630075196803</v>
      </c>
      <c r="AQ692">
        <f>(Table2[[#This Row],[Sharpe Ratio]]-AVERAGE(Table2[Sharpe Ratio]))/_xlfn.STDEV.P(Table2[Sharpe Ratio])</f>
        <v>-2.0148259691418176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527</v>
      </c>
      <c r="AT692">
        <f>_xlfn.RANK.AVG(Table2[[#This Row],[6M Return vs Nifty Z-Score]],Table2[6M Return vs Nifty Z-Score])</f>
        <v>591</v>
      </c>
      <c r="AU692">
        <f>_xlfn.RANK.AVG(Table2[[#This Row],[Sharpe Ratio Z-Score]],Table2[Sharpe Ratio Z-Score])</f>
        <v>723</v>
      </c>
      <c r="AV692">
        <f>(Table2[[#This Row],[Rank 1Y]]+Table2[[#This Row],[Rank 6M]]+Table2[[#This Row],[Rank Sharpe]])/3</f>
        <v>613.66666666666663</v>
      </c>
    </row>
    <row r="693" spans="1:48" x14ac:dyDescent="0.3">
      <c r="A693" t="s">
        <v>2075</v>
      </c>
      <c r="B693" t="s">
        <v>2076</v>
      </c>
      <c r="C693" t="s">
        <v>3143</v>
      </c>
      <c r="D693" t="s">
        <v>144</v>
      </c>
      <c r="E693">
        <v>3146.7698997799998</v>
      </c>
      <c r="F693">
        <v>187.88</v>
      </c>
      <c r="G693">
        <v>-49.206624577331603</v>
      </c>
      <c r="H693">
        <f>(Table2[[#This Row],[1Y Return vs Nifty]]-AVERAGE(Table2[1Y Return vs Nifty]))/_xlfn.STDEV.P(Table2[1Y Return vs Nifty])</f>
        <v>-1.2895011835762389</v>
      </c>
      <c r="I693">
        <v>-9.1492604219504692</v>
      </c>
      <c r="J693">
        <f>(Table2[[#This Row],[1M Return vs Nifty]]-AVERAGE(Table2[1M Return vs Nifty]))/_xlfn.STDEV.P(Table2[1M Return vs Nifty])</f>
        <v>-0.92059249208098504</v>
      </c>
      <c r="K693">
        <v>-20.833075397785102</v>
      </c>
      <c r="L693">
        <f>(Table2[[#This Row],[6M Return vs Nifty]]-AVERAGE(Table2[6M Return vs Nifty]))/_xlfn.STDEV.P(Table2[6M Return vs Nifty])</f>
        <v>-0.7723103628936181</v>
      </c>
      <c r="M693">
        <v>0.97801534082513797</v>
      </c>
      <c r="N693">
        <f>(Table2[[#This Row],[1W Return vs Nifty]]-AVERAGE(Table2[1W Return vs Nifty]))/_xlfn.STDEV.P(Table2[1W Return vs Nifty])</f>
        <v>-0.28872604409532582</v>
      </c>
      <c r="O693">
        <v>193.66</v>
      </c>
      <c r="P693">
        <v>205.08216198937001</v>
      </c>
      <c r="Q693">
        <v>222.70140940754101</v>
      </c>
      <c r="R693">
        <v>39.700368579650501</v>
      </c>
      <c r="S693" s="1">
        <f>(Table2[[#This Row],[Close Price]]-Table2[[#This Row],[20D EMA]])/Table2[[#This Row],[20D EMA]]</f>
        <v>-2.9846122069606532E-2</v>
      </c>
      <c r="T693" s="1">
        <f>(Table2[[#This Row],[Close Price]]-Table2[[#This Row],[50D EMA]])/Table2[[#This Row],[50D EMA]]</f>
        <v>-8.3879367286276457E-2</v>
      </c>
      <c r="U693" s="1">
        <f>(Table2[[#This Row],[Close Price]]-Table2[[#This Row],[200D EMA]])/Table2[[#This Row],[200D EMA]]</f>
        <v>-0.15635917841821215</v>
      </c>
      <c r="V693">
        <v>1.13254167615109</v>
      </c>
      <c r="W693">
        <v>186.68</v>
      </c>
      <c r="X693">
        <v>189.55</v>
      </c>
      <c r="Y693">
        <v>186.68</v>
      </c>
      <c r="Z693">
        <v>189.55</v>
      </c>
      <c r="AA693">
        <v>186.68</v>
      </c>
      <c r="AB693">
        <v>189.55</v>
      </c>
      <c r="AC693" s="1">
        <f>(Table2[[#This Row],[Close Price]]/Table2[[#This Row],[Day Low]])-1</f>
        <v>6.4281122776943533E-3</v>
      </c>
      <c r="AD693" s="1">
        <f>(Table2[[#This Row],[Day High]]/Table2[[#This Row],[Close Price]])-1</f>
        <v>8.8886523312754484E-3</v>
      </c>
      <c r="AE693" s="1">
        <f>(Table2[[#This Row],[Close Price]]/Table2[[#This Row],[Current Week Low]])-1</f>
        <v>6.4281122776943533E-3</v>
      </c>
      <c r="AF693" s="1">
        <f>(Table2[[#This Row],[Current Week High]]/Table2[[#This Row],[Close Price]])-1</f>
        <v>8.8886523312754484E-3</v>
      </c>
      <c r="AG693" s="1">
        <f>(Table2[[#This Row],[Close Price]]/Table2[[#This Row],[Current Month Low]])-1</f>
        <v>6.4281122776943533E-3</v>
      </c>
      <c r="AH693" s="1">
        <f>(Table2[[#This Row],[Current Month High]]/Table2[[#This Row],[Close Price]])-1</f>
        <v>8.8886523312754484E-3</v>
      </c>
      <c r="AI693">
        <v>49.563551202895397</v>
      </c>
      <c r="AJ693">
        <v>4.1405687046172499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-0.19</v>
      </c>
      <c r="AM693" t="s">
        <v>3190</v>
      </c>
      <c r="AN693">
        <v>-5.2</v>
      </c>
      <c r="AO693" t="s">
        <v>3190</v>
      </c>
      <c r="AQ693">
        <f>(Table2[[#This Row],[Sharpe Ratio]]-AVERAGE(Table2[Sharpe Ratio]))/_xlfn.STDEV.P(Table2[Sharpe Ratio])</f>
        <v>-0.69705305481019519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710</v>
      </c>
      <c r="AT693">
        <f>_xlfn.RANK.AVG(Table2[[#This Row],[6M Return vs Nifty Z-Score]],Table2[6M Return vs Nifty Z-Score])</f>
        <v>595</v>
      </c>
      <c r="AU693">
        <f>_xlfn.RANK.AVG(Table2[[#This Row],[Sharpe Ratio Z-Score]],Table2[Sharpe Ratio Z-Score])</f>
        <v>537</v>
      </c>
      <c r="AV693">
        <f>(Table2[[#This Row],[Rank 1Y]]+Table2[[#This Row],[Rank 6M]]+Table2[[#This Row],[Rank Sharpe]])/3</f>
        <v>614</v>
      </c>
    </row>
    <row r="694" spans="1:48" x14ac:dyDescent="0.3">
      <c r="A694" t="s">
        <v>2162</v>
      </c>
      <c r="B694" t="s">
        <v>2163</v>
      </c>
      <c r="C694" t="s">
        <v>3156</v>
      </c>
      <c r="D694" t="s">
        <v>139</v>
      </c>
      <c r="E694">
        <v>2806.84282437</v>
      </c>
      <c r="F694">
        <v>372</v>
      </c>
      <c r="G694">
        <v>-50.482297713876001</v>
      </c>
      <c r="H694">
        <f>(Table2[[#This Row],[1Y Return vs Nifty]]-AVERAGE(Table2[1Y Return vs Nifty]))/_xlfn.STDEV.P(Table2[1Y Return vs Nifty])</f>
        <v>-1.3150302601310004</v>
      </c>
      <c r="I694">
        <v>-0.18053618075932301</v>
      </c>
      <c r="J694">
        <f>(Table2[[#This Row],[1M Return vs Nifty]]-AVERAGE(Table2[1M Return vs Nifty]))/_xlfn.STDEV.P(Table2[1M Return vs Nifty])</f>
        <v>6.7833034373478873E-2</v>
      </c>
      <c r="K694">
        <v>-26.750818170488799</v>
      </c>
      <c r="L694">
        <f>(Table2[[#This Row],[6M Return vs Nifty]]-AVERAGE(Table2[6M Return vs Nifty]))/_xlfn.STDEV.P(Table2[6M Return vs Nifty])</f>
        <v>-0.95978147663453295</v>
      </c>
      <c r="M694">
        <v>-2.2530048960520301</v>
      </c>
      <c r="N694">
        <f>(Table2[[#This Row],[1W Return vs Nifty]]-AVERAGE(Table2[1W Return vs Nifty]))/_xlfn.STDEV.P(Table2[1W Return vs Nifty])</f>
        <v>-0.96366058404163291</v>
      </c>
      <c r="O694">
        <v>366.25</v>
      </c>
      <c r="P694">
        <v>377.30061299394998</v>
      </c>
      <c r="Q694">
        <v>416.42844783971702</v>
      </c>
      <c r="R694">
        <v>59.249961840688599</v>
      </c>
      <c r="S694" s="1">
        <f>(Table2[[#This Row],[Close Price]]-Table2[[#This Row],[20D EMA]])/Table2[[#This Row],[20D EMA]]</f>
        <v>1.5699658703071672E-2</v>
      </c>
      <c r="T694" s="1">
        <f>(Table2[[#This Row],[Close Price]]-Table2[[#This Row],[50D EMA]])/Table2[[#This Row],[50D EMA]]</f>
        <v>-1.4048779173425245E-2</v>
      </c>
      <c r="U694" s="1">
        <f>(Table2[[#This Row],[Close Price]]-Table2[[#This Row],[200D EMA]])/Table2[[#This Row],[200D EMA]]</f>
        <v>-0.10668927175892051</v>
      </c>
      <c r="V694">
        <v>0.44322929560582502</v>
      </c>
      <c r="W694">
        <v>365</v>
      </c>
      <c r="X694">
        <v>374</v>
      </c>
      <c r="Y694">
        <v>365</v>
      </c>
      <c r="Z694">
        <v>374</v>
      </c>
      <c r="AA694">
        <v>365</v>
      </c>
      <c r="AB694">
        <v>374</v>
      </c>
      <c r="AC694" s="1">
        <f>(Table2[[#This Row],[Close Price]]/Table2[[#This Row],[Day Low]])-1</f>
        <v>1.9178082191780854E-2</v>
      </c>
      <c r="AD694" s="1">
        <f>(Table2[[#This Row],[Day High]]/Table2[[#This Row],[Close Price]])-1</f>
        <v>5.3763440860215006E-3</v>
      </c>
      <c r="AE694" s="1">
        <f>(Table2[[#This Row],[Close Price]]/Table2[[#This Row],[Current Week Low]])-1</f>
        <v>1.9178082191780854E-2</v>
      </c>
      <c r="AF694" s="1">
        <f>(Table2[[#This Row],[Current Week High]]/Table2[[#This Row],[Close Price]])-1</f>
        <v>5.3763440860215006E-3</v>
      </c>
      <c r="AG694" s="1">
        <f>(Table2[[#This Row],[Close Price]]/Table2[[#This Row],[Current Month Low]])-1</f>
        <v>1.9178082191780854E-2</v>
      </c>
      <c r="AH694" s="1">
        <f>(Table2[[#This Row],[Current Month High]]/Table2[[#This Row],[Close Price]])-1</f>
        <v>5.3763440860215006E-3</v>
      </c>
      <c r="AI694">
        <v>57.258064516128997</v>
      </c>
      <c r="AJ694">
        <v>7.8260869565217304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-0.09</v>
      </c>
      <c r="AM694" t="s">
        <v>3190</v>
      </c>
      <c r="AN694">
        <v>1.97</v>
      </c>
      <c r="AO694" t="s">
        <v>3189</v>
      </c>
      <c r="AP694">
        <v>1.6353210829526999E-2</v>
      </c>
      <c r="AQ694">
        <f>(Table2[[#This Row],[Sharpe Ratio]]-AVERAGE(Table2[Sharpe Ratio]))/_xlfn.STDEV.P(Table2[Sharpe Ratio])</f>
        <v>-0.50740415898590074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712</v>
      </c>
      <c r="AT694">
        <f>_xlfn.RANK.AVG(Table2[[#This Row],[6M Return vs Nifty Z-Score]],Table2[6M Return vs Nifty Z-Score])</f>
        <v>661</v>
      </c>
      <c r="AU694">
        <f>_xlfn.RANK.AVG(Table2[[#This Row],[Sharpe Ratio Z-Score]],Table2[Sharpe Ratio Z-Score])</f>
        <v>469</v>
      </c>
      <c r="AV694">
        <f>(Table2[[#This Row],[Rank 1Y]]+Table2[[#This Row],[Rank 6M]]+Table2[[#This Row],[Rank Sharpe]])/3</f>
        <v>614</v>
      </c>
    </row>
    <row r="695" spans="1:48" x14ac:dyDescent="0.3">
      <c r="A695" t="s">
        <v>1689</v>
      </c>
      <c r="B695" t="s">
        <v>1690</v>
      </c>
      <c r="C695" t="s">
        <v>3143</v>
      </c>
      <c r="D695" t="s">
        <v>24</v>
      </c>
      <c r="E695">
        <v>5200.3589210949904</v>
      </c>
      <c r="F695">
        <v>303.7</v>
      </c>
      <c r="G695">
        <v>-43.108770317496401</v>
      </c>
      <c r="H695">
        <f>(Table2[[#This Row],[1Y Return vs Nifty]]-AVERAGE(Table2[1Y Return vs Nifty]))/_xlfn.STDEV.P(Table2[1Y Return vs Nifty])</f>
        <v>-1.1674694626286575</v>
      </c>
      <c r="I695">
        <v>-2.2486393039380399</v>
      </c>
      <c r="J695">
        <f>(Table2[[#This Row],[1M Return vs Nifty]]-AVERAGE(Table2[1M Return vs Nifty]))/_xlfn.STDEV.P(Table2[1M Return vs Nifty])</f>
        <v>-0.16008855885621287</v>
      </c>
      <c r="K695">
        <v>-18.524029056191701</v>
      </c>
      <c r="L695">
        <f>(Table2[[#This Row],[6M Return vs Nifty]]-AVERAGE(Table2[6M Return vs Nifty]))/_xlfn.STDEV.P(Table2[6M Return vs Nifty])</f>
        <v>-0.69916093650512934</v>
      </c>
      <c r="M695">
        <v>-0.40207148946122501</v>
      </c>
      <c r="N695">
        <f>(Table2[[#This Row],[1W Return vs Nifty]]-AVERAGE(Table2[1W Return vs Nifty]))/_xlfn.STDEV.P(Table2[1W Return vs Nifty])</f>
        <v>-0.57701525356978045</v>
      </c>
      <c r="O695">
        <v>307.87</v>
      </c>
      <c r="P695">
        <v>312.30207137348401</v>
      </c>
      <c r="Q695">
        <v>331.20867626836599</v>
      </c>
      <c r="R695">
        <v>49.405347072413399</v>
      </c>
      <c r="S695" s="1">
        <f>(Table2[[#This Row],[Close Price]]-Table2[[#This Row],[20D EMA]])/Table2[[#This Row],[20D EMA]]</f>
        <v>-1.3544677948484801E-2</v>
      </c>
      <c r="T695" s="1">
        <f>(Table2[[#This Row],[Close Price]]-Table2[[#This Row],[50D EMA]])/Table2[[#This Row],[50D EMA]]</f>
        <v>-2.7544074029521089E-2</v>
      </c>
      <c r="U695" s="1">
        <f>(Table2[[#This Row],[Close Price]]-Table2[[#This Row],[200D EMA]])/Table2[[#This Row],[200D EMA]]</f>
        <v>-8.305542167040561E-2</v>
      </c>
      <c r="V695">
        <v>0.54881930142226598</v>
      </c>
      <c r="W695">
        <v>300.35000000000002</v>
      </c>
      <c r="X695">
        <v>311.5</v>
      </c>
      <c r="Y695">
        <v>300.35000000000002</v>
      </c>
      <c r="Z695">
        <v>311.5</v>
      </c>
      <c r="AA695">
        <v>300.35000000000002</v>
      </c>
      <c r="AB695">
        <v>311.5</v>
      </c>
      <c r="AC695" s="1">
        <f>(Table2[[#This Row],[Close Price]]/Table2[[#This Row],[Day Low]])-1</f>
        <v>1.1153654070251262E-2</v>
      </c>
      <c r="AD695" s="1">
        <f>(Table2[[#This Row],[Day High]]/Table2[[#This Row],[Close Price]])-1</f>
        <v>2.5683240039512611E-2</v>
      </c>
      <c r="AE695" s="1">
        <f>(Table2[[#This Row],[Close Price]]/Table2[[#This Row],[Current Week Low]])-1</f>
        <v>1.1153654070251262E-2</v>
      </c>
      <c r="AF695" s="1">
        <f>(Table2[[#This Row],[Current Week High]]/Table2[[#This Row],[Close Price]])-1</f>
        <v>2.5683240039512611E-2</v>
      </c>
      <c r="AG695" s="1">
        <f>(Table2[[#This Row],[Close Price]]/Table2[[#This Row],[Current Month Low]])-1</f>
        <v>1.1153654070251262E-2</v>
      </c>
      <c r="AH695" s="1">
        <f>(Table2[[#This Row],[Current Month High]]/Table2[[#This Row],[Close Price]])-1</f>
        <v>2.5683240039512611E-2</v>
      </c>
      <c r="AI695">
        <v>39.0352321369772</v>
      </c>
      <c r="AJ695">
        <v>3.9890429720938099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-0.1</v>
      </c>
      <c r="AM695" t="s">
        <v>3190</v>
      </c>
      <c r="AN695">
        <v>-4.2699999999999996</v>
      </c>
      <c r="AO695" t="s">
        <v>3190</v>
      </c>
      <c r="AP695">
        <v>-1.1106110930153E-2</v>
      </c>
      <c r="AQ695">
        <f>(Table2[[#This Row],[Sharpe Ratio]]-AVERAGE(Table2[Sharpe Ratio]))/_xlfn.STDEV.P(Table2[Sharpe Ratio])</f>
        <v>-0.82585110534364914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698</v>
      </c>
      <c r="AT695">
        <f>_xlfn.RANK.AVG(Table2[[#This Row],[6M Return vs Nifty Z-Score]],Table2[6M Return vs Nifty Z-Score])</f>
        <v>576</v>
      </c>
      <c r="AU695">
        <f>_xlfn.RANK.AVG(Table2[[#This Row],[Sharpe Ratio Z-Score]],Table2[Sharpe Ratio Z-Score])</f>
        <v>586</v>
      </c>
      <c r="AV695">
        <f>(Table2[[#This Row],[Rank 1Y]]+Table2[[#This Row],[Rank 6M]]+Table2[[#This Row],[Rank Sharpe]])/3</f>
        <v>620</v>
      </c>
    </row>
    <row r="696" spans="1:48" x14ac:dyDescent="0.3">
      <c r="A696" t="s">
        <v>1389</v>
      </c>
      <c r="B696" t="s">
        <v>1390</v>
      </c>
      <c r="C696" t="s">
        <v>3157</v>
      </c>
      <c r="D696" t="s">
        <v>493</v>
      </c>
      <c r="E696">
        <v>8052.00557622</v>
      </c>
      <c r="F696">
        <v>735.25</v>
      </c>
      <c r="G696">
        <v>-49.830731960045597</v>
      </c>
      <c r="H696">
        <f>(Table2[[#This Row],[1Y Return vs Nifty]]-AVERAGE(Table2[1Y Return vs Nifty]))/_xlfn.STDEV.P(Table2[1Y Return vs Nifty])</f>
        <v>-1.3019909701016938</v>
      </c>
      <c r="I696">
        <v>-0.466887619792002</v>
      </c>
      <c r="J696">
        <f>(Table2[[#This Row],[1M Return vs Nifty]]-AVERAGE(Table2[1M Return vs Nifty]))/_xlfn.STDEV.P(Table2[1M Return vs Nifty])</f>
        <v>3.6274803317945976E-2</v>
      </c>
      <c r="K696">
        <v>-13.056961955557901</v>
      </c>
      <c r="L696">
        <f>(Table2[[#This Row],[6M Return vs Nifty]]-AVERAGE(Table2[6M Return vs Nifty]))/_xlfn.STDEV.P(Table2[6M Return vs Nifty])</f>
        <v>-0.52596700131421725</v>
      </c>
      <c r="M696">
        <v>-0.37343198942497302</v>
      </c>
      <c r="N696">
        <f>(Table2[[#This Row],[1W Return vs Nifty]]-AVERAGE(Table2[1W Return vs Nifty]))/_xlfn.STDEV.P(Table2[1W Return vs Nifty])</f>
        <v>-0.5710326888180528</v>
      </c>
      <c r="O696">
        <v>730.34</v>
      </c>
      <c r="P696">
        <v>736.27083871449099</v>
      </c>
      <c r="Q696">
        <v>792.56425796875101</v>
      </c>
      <c r="R696">
        <v>53.002486484425901</v>
      </c>
      <c r="S696" s="1">
        <f>(Table2[[#This Row],[Close Price]]-Table2[[#This Row],[20D EMA]])/Table2[[#This Row],[20D EMA]]</f>
        <v>6.7228961853382915E-3</v>
      </c>
      <c r="T696" s="1">
        <f>(Table2[[#This Row],[Close Price]]-Table2[[#This Row],[50D EMA]])/Table2[[#This Row],[50D EMA]]</f>
        <v>-1.3864989088435838E-3</v>
      </c>
      <c r="U696" s="1">
        <f>(Table2[[#This Row],[Close Price]]-Table2[[#This Row],[200D EMA]])/Table2[[#This Row],[200D EMA]]</f>
        <v>-7.2314966758204202E-2</v>
      </c>
      <c r="V696">
        <v>0.80191851349137599</v>
      </c>
      <c r="W696">
        <v>725.1</v>
      </c>
      <c r="X696">
        <v>745</v>
      </c>
      <c r="Y696">
        <v>725.1</v>
      </c>
      <c r="Z696">
        <v>745</v>
      </c>
      <c r="AA696">
        <v>725.1</v>
      </c>
      <c r="AB696">
        <v>745</v>
      </c>
      <c r="AC696" s="1">
        <f>(Table2[[#This Row],[Close Price]]/Table2[[#This Row],[Day Low]])-1</f>
        <v>1.3998069231830002E-2</v>
      </c>
      <c r="AD696" s="1">
        <f>(Table2[[#This Row],[Day High]]/Table2[[#This Row],[Close Price]])-1</f>
        <v>1.3260795647738854E-2</v>
      </c>
      <c r="AE696" s="1">
        <f>(Table2[[#This Row],[Close Price]]/Table2[[#This Row],[Current Week Low]])-1</f>
        <v>1.3998069231830002E-2</v>
      </c>
      <c r="AF696" s="1">
        <f>(Table2[[#This Row],[Current Week High]]/Table2[[#This Row],[Close Price]])-1</f>
        <v>1.3260795647738854E-2</v>
      </c>
      <c r="AG696" s="1">
        <f>(Table2[[#This Row],[Close Price]]/Table2[[#This Row],[Current Month Low]])-1</f>
        <v>1.3998069231830002E-2</v>
      </c>
      <c r="AH696" s="1">
        <f>(Table2[[#This Row],[Current Month High]]/Table2[[#This Row],[Close Price]])-1</f>
        <v>1.3260795647738854E-2</v>
      </c>
      <c r="AI696">
        <v>50.4658279496769</v>
      </c>
      <c r="AJ696">
        <v>9.2821046373365199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0.02</v>
      </c>
      <c r="AM696" t="s">
        <v>3189</v>
      </c>
      <c r="AN696">
        <v>0.81</v>
      </c>
      <c r="AO696" t="s">
        <v>3189</v>
      </c>
      <c r="AP696">
        <v>-4.1736449312216997E-2</v>
      </c>
      <c r="AQ696">
        <f>(Table2[[#This Row],[Sharpe Ratio]]-AVERAGE(Table2[Sharpe Ratio]))/_xlfn.STDEV.P(Table2[Sharpe Ratio])</f>
        <v>-1.1810724691136512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711</v>
      </c>
      <c r="AT696">
        <f>_xlfn.RANK.AVG(Table2[[#This Row],[6M Return vs Nifty Z-Score]],Table2[6M Return vs Nifty Z-Score])</f>
        <v>504</v>
      </c>
      <c r="AU696">
        <f>_xlfn.RANK.AVG(Table2[[#This Row],[Sharpe Ratio Z-Score]],Table2[Sharpe Ratio Z-Score])</f>
        <v>653</v>
      </c>
      <c r="AV696">
        <f>(Table2[[#This Row],[Rank 1Y]]+Table2[[#This Row],[Rank 6M]]+Table2[[#This Row],[Rank Sharpe]])/3</f>
        <v>622.66666666666663</v>
      </c>
    </row>
    <row r="697" spans="1:48" x14ac:dyDescent="0.3">
      <c r="A697" t="s">
        <v>1863</v>
      </c>
      <c r="B697" t="s">
        <v>1864</v>
      </c>
      <c r="C697" t="s">
        <v>3148</v>
      </c>
      <c r="D697" t="s">
        <v>213</v>
      </c>
      <c r="E697">
        <v>4108.0641933449997</v>
      </c>
      <c r="F697">
        <v>105.54</v>
      </c>
      <c r="G697">
        <v>-27.5501471271936</v>
      </c>
      <c r="H697">
        <f>(Table2[[#This Row],[1Y Return vs Nifty]]-AVERAGE(Table2[1Y Return vs Nifty]))/_xlfn.STDEV.P(Table2[1Y Return vs Nifty])</f>
        <v>-0.85610656634013416</v>
      </c>
      <c r="I697">
        <v>-9.4002558966794201</v>
      </c>
      <c r="J697">
        <f>(Table2[[#This Row],[1M Return vs Nifty]]-AVERAGE(Table2[1M Return vs Nifty]))/_xlfn.STDEV.P(Table2[1M Return vs Nifty])</f>
        <v>-0.94825421158254286</v>
      </c>
      <c r="K697">
        <v>-23.894749854809</v>
      </c>
      <c r="L697">
        <f>(Table2[[#This Row],[6M Return vs Nifty]]-AVERAGE(Table2[6M Return vs Nifty]))/_xlfn.STDEV.P(Table2[6M Return vs Nifty])</f>
        <v>-0.86930266932131761</v>
      </c>
      <c r="M697">
        <v>0.747220564227569</v>
      </c>
      <c r="N697">
        <f>(Table2[[#This Row],[1W Return vs Nifty]]-AVERAGE(Table2[1W Return vs Nifty]))/_xlfn.STDEV.P(Table2[1W Return vs Nifty])</f>
        <v>-0.33693724518499968</v>
      </c>
      <c r="O697">
        <v>105.47</v>
      </c>
      <c r="P697">
        <v>111.07705884276599</v>
      </c>
      <c r="Q697">
        <v>119.04386189588701</v>
      </c>
      <c r="R697">
        <v>45.406772595935003</v>
      </c>
      <c r="S697" s="1">
        <f>(Table2[[#This Row],[Close Price]]-Table2[[#This Row],[20D EMA]])/Table2[[#This Row],[20D EMA]]</f>
        <v>6.6369583767903091E-4</v>
      </c>
      <c r="T697" s="1">
        <f>(Table2[[#This Row],[Close Price]]-Table2[[#This Row],[50D EMA]])/Table2[[#This Row],[50D EMA]]</f>
        <v>-4.9848806769397042E-2</v>
      </c>
      <c r="U697" s="1">
        <f>(Table2[[#This Row],[Close Price]]-Table2[[#This Row],[200D EMA]])/Table2[[#This Row],[200D EMA]]</f>
        <v>-0.11343601997469775</v>
      </c>
      <c r="V697">
        <v>0.66940374915043899</v>
      </c>
      <c r="W697">
        <v>102.18</v>
      </c>
      <c r="X697">
        <v>106.42</v>
      </c>
      <c r="Y697">
        <v>102.18</v>
      </c>
      <c r="Z697">
        <v>106.42</v>
      </c>
      <c r="AA697">
        <v>102.18</v>
      </c>
      <c r="AB697">
        <v>106.42</v>
      </c>
      <c r="AC697" s="1">
        <f>(Table2[[#This Row],[Close Price]]/Table2[[#This Row],[Day Low]])-1</f>
        <v>3.2883147386964184E-2</v>
      </c>
      <c r="AD697" s="1">
        <f>(Table2[[#This Row],[Day High]]/Table2[[#This Row],[Close Price]])-1</f>
        <v>8.3380708736022768E-3</v>
      </c>
      <c r="AE697" s="1">
        <f>(Table2[[#This Row],[Close Price]]/Table2[[#This Row],[Current Week Low]])-1</f>
        <v>3.2883147386964184E-2</v>
      </c>
      <c r="AF697" s="1">
        <f>(Table2[[#This Row],[Current Week High]]/Table2[[#This Row],[Close Price]])-1</f>
        <v>8.3380708736022768E-3</v>
      </c>
      <c r="AG697" s="1">
        <f>(Table2[[#This Row],[Close Price]]/Table2[[#This Row],[Current Month Low]])-1</f>
        <v>3.2883147386964184E-2</v>
      </c>
      <c r="AH697" s="1">
        <f>(Table2[[#This Row],[Current Month High]]/Table2[[#This Row],[Close Price]])-1</f>
        <v>8.3380708736022768E-3</v>
      </c>
      <c r="AI697">
        <v>41.804055334470299</v>
      </c>
      <c r="AJ697">
        <v>9.3565433633820305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-0.09</v>
      </c>
      <c r="AM697" t="s">
        <v>3190</v>
      </c>
      <c r="AN697">
        <v>-0.81</v>
      </c>
      <c r="AO697" t="s">
        <v>3190</v>
      </c>
      <c r="AP697">
        <v>-2.5960439000705E-2</v>
      </c>
      <c r="AQ697">
        <f>(Table2[[#This Row],[Sharpe Ratio]]-AVERAGE(Table2[Sharpe Ratio]))/_xlfn.STDEV.P(Table2[Sharpe Ratio])</f>
        <v>-0.99811739275098221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619</v>
      </c>
      <c r="AT697">
        <f>_xlfn.RANK.AVG(Table2[[#This Row],[6M Return vs Nifty Z-Score]],Table2[6M Return vs Nifty Z-Score])</f>
        <v>634</v>
      </c>
      <c r="AU697">
        <f>_xlfn.RANK.AVG(Table2[[#This Row],[Sharpe Ratio Z-Score]],Table2[Sharpe Ratio Z-Score])</f>
        <v>621</v>
      </c>
      <c r="AV697">
        <f>(Table2[[#This Row],[Rank 1Y]]+Table2[[#This Row],[Rank 6M]]+Table2[[#This Row],[Rank Sharpe]])/3</f>
        <v>624.66666666666663</v>
      </c>
    </row>
    <row r="698" spans="1:48" x14ac:dyDescent="0.3">
      <c r="A698" t="s">
        <v>2341</v>
      </c>
      <c r="B698" t="s">
        <v>2342</v>
      </c>
      <c r="C698" t="s">
        <v>3154</v>
      </c>
      <c r="D698" t="s">
        <v>447</v>
      </c>
      <c r="E698">
        <v>2257.7918674799998</v>
      </c>
      <c r="F698">
        <v>420.35</v>
      </c>
      <c r="G698">
        <v>-43.532461471491899</v>
      </c>
      <c r="H698">
        <f>(Table2[[#This Row],[1Y Return vs Nifty]]-AVERAGE(Table2[1Y Return vs Nifty]))/_xlfn.STDEV.P(Table2[1Y Return vs Nifty])</f>
        <v>-1.1759484715503523</v>
      </c>
      <c r="I698">
        <v>-7.8056378609366099</v>
      </c>
      <c r="J698">
        <f>(Table2[[#This Row],[1M Return vs Nifty]]-AVERAGE(Table2[1M Return vs Nifty]))/_xlfn.STDEV.P(Table2[1M Return vs Nifty])</f>
        <v>-0.77251448215325025</v>
      </c>
      <c r="K698">
        <v>-17.743367790069701</v>
      </c>
      <c r="L698">
        <f>(Table2[[#This Row],[6M Return vs Nifty]]-AVERAGE(Table2[6M Return vs Nifty]))/_xlfn.STDEV.P(Table2[6M Return vs Nifty])</f>
        <v>-0.67442998035587809</v>
      </c>
      <c r="M698">
        <v>-0.56325580591605395</v>
      </c>
      <c r="N698">
        <f>(Table2[[#This Row],[1W Return vs Nifty]]-AVERAGE(Table2[1W Return vs Nifty]))/_xlfn.STDEV.P(Table2[1W Return vs Nifty])</f>
        <v>-0.61068538080431167</v>
      </c>
      <c r="O698">
        <v>431.41</v>
      </c>
      <c r="P698">
        <v>445.87193312196501</v>
      </c>
      <c r="Q698">
        <v>475.71815259138299</v>
      </c>
      <c r="R698">
        <v>44.884986320720103</v>
      </c>
      <c r="S698" s="1">
        <f>(Table2[[#This Row],[Close Price]]-Table2[[#This Row],[20D EMA]])/Table2[[#This Row],[20D EMA]]</f>
        <v>-2.5636865163069938E-2</v>
      </c>
      <c r="T698" s="1">
        <f>(Table2[[#This Row],[Close Price]]-Table2[[#This Row],[50D EMA]])/Table2[[#This Row],[50D EMA]]</f>
        <v>-5.7240501646430506E-2</v>
      </c>
      <c r="U698" s="1">
        <f>(Table2[[#This Row],[Close Price]]-Table2[[#This Row],[200D EMA]])/Table2[[#This Row],[200D EMA]]</f>
        <v>-0.11638856387921213</v>
      </c>
      <c r="V698">
        <v>0.32562190964505699</v>
      </c>
      <c r="W698">
        <v>418.1</v>
      </c>
      <c r="X698">
        <v>428.45</v>
      </c>
      <c r="Y698">
        <v>418.1</v>
      </c>
      <c r="Z698">
        <v>428.45</v>
      </c>
      <c r="AA698">
        <v>418.1</v>
      </c>
      <c r="AB698">
        <v>428.45</v>
      </c>
      <c r="AC698" s="1">
        <f>(Table2[[#This Row],[Close Price]]/Table2[[#This Row],[Day Low]])-1</f>
        <v>5.3814876823725655E-3</v>
      </c>
      <c r="AD698" s="1">
        <f>(Table2[[#This Row],[Day High]]/Table2[[#This Row],[Close Price]])-1</f>
        <v>1.9269656238848576E-2</v>
      </c>
      <c r="AE698" s="1">
        <f>(Table2[[#This Row],[Close Price]]/Table2[[#This Row],[Current Week Low]])-1</f>
        <v>5.3814876823725655E-3</v>
      </c>
      <c r="AF698" s="1">
        <f>(Table2[[#This Row],[Current Week High]]/Table2[[#This Row],[Close Price]])-1</f>
        <v>1.9269656238848576E-2</v>
      </c>
      <c r="AG698" s="1">
        <f>(Table2[[#This Row],[Close Price]]/Table2[[#This Row],[Current Month Low]])-1</f>
        <v>5.3814876823725655E-3</v>
      </c>
      <c r="AH698" s="1">
        <f>(Table2[[#This Row],[Current Month High]]/Table2[[#This Row],[Close Price]])-1</f>
        <v>1.9269656238848576E-2</v>
      </c>
      <c r="AI698">
        <v>38.456048530986003</v>
      </c>
      <c r="AJ698">
        <v>3.4325787401574899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-0.13</v>
      </c>
      <c r="AM698" t="s">
        <v>3190</v>
      </c>
      <c r="AN698">
        <v>-1.94</v>
      </c>
      <c r="AO698" t="s">
        <v>3190</v>
      </c>
      <c r="AP698">
        <v>-1.9486114321359001E-2</v>
      </c>
      <c r="AQ698">
        <f>(Table2[[#This Row],[Sharpe Ratio]]-AVERAGE(Table2[Sharpe Ratio]))/_xlfn.STDEV.P(Table2[Sharpe Ratio])</f>
        <v>-0.92303436841737718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700</v>
      </c>
      <c r="AT698">
        <f>_xlfn.RANK.AVG(Table2[[#This Row],[6M Return vs Nifty Z-Score]],Table2[6M Return vs Nifty Z-Score])</f>
        <v>569</v>
      </c>
      <c r="AU698">
        <f>_xlfn.RANK.AVG(Table2[[#This Row],[Sharpe Ratio Z-Score]],Table2[Sharpe Ratio Z-Score])</f>
        <v>609</v>
      </c>
      <c r="AV698">
        <f>(Table2[[#This Row],[Rank 1Y]]+Table2[[#This Row],[Rank 6M]]+Table2[[#This Row],[Rank Sharpe]])/3</f>
        <v>626</v>
      </c>
    </row>
    <row r="699" spans="1:48" x14ac:dyDescent="0.3">
      <c r="A699" t="s">
        <v>2272</v>
      </c>
      <c r="B699" t="s">
        <v>2273</v>
      </c>
      <c r="C699" t="s">
        <v>3151</v>
      </c>
      <c r="D699" t="s">
        <v>80</v>
      </c>
      <c r="E699">
        <v>2465.3544972599998</v>
      </c>
      <c r="F699">
        <v>582.9</v>
      </c>
      <c r="G699">
        <v>-47.077419615791399</v>
      </c>
      <c r="H699">
        <f>(Table2[[#This Row],[1Y Return vs Nifty]]-AVERAGE(Table2[1Y Return vs Nifty]))/_xlfn.STDEV.P(Table2[1Y Return vs Nifty])</f>
        <v>-1.2468910235699053</v>
      </c>
      <c r="I699">
        <v>1.18193113592712E-2</v>
      </c>
      <c r="J699">
        <f>(Table2[[#This Row],[1M Return vs Nifty]]-AVERAGE(Table2[1M Return vs Nifty]))/_xlfn.STDEV.P(Table2[1M Return vs Nifty])</f>
        <v>8.9032156283205197E-2</v>
      </c>
      <c r="K699">
        <v>-24.330699801595198</v>
      </c>
      <c r="L699">
        <f>(Table2[[#This Row],[6M Return vs Nifty]]-AVERAGE(Table2[6M Return vs Nifty]))/_xlfn.STDEV.P(Table2[6M Return vs Nifty])</f>
        <v>-0.883113344303049</v>
      </c>
      <c r="M699">
        <v>-1.03726993116586</v>
      </c>
      <c r="N699">
        <f>(Table2[[#This Row],[1W Return vs Nifty]]-AVERAGE(Table2[1W Return vs Nifty]))/_xlfn.STDEV.P(Table2[1W Return vs Nifty])</f>
        <v>-0.70970317769150959</v>
      </c>
      <c r="O699">
        <v>586.86</v>
      </c>
      <c r="P699">
        <v>622.19859284242898</v>
      </c>
      <c r="Q699">
        <v>716.586668814316</v>
      </c>
      <c r="R699">
        <v>42.417083615319498</v>
      </c>
      <c r="S699" s="1">
        <f>(Table2[[#This Row],[Close Price]]-Table2[[#This Row],[20D EMA]])/Table2[[#This Row],[20D EMA]]</f>
        <v>-6.7477763009917806E-3</v>
      </c>
      <c r="T699" s="1">
        <f>(Table2[[#This Row],[Close Price]]-Table2[[#This Row],[50D EMA]])/Table2[[#This Row],[50D EMA]]</f>
        <v>-6.3160851365636761E-2</v>
      </c>
      <c r="U699" s="1">
        <f>(Table2[[#This Row],[Close Price]]-Table2[[#This Row],[200D EMA]])/Table2[[#This Row],[200D EMA]]</f>
        <v>-0.18656036266418083</v>
      </c>
      <c r="V699">
        <v>0.65409179454520405</v>
      </c>
      <c r="W699">
        <v>571</v>
      </c>
      <c r="X699">
        <v>587.9</v>
      </c>
      <c r="Y699">
        <v>571</v>
      </c>
      <c r="Z699">
        <v>587.9</v>
      </c>
      <c r="AA699">
        <v>571</v>
      </c>
      <c r="AB699">
        <v>587.9</v>
      </c>
      <c r="AC699" s="1">
        <f>(Table2[[#This Row],[Close Price]]/Table2[[#This Row],[Day Low]])-1</f>
        <v>2.084063047285456E-2</v>
      </c>
      <c r="AD699" s="1">
        <f>(Table2[[#This Row],[Day High]]/Table2[[#This Row],[Close Price]])-1</f>
        <v>8.5778006519128258E-3</v>
      </c>
      <c r="AE699" s="1">
        <f>(Table2[[#This Row],[Close Price]]/Table2[[#This Row],[Current Week Low]])-1</f>
        <v>2.084063047285456E-2</v>
      </c>
      <c r="AF699" s="1">
        <f>(Table2[[#This Row],[Current Week High]]/Table2[[#This Row],[Close Price]])-1</f>
        <v>8.5778006519128258E-3</v>
      </c>
      <c r="AG699" s="1">
        <f>(Table2[[#This Row],[Close Price]]/Table2[[#This Row],[Current Month Low]])-1</f>
        <v>2.084063047285456E-2</v>
      </c>
      <c r="AH699" s="1">
        <f>(Table2[[#This Row],[Current Month High]]/Table2[[#This Row],[Close Price]])-1</f>
        <v>8.5778006519128258E-3</v>
      </c>
      <c r="AI699">
        <v>51.998627551895702</v>
      </c>
      <c r="AJ699">
        <v>8.9532710280373795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-0.14000000000000001</v>
      </c>
      <c r="AM699" t="s">
        <v>3190</v>
      </c>
      <c r="AN699">
        <v>-3.27</v>
      </c>
      <c r="AO699" t="s">
        <v>3190</v>
      </c>
      <c r="AQ699">
        <f>(Table2[[#This Row],[Sharpe Ratio]]-AVERAGE(Table2[Sharpe Ratio]))/_xlfn.STDEV.P(Table2[Sharpe Ratio])</f>
        <v>-0.69705305481019519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705</v>
      </c>
      <c r="AT699">
        <f>_xlfn.RANK.AVG(Table2[[#This Row],[6M Return vs Nifty Z-Score]],Table2[6M Return vs Nifty Z-Score])</f>
        <v>638</v>
      </c>
      <c r="AU699">
        <f>_xlfn.RANK.AVG(Table2[[#This Row],[Sharpe Ratio Z-Score]],Table2[Sharpe Ratio Z-Score])</f>
        <v>537</v>
      </c>
      <c r="AV699">
        <f>(Table2[[#This Row],[Rank 1Y]]+Table2[[#This Row],[Rank 6M]]+Table2[[#This Row],[Rank Sharpe]])/3</f>
        <v>626.66666666666663</v>
      </c>
    </row>
    <row r="700" spans="1:48" x14ac:dyDescent="0.3">
      <c r="A700" t="s">
        <v>469</v>
      </c>
      <c r="B700" t="s">
        <v>470</v>
      </c>
      <c r="C700" t="s">
        <v>3151</v>
      </c>
      <c r="D700" t="s">
        <v>471</v>
      </c>
      <c r="E700">
        <v>48099.047869349997</v>
      </c>
      <c r="F700">
        <v>1816.3</v>
      </c>
      <c r="G700">
        <v>-29.846168880254801</v>
      </c>
      <c r="H700">
        <f>(Table2[[#This Row],[1Y Return vs Nifty]]-AVERAGE(Table2[1Y Return vs Nifty]))/_xlfn.STDEV.P(Table2[1Y Return vs Nifty])</f>
        <v>-0.90205510396010569</v>
      </c>
      <c r="I700">
        <v>2.1857594089921801</v>
      </c>
      <c r="J700">
        <f>(Table2[[#This Row],[1M Return vs Nifty]]-AVERAGE(Table2[1M Return vs Nifty]))/_xlfn.STDEV.P(Table2[1M Return vs Nifty])</f>
        <v>0.32861783510410908</v>
      </c>
      <c r="K700">
        <v>-24.3122450204228</v>
      </c>
      <c r="L700">
        <f>(Table2[[#This Row],[6M Return vs Nifty]]-AVERAGE(Table2[6M Return vs Nifty]))/_xlfn.STDEV.P(Table2[6M Return vs Nifty])</f>
        <v>-0.88252870612036349</v>
      </c>
      <c r="M700">
        <v>0.41721540495682402</v>
      </c>
      <c r="N700">
        <f>(Table2[[#This Row],[1W Return vs Nifty]]-AVERAGE(Table2[1W Return vs Nifty]))/_xlfn.STDEV.P(Table2[1W Return vs Nifty])</f>
        <v>-0.40587270953466964</v>
      </c>
      <c r="O700">
        <v>1782</v>
      </c>
      <c r="P700">
        <v>1831.8028121293801</v>
      </c>
      <c r="Q700">
        <v>1949.1178507229099</v>
      </c>
      <c r="R700">
        <v>56.192988420978402</v>
      </c>
      <c r="S700" s="1">
        <f>(Table2[[#This Row],[Close Price]]-Table2[[#This Row],[20D EMA]])/Table2[[#This Row],[20D EMA]]</f>
        <v>1.9248035914702557E-2</v>
      </c>
      <c r="T700" s="1">
        <f>(Table2[[#This Row],[Close Price]]-Table2[[#This Row],[50D EMA]])/Table2[[#This Row],[50D EMA]]</f>
        <v>-8.4631446281921933E-3</v>
      </c>
      <c r="U700" s="1">
        <f>(Table2[[#This Row],[Close Price]]-Table2[[#This Row],[200D EMA]])/Table2[[#This Row],[200D EMA]]</f>
        <v>-6.814254493315991E-2</v>
      </c>
      <c r="V700">
        <v>1.0802471618538501</v>
      </c>
      <c r="W700">
        <v>1771.25</v>
      </c>
      <c r="X700">
        <v>1819.25</v>
      </c>
      <c r="Y700">
        <v>1771.25</v>
      </c>
      <c r="Z700">
        <v>1819.25</v>
      </c>
      <c r="AA700">
        <v>1771.25</v>
      </c>
      <c r="AB700">
        <v>1819.25</v>
      </c>
      <c r="AC700" s="1">
        <f>(Table2[[#This Row],[Close Price]]/Table2[[#This Row],[Day Low]])-1</f>
        <v>2.5434015525758635E-2</v>
      </c>
      <c r="AD700" s="1">
        <f>(Table2[[#This Row],[Day High]]/Table2[[#This Row],[Close Price]])-1</f>
        <v>1.6241810273633916E-3</v>
      </c>
      <c r="AE700" s="1">
        <f>(Table2[[#This Row],[Close Price]]/Table2[[#This Row],[Current Week Low]])-1</f>
        <v>2.5434015525758635E-2</v>
      </c>
      <c r="AF700" s="1">
        <f>(Table2[[#This Row],[Current Week High]]/Table2[[#This Row],[Close Price]])-1</f>
        <v>1.6241810273633916E-3</v>
      </c>
      <c r="AG700" s="1">
        <f>(Table2[[#This Row],[Close Price]]/Table2[[#This Row],[Current Month Low]])-1</f>
        <v>2.5434015525758635E-2</v>
      </c>
      <c r="AH700" s="1">
        <f>(Table2[[#This Row],[Current Month High]]/Table2[[#This Row],[Close Price]])-1</f>
        <v>1.6241810273633916E-3</v>
      </c>
      <c r="AI700">
        <v>35.109838683036898</v>
      </c>
      <c r="AJ700">
        <v>7.1247419640224097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0.01</v>
      </c>
      <c r="AM700" t="s">
        <v>3189</v>
      </c>
      <c r="AN700">
        <v>4.2300000000000004</v>
      </c>
      <c r="AO700" t="s">
        <v>3189</v>
      </c>
      <c r="AP700">
        <v>-2.0361675559782001E-2</v>
      </c>
      <c r="AQ700">
        <f>(Table2[[#This Row],[Sharpe Ratio]]-AVERAGE(Table2[Sharpe Ratio]))/_xlfn.STDEV.P(Table2[Sharpe Ratio])</f>
        <v>-0.93318829010434401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634</v>
      </c>
      <c r="AT700">
        <f>_xlfn.RANK.AVG(Table2[[#This Row],[6M Return vs Nifty Z-Score]],Table2[6M Return vs Nifty Z-Score])</f>
        <v>636</v>
      </c>
      <c r="AU700">
        <f>_xlfn.RANK.AVG(Table2[[#This Row],[Sharpe Ratio Z-Score]],Table2[Sharpe Ratio Z-Score])</f>
        <v>612</v>
      </c>
      <c r="AV700">
        <f>(Table2[[#This Row],[Rank 1Y]]+Table2[[#This Row],[Rank 6M]]+Table2[[#This Row],[Rank Sharpe]])/3</f>
        <v>627.33333333333337</v>
      </c>
    </row>
    <row r="701" spans="1:48" x14ac:dyDescent="0.3">
      <c r="A701" t="s">
        <v>496</v>
      </c>
      <c r="B701" t="s">
        <v>497</v>
      </c>
      <c r="C701" t="s">
        <v>3143</v>
      </c>
      <c r="D701" t="s">
        <v>54</v>
      </c>
      <c r="E701">
        <v>43409.042656259997</v>
      </c>
      <c r="F701">
        <v>581.6</v>
      </c>
      <c r="G701">
        <v>-42.382817630476502</v>
      </c>
      <c r="H701">
        <f>(Table2[[#This Row],[1Y Return vs Nifty]]-AVERAGE(Table2[1Y Return vs Nifty]))/_xlfn.STDEV.P(Table2[1Y Return vs Nifty])</f>
        <v>-1.152941523463717</v>
      </c>
      <c r="I701">
        <v>-5.7796722150322504</v>
      </c>
      <c r="J701">
        <f>(Table2[[#This Row],[1M Return vs Nifty]]-AVERAGE(Table2[1M Return vs Nifty]))/_xlfn.STDEV.P(Table2[1M Return vs Nifty])</f>
        <v>-0.54923677773520041</v>
      </c>
      <c r="K701">
        <v>-17.241537894946099</v>
      </c>
      <c r="L701">
        <f>(Table2[[#This Row],[6M Return vs Nifty]]-AVERAGE(Table2[6M Return vs Nifty]))/_xlfn.STDEV.P(Table2[6M Return vs Nifty])</f>
        <v>-0.65853226175593194</v>
      </c>
      <c r="M701">
        <v>-2.6244280214815898</v>
      </c>
      <c r="N701">
        <f>(Table2[[#This Row],[1W Return vs Nifty]]-AVERAGE(Table2[1W Return vs Nifty]))/_xlfn.STDEV.P(Table2[1W Return vs Nifty])</f>
        <v>-1.0412479335190574</v>
      </c>
      <c r="O701">
        <v>597.72</v>
      </c>
      <c r="P701">
        <v>627.76768789873495</v>
      </c>
      <c r="Q701">
        <v>652.76657064474898</v>
      </c>
      <c r="R701">
        <v>37.477733913132802</v>
      </c>
      <c r="S701" s="1">
        <f>(Table2[[#This Row],[Close Price]]-Table2[[#This Row],[20D EMA]])/Table2[[#This Row],[20D EMA]]</f>
        <v>-2.696914943451784E-2</v>
      </c>
      <c r="T701" s="1">
        <f>(Table2[[#This Row],[Close Price]]-Table2[[#This Row],[50D EMA]])/Table2[[#This Row],[50D EMA]]</f>
        <v>-7.3542631754857424E-2</v>
      </c>
      <c r="U701" s="1">
        <f>(Table2[[#This Row],[Close Price]]-Table2[[#This Row],[200D EMA]])/Table2[[#This Row],[200D EMA]]</f>
        <v>-0.10902300124599899</v>
      </c>
      <c r="V701">
        <v>0.92669242863949797</v>
      </c>
      <c r="W701">
        <v>577.15</v>
      </c>
      <c r="X701">
        <v>586</v>
      </c>
      <c r="Y701">
        <v>577.15</v>
      </c>
      <c r="Z701">
        <v>586</v>
      </c>
      <c r="AA701">
        <v>577.15</v>
      </c>
      <c r="AB701">
        <v>586</v>
      </c>
      <c r="AC701" s="1">
        <f>(Table2[[#This Row],[Close Price]]/Table2[[#This Row],[Day Low]])-1</f>
        <v>7.71030061509137E-3</v>
      </c>
      <c r="AD701" s="1">
        <f>(Table2[[#This Row],[Day High]]/Table2[[#This Row],[Close Price]])-1</f>
        <v>7.5653370013755161E-3</v>
      </c>
      <c r="AE701" s="1">
        <f>(Table2[[#This Row],[Close Price]]/Table2[[#This Row],[Current Week Low]])-1</f>
        <v>7.71030061509137E-3</v>
      </c>
      <c r="AF701" s="1">
        <f>(Table2[[#This Row],[Current Week High]]/Table2[[#This Row],[Close Price]])-1</f>
        <v>7.5653370013755161E-3</v>
      </c>
      <c r="AG701" s="1">
        <f>(Table2[[#This Row],[Close Price]]/Table2[[#This Row],[Current Month Low]])-1</f>
        <v>7.71030061509137E-3</v>
      </c>
      <c r="AH701" s="1">
        <f>(Table2[[#This Row],[Current Month High]]/Table2[[#This Row],[Close Price]])-1</f>
        <v>7.5653370013755161E-3</v>
      </c>
      <c r="AI701">
        <v>39.855570839064598</v>
      </c>
      <c r="AJ701">
        <v>5.0388296911684796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-0.21</v>
      </c>
      <c r="AM701" t="s">
        <v>3190</v>
      </c>
      <c r="AN701">
        <v>0.41</v>
      </c>
      <c r="AO701" t="s">
        <v>3189</v>
      </c>
      <c r="AP701">
        <v>-2.6839932975746002E-2</v>
      </c>
      <c r="AQ701">
        <f>(Table2[[#This Row],[Sharpe Ratio]]-AVERAGE(Table2[Sharpe Ratio]))/_xlfn.STDEV.P(Table2[Sharpe Ratio])</f>
        <v>-1.008316922555214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696</v>
      </c>
      <c r="AT701">
        <f>_xlfn.RANK.AVG(Table2[[#This Row],[6M Return vs Nifty Z-Score]],Table2[6M Return vs Nifty Z-Score])</f>
        <v>564</v>
      </c>
      <c r="AU701">
        <f>_xlfn.RANK.AVG(Table2[[#This Row],[Sharpe Ratio Z-Score]],Table2[Sharpe Ratio Z-Score])</f>
        <v>622</v>
      </c>
      <c r="AV701">
        <f>(Table2[[#This Row],[Rank 1Y]]+Table2[[#This Row],[Rank 6M]]+Table2[[#This Row],[Rank Sharpe]])/3</f>
        <v>627.33333333333337</v>
      </c>
    </row>
    <row r="702" spans="1:48" x14ac:dyDescent="0.3">
      <c r="A702" t="s">
        <v>1857</v>
      </c>
      <c r="B702" t="s">
        <v>1858</v>
      </c>
      <c r="C702" t="s">
        <v>3154</v>
      </c>
      <c r="D702" t="s">
        <v>447</v>
      </c>
      <c r="E702">
        <v>4128.0573730320002</v>
      </c>
      <c r="F702">
        <v>82.02</v>
      </c>
      <c r="G702">
        <v>-38.256365529854797</v>
      </c>
      <c r="H702">
        <f>(Table2[[#This Row],[1Y Return vs Nifty]]-AVERAGE(Table2[1Y Return vs Nifty]))/_xlfn.STDEV.P(Table2[1Y Return vs Nifty])</f>
        <v>-1.07036197502101</v>
      </c>
      <c r="I702">
        <v>-7.9814464794593496</v>
      </c>
      <c r="J702">
        <f>(Table2[[#This Row],[1M Return vs Nifty]]-AVERAGE(Table2[1M Return vs Nifty]))/_xlfn.STDEV.P(Table2[1M Return vs Nifty])</f>
        <v>-0.79189000554379785</v>
      </c>
      <c r="K702">
        <v>-22.702794602428799</v>
      </c>
      <c r="L702">
        <f>(Table2[[#This Row],[6M Return vs Nifty]]-AVERAGE(Table2[6M Return vs Nifty]))/_xlfn.STDEV.P(Table2[6M Return vs Nifty])</f>
        <v>-0.83154212661510651</v>
      </c>
      <c r="M702">
        <v>-1.9366201183095699</v>
      </c>
      <c r="N702">
        <f>(Table2[[#This Row],[1W Return vs Nifty]]-AVERAGE(Table2[1W Return vs Nifty]))/_xlfn.STDEV.P(Table2[1W Return vs Nifty])</f>
        <v>-0.89757030952883365</v>
      </c>
      <c r="O702">
        <v>84.29</v>
      </c>
      <c r="P702">
        <v>87.681649986605194</v>
      </c>
      <c r="Q702">
        <v>95.204258647128796</v>
      </c>
      <c r="R702">
        <v>37.334626224706099</v>
      </c>
      <c r="S702" s="1">
        <f>(Table2[[#This Row],[Close Price]]-Table2[[#This Row],[20D EMA]])/Table2[[#This Row],[20D EMA]]</f>
        <v>-2.6930834025388661E-2</v>
      </c>
      <c r="T702" s="1">
        <f>(Table2[[#This Row],[Close Price]]-Table2[[#This Row],[50D EMA]])/Table2[[#This Row],[50D EMA]]</f>
        <v>-6.457052287987404E-2</v>
      </c>
      <c r="U702" s="1">
        <f>(Table2[[#This Row],[Close Price]]-Table2[[#This Row],[200D EMA]])/Table2[[#This Row],[200D EMA]]</f>
        <v>-0.1384839169432093</v>
      </c>
      <c r="V702">
        <v>1.02735894341398</v>
      </c>
      <c r="W702">
        <v>81.77</v>
      </c>
      <c r="X702">
        <v>83.4</v>
      </c>
      <c r="Y702">
        <v>81.77</v>
      </c>
      <c r="Z702">
        <v>83.4</v>
      </c>
      <c r="AA702">
        <v>81.77</v>
      </c>
      <c r="AB702">
        <v>83.4</v>
      </c>
      <c r="AC702" s="1">
        <f>(Table2[[#This Row],[Close Price]]/Table2[[#This Row],[Day Low]])-1</f>
        <v>3.0573559985325183E-3</v>
      </c>
      <c r="AD702" s="1">
        <f>(Table2[[#This Row],[Day High]]/Table2[[#This Row],[Close Price]])-1</f>
        <v>1.6825164594001629E-2</v>
      </c>
      <c r="AE702" s="1">
        <f>(Table2[[#This Row],[Close Price]]/Table2[[#This Row],[Current Week Low]])-1</f>
        <v>3.0573559985325183E-3</v>
      </c>
      <c r="AF702" s="1">
        <f>(Table2[[#This Row],[Current Week High]]/Table2[[#This Row],[Close Price]])-1</f>
        <v>1.6825164594001629E-2</v>
      </c>
      <c r="AG702" s="1">
        <f>(Table2[[#This Row],[Close Price]]/Table2[[#This Row],[Current Month Low]])-1</f>
        <v>3.0573559985325183E-3</v>
      </c>
      <c r="AH702" s="1">
        <f>(Table2[[#This Row],[Current Month High]]/Table2[[#This Row],[Close Price]])-1</f>
        <v>1.6825164594001629E-2</v>
      </c>
      <c r="AI702">
        <v>48.195562058034596</v>
      </c>
      <c r="AJ702">
        <v>1.25925925925924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-0.12</v>
      </c>
      <c r="AM702" t="s">
        <v>3190</v>
      </c>
      <c r="AN702">
        <v>-4.88</v>
      </c>
      <c r="AO702" t="s">
        <v>3190</v>
      </c>
      <c r="AP702">
        <v>-1.2829130602233001E-2</v>
      </c>
      <c r="AQ702">
        <f>(Table2[[#This Row],[Sharpe Ratio]]-AVERAGE(Table2[Sharpe Ratio]))/_xlfn.STDEV.P(Table2[Sharpe Ratio])</f>
        <v>-0.8458330392708695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676</v>
      </c>
      <c r="AT702">
        <f>_xlfn.RANK.AVG(Table2[[#This Row],[6M Return vs Nifty Z-Score]],Table2[6M Return vs Nifty Z-Score])</f>
        <v>623</v>
      </c>
      <c r="AU702">
        <f>_xlfn.RANK.AVG(Table2[[#This Row],[Sharpe Ratio Z-Score]],Table2[Sharpe Ratio Z-Score])</f>
        <v>588</v>
      </c>
      <c r="AV702">
        <f>(Table2[[#This Row],[Rank 1Y]]+Table2[[#This Row],[Rank 6M]]+Table2[[#This Row],[Rank Sharpe]])/3</f>
        <v>629</v>
      </c>
    </row>
    <row r="703" spans="1:48" x14ac:dyDescent="0.3">
      <c r="A703" t="s">
        <v>1227</v>
      </c>
      <c r="B703" t="s">
        <v>1228</v>
      </c>
      <c r="C703" t="s">
        <v>3150</v>
      </c>
      <c r="D703" t="s">
        <v>72</v>
      </c>
      <c r="E703">
        <v>9568.2993914849994</v>
      </c>
      <c r="F703">
        <v>1256.3</v>
      </c>
      <c r="G703">
        <v>-32.244592550038803</v>
      </c>
      <c r="H703">
        <f>(Table2[[#This Row],[1Y Return vs Nifty]]-AVERAGE(Table2[1Y Return vs Nifty]))/_xlfn.STDEV.P(Table2[1Y Return vs Nifty])</f>
        <v>-0.9500529332806551</v>
      </c>
      <c r="I703">
        <v>4.0216121144924903</v>
      </c>
      <c r="J703">
        <f>(Table2[[#This Row],[1M Return vs Nifty]]-AVERAGE(Table2[1M Return vs Nifty]))/_xlfn.STDEV.P(Table2[1M Return vs Nifty])</f>
        <v>0.53094356484312444</v>
      </c>
      <c r="K703">
        <v>-23.580044061361502</v>
      </c>
      <c r="L703">
        <f>(Table2[[#This Row],[6M Return vs Nifty]]-AVERAGE(Table2[6M Return vs Nifty]))/_xlfn.STDEV.P(Table2[6M Return vs Nifty])</f>
        <v>-0.85933294811774352</v>
      </c>
      <c r="M703">
        <v>10.441743013322901</v>
      </c>
      <c r="N703">
        <f>(Table2[[#This Row],[1W Return vs Nifty]]-AVERAGE(Table2[1W Return vs Nifty]))/_xlfn.STDEV.P(Table2[1W Return vs Nifty])</f>
        <v>1.6881717202430164</v>
      </c>
      <c r="O703">
        <v>1163.31</v>
      </c>
      <c r="P703">
        <v>1199.6528396158899</v>
      </c>
      <c r="Q703">
        <v>1325.9547529230299</v>
      </c>
      <c r="R703">
        <v>77.849440029143906</v>
      </c>
      <c r="S703" s="1">
        <f>(Table2[[#This Row],[Close Price]]-Table2[[#This Row],[20D EMA]])/Table2[[#This Row],[20D EMA]]</f>
        <v>7.9935700716060223E-2</v>
      </c>
      <c r="T703" s="1">
        <f>(Table2[[#This Row],[Close Price]]-Table2[[#This Row],[50D EMA]])/Table2[[#This Row],[50D EMA]]</f>
        <v>4.7219627640149295E-2</v>
      </c>
      <c r="U703" s="1">
        <f>(Table2[[#This Row],[Close Price]]-Table2[[#This Row],[200D EMA]])/Table2[[#This Row],[200D EMA]]</f>
        <v>-5.2531772120789196E-2</v>
      </c>
      <c r="V703">
        <v>1.05945183933397</v>
      </c>
      <c r="W703">
        <v>1223.1500000000001</v>
      </c>
      <c r="X703">
        <v>1264.25</v>
      </c>
      <c r="Y703">
        <v>1223.1500000000001</v>
      </c>
      <c r="Z703">
        <v>1264.25</v>
      </c>
      <c r="AA703">
        <v>1223.1500000000001</v>
      </c>
      <c r="AB703">
        <v>1264.25</v>
      </c>
      <c r="AC703" s="1">
        <f>(Table2[[#This Row],[Close Price]]/Table2[[#This Row],[Day Low]])-1</f>
        <v>2.7102154273801027E-2</v>
      </c>
      <c r="AD703" s="1">
        <f>(Table2[[#This Row],[Day High]]/Table2[[#This Row],[Close Price]])-1</f>
        <v>6.3281063440261409E-3</v>
      </c>
      <c r="AE703" s="1">
        <f>(Table2[[#This Row],[Close Price]]/Table2[[#This Row],[Current Week Low]])-1</f>
        <v>2.7102154273801027E-2</v>
      </c>
      <c r="AF703" s="1">
        <f>(Table2[[#This Row],[Current Week High]]/Table2[[#This Row],[Close Price]])-1</f>
        <v>6.3281063440261409E-3</v>
      </c>
      <c r="AG703" s="1">
        <f>(Table2[[#This Row],[Close Price]]/Table2[[#This Row],[Current Month Low]])-1</f>
        <v>2.7102154273801027E-2</v>
      </c>
      <c r="AH703" s="1">
        <f>(Table2[[#This Row],[Current Month High]]/Table2[[#This Row],[Close Price]])-1</f>
        <v>6.3281063440261409E-3</v>
      </c>
      <c r="AI703">
        <v>43.437077131258398</v>
      </c>
      <c r="AJ703">
        <v>17.132068435037901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-0.02</v>
      </c>
      <c r="AM703" t="s">
        <v>3190</v>
      </c>
      <c r="AN703">
        <v>13.83</v>
      </c>
      <c r="AO703" t="s">
        <v>3189</v>
      </c>
      <c r="AP703">
        <v>-2.7938047211103E-2</v>
      </c>
      <c r="AQ703">
        <f>(Table2[[#This Row],[Sharpe Ratio]]-AVERAGE(Table2[Sharpe Ratio]))/_xlfn.STDEV.P(Table2[Sharpe Ratio])</f>
        <v>-1.0210518010078524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647</v>
      </c>
      <c r="AT703">
        <f>_xlfn.RANK.AVG(Table2[[#This Row],[6M Return vs Nifty Z-Score]],Table2[6M Return vs Nifty Z-Score])</f>
        <v>633</v>
      </c>
      <c r="AU703">
        <f>_xlfn.RANK.AVG(Table2[[#This Row],[Sharpe Ratio Z-Score]],Table2[Sharpe Ratio Z-Score])</f>
        <v>623</v>
      </c>
      <c r="AV703">
        <f>(Table2[[#This Row],[Rank 1Y]]+Table2[[#This Row],[Rank 6M]]+Table2[[#This Row],[Rank Sharpe]])/3</f>
        <v>634.33333333333337</v>
      </c>
    </row>
    <row r="704" spans="1:48" x14ac:dyDescent="0.3">
      <c r="A704" t="s">
        <v>109</v>
      </c>
      <c r="B704" t="s">
        <v>110</v>
      </c>
      <c r="C704" t="s">
        <v>3155</v>
      </c>
      <c r="D704" t="s">
        <v>111</v>
      </c>
      <c r="E704">
        <v>241395.93890527901</v>
      </c>
      <c r="F704">
        <v>3678.4</v>
      </c>
      <c r="G704">
        <v>-26.2667400064467</v>
      </c>
      <c r="H704">
        <f>(Table2[[#This Row],[1Y Return vs Nifty]]-AVERAGE(Table2[1Y Return vs Nifty]))/_xlfn.STDEV.P(Table2[1Y Return vs Nifty])</f>
        <v>-0.83042271543987378</v>
      </c>
      <c r="I704">
        <v>-6.2304420393383602</v>
      </c>
      <c r="J704">
        <f>(Table2[[#This Row],[1M Return vs Nifty]]-AVERAGE(Table2[1M Return vs Nifty]))/_xlfn.STDEV.P(Table2[1M Return vs Nifty])</f>
        <v>-0.59891523689143578</v>
      </c>
      <c r="K704">
        <v>-22.4556358481445</v>
      </c>
      <c r="L704">
        <f>(Table2[[#This Row],[6M Return vs Nifty]]-AVERAGE(Table2[6M Return vs Nifty]))/_xlfn.STDEV.P(Table2[6M Return vs Nifty])</f>
        <v>-0.82371226162837186</v>
      </c>
      <c r="M704">
        <v>0.43854987121504402</v>
      </c>
      <c r="N704">
        <f>(Table2[[#This Row],[1W Return vs Nifty]]-AVERAGE(Table2[1W Return vs Nifty]))/_xlfn.STDEV.P(Table2[1W Return vs Nifty])</f>
        <v>-0.40141610848815035</v>
      </c>
      <c r="O704">
        <v>3798.19</v>
      </c>
      <c r="P704">
        <v>4126.0566341247404</v>
      </c>
      <c r="Q704">
        <v>4413.2066233906398</v>
      </c>
      <c r="R704">
        <v>41.906540013026103</v>
      </c>
      <c r="S704" s="1">
        <f>(Table2[[#This Row],[Close Price]]-Table2[[#This Row],[20D EMA]])/Table2[[#This Row],[20D EMA]]</f>
        <v>-3.1538706594456824E-2</v>
      </c>
      <c r="T704" s="1">
        <f>(Table2[[#This Row],[Close Price]]-Table2[[#This Row],[50D EMA]])/Table2[[#This Row],[50D EMA]]</f>
        <v>-0.10849502898781747</v>
      </c>
      <c r="U704" s="1">
        <f>(Table2[[#This Row],[Close Price]]-Table2[[#This Row],[200D EMA]])/Table2[[#This Row],[200D EMA]]</f>
        <v>-0.16650174943000795</v>
      </c>
      <c r="V704">
        <v>1.1533242537936901</v>
      </c>
      <c r="W704">
        <v>3622.7</v>
      </c>
      <c r="X704">
        <v>3722.95</v>
      </c>
      <c r="Y704">
        <v>3622.7</v>
      </c>
      <c r="Z704">
        <v>3722.95</v>
      </c>
      <c r="AA704">
        <v>3622.7</v>
      </c>
      <c r="AB704">
        <v>3722.95</v>
      </c>
      <c r="AC704" s="1">
        <f>(Table2[[#This Row],[Close Price]]/Table2[[#This Row],[Day Low]])-1</f>
        <v>1.537527258674487E-2</v>
      </c>
      <c r="AD704" s="1">
        <f>(Table2[[#This Row],[Day High]]/Table2[[#This Row],[Close Price]])-1</f>
        <v>1.2111244019138656E-2</v>
      </c>
      <c r="AE704" s="1">
        <f>(Table2[[#This Row],[Close Price]]/Table2[[#This Row],[Current Week Low]])-1</f>
        <v>1.537527258674487E-2</v>
      </c>
      <c r="AF704" s="1">
        <f>(Table2[[#This Row],[Current Week High]]/Table2[[#This Row],[Close Price]])-1</f>
        <v>1.2111244019138656E-2</v>
      </c>
      <c r="AG704" s="1">
        <f>(Table2[[#This Row],[Close Price]]/Table2[[#This Row],[Current Month Low]])-1</f>
        <v>1.537527258674487E-2</v>
      </c>
      <c r="AH704" s="1">
        <f>(Table2[[#This Row],[Current Month High]]/Table2[[#This Row],[Close Price]])-1</f>
        <v>1.2111244019138656E-2</v>
      </c>
      <c r="AI704">
        <v>49.109667246628902</v>
      </c>
      <c r="AJ704">
        <v>3.2098765432098699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-0.26</v>
      </c>
      <c r="AM704" t="s">
        <v>3190</v>
      </c>
      <c r="AN704">
        <v>-2.61</v>
      </c>
      <c r="AO704" t="s">
        <v>3190</v>
      </c>
      <c r="AP704">
        <v>-8.1140472073584005E-2</v>
      </c>
      <c r="AQ704">
        <f>(Table2[[#This Row],[Sharpe Ratio]]-AVERAGE(Table2[Sharpe Ratio]))/_xlfn.STDEV.P(Table2[Sharpe Ratio])</f>
        <v>-1.638042631464623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602</v>
      </c>
      <c r="AT704">
        <f>_xlfn.RANK.AVG(Table2[[#This Row],[6M Return vs Nifty Z-Score]],Table2[6M Return vs Nifty Z-Score])</f>
        <v>615</v>
      </c>
      <c r="AU704">
        <f>_xlfn.RANK.AVG(Table2[[#This Row],[Sharpe Ratio Z-Score]],Table2[Sharpe Ratio Z-Score])</f>
        <v>697</v>
      </c>
      <c r="AV704">
        <f>(Table2[[#This Row],[Rank 1Y]]+Table2[[#This Row],[Rank 6M]]+Table2[[#This Row],[Rank Sharpe]])/3</f>
        <v>638</v>
      </c>
    </row>
    <row r="705" spans="1:48" x14ac:dyDescent="0.3">
      <c r="A705" t="s">
        <v>1144</v>
      </c>
      <c r="B705" t="s">
        <v>1145</v>
      </c>
      <c r="C705" t="s">
        <v>3142</v>
      </c>
      <c r="D705" t="s">
        <v>21</v>
      </c>
      <c r="E705">
        <v>10832.26419498</v>
      </c>
      <c r="F705">
        <v>770.4</v>
      </c>
      <c r="G705">
        <v>-33.576352992636103</v>
      </c>
      <c r="H705">
        <f>(Table2[[#This Row],[1Y Return vs Nifty]]-AVERAGE(Table2[1Y Return vs Nifty]))/_xlfn.STDEV.P(Table2[1Y Return vs Nifty])</f>
        <v>-0.97670444244684052</v>
      </c>
      <c r="I705">
        <v>-5.9484950037937496</v>
      </c>
      <c r="J705">
        <f>(Table2[[#This Row],[1M Return vs Nifty]]-AVERAGE(Table2[1M Return vs Nifty]))/_xlfn.STDEV.P(Table2[1M Return vs Nifty])</f>
        <v>-0.56784240651490003</v>
      </c>
      <c r="K705">
        <v>-15.600544825463199</v>
      </c>
      <c r="L705">
        <f>(Table2[[#This Row],[6M Return vs Nifty]]-AVERAGE(Table2[6M Return vs Nifty]))/_xlfn.STDEV.P(Table2[6M Return vs Nifty])</f>
        <v>-0.60654642692105154</v>
      </c>
      <c r="M705">
        <v>-1.3445422986875299</v>
      </c>
      <c r="N705">
        <f>(Table2[[#This Row],[1W Return vs Nifty]]-AVERAGE(Table2[1W Return vs Nifty]))/_xlfn.STDEV.P(Table2[1W Return vs Nifty])</f>
        <v>-0.77388994187343108</v>
      </c>
      <c r="O705">
        <v>745.88</v>
      </c>
      <c r="P705">
        <v>767.75609935935302</v>
      </c>
      <c r="Q705">
        <v>807.21744052351698</v>
      </c>
      <c r="R705">
        <v>34.473461318951301</v>
      </c>
      <c r="S705" s="1">
        <f>(Table2[[#This Row],[Close Price]]-Table2[[#This Row],[20D EMA]])/Table2[[#This Row],[20D EMA]]</f>
        <v>3.2873920737920281E-2</v>
      </c>
      <c r="T705" s="1">
        <f>(Table2[[#This Row],[Close Price]]-Table2[[#This Row],[50D EMA]])/Table2[[#This Row],[50D EMA]]</f>
        <v>3.4436725971348715E-3</v>
      </c>
      <c r="U705" s="1">
        <f>(Table2[[#This Row],[Close Price]]-Table2[[#This Row],[200D EMA]])/Table2[[#This Row],[200D EMA]]</f>
        <v>-4.5610313498230706E-2</v>
      </c>
      <c r="V705">
        <v>1.7384417572481301</v>
      </c>
      <c r="W705">
        <v>721.35</v>
      </c>
      <c r="X705">
        <v>775.25</v>
      </c>
      <c r="Y705">
        <v>721.35</v>
      </c>
      <c r="Z705">
        <v>775.25</v>
      </c>
      <c r="AA705">
        <v>721.35</v>
      </c>
      <c r="AB705">
        <v>775.25</v>
      </c>
      <c r="AC705" s="1">
        <f>(Table2[[#This Row],[Close Price]]/Table2[[#This Row],[Day Low]])-1</f>
        <v>6.7997504678727339E-2</v>
      </c>
      <c r="AD705" s="1">
        <f>(Table2[[#This Row],[Day High]]/Table2[[#This Row],[Close Price]])-1</f>
        <v>6.2954309449636536E-3</v>
      </c>
      <c r="AE705" s="1">
        <f>(Table2[[#This Row],[Close Price]]/Table2[[#This Row],[Current Week Low]])-1</f>
        <v>6.7997504678727339E-2</v>
      </c>
      <c r="AF705" s="1">
        <f>(Table2[[#This Row],[Current Week High]]/Table2[[#This Row],[Close Price]])-1</f>
        <v>6.2954309449636536E-3</v>
      </c>
      <c r="AG705" s="1">
        <f>(Table2[[#This Row],[Close Price]]/Table2[[#This Row],[Current Month Low]])-1</f>
        <v>6.7997504678727339E-2</v>
      </c>
      <c r="AH705" s="1">
        <f>(Table2[[#This Row],[Current Month High]]/Table2[[#This Row],[Close Price]])-1</f>
        <v>6.2954309449636536E-3</v>
      </c>
      <c r="AI705">
        <v>24.740394600207601</v>
      </c>
      <c r="AJ705">
        <v>7.29805013927575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-7.0000000000000007E-2</v>
      </c>
      <c r="AM705" t="s">
        <v>3190</v>
      </c>
      <c r="AN705">
        <v>1.76</v>
      </c>
      <c r="AO705" t="s">
        <v>3189</v>
      </c>
      <c r="AP705">
        <v>-0.14422654999252801</v>
      </c>
      <c r="AQ705">
        <f>(Table2[[#This Row],[Sharpe Ratio]]-AVERAGE(Table2[Sharpe Ratio]))/_xlfn.STDEV.P(Table2[Sharpe Ratio])</f>
        <v>-2.3696546154311497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653</v>
      </c>
      <c r="AT705">
        <f>_xlfn.RANK.AVG(Table2[[#This Row],[6M Return vs Nifty Z-Score]],Table2[6M Return vs Nifty Z-Score])</f>
        <v>543</v>
      </c>
      <c r="AU705">
        <f>_xlfn.RANK.AVG(Table2[[#This Row],[Sharpe Ratio Z-Score]],Table2[Sharpe Ratio Z-Score])</f>
        <v>733</v>
      </c>
      <c r="AV705">
        <f>(Table2[[#This Row],[Rank 1Y]]+Table2[[#This Row],[Rank 6M]]+Table2[[#This Row],[Rank Sharpe]])/3</f>
        <v>643</v>
      </c>
    </row>
    <row r="706" spans="1:48" x14ac:dyDescent="0.3">
      <c r="A706" t="s">
        <v>655</v>
      </c>
      <c r="B706" t="s">
        <v>656</v>
      </c>
      <c r="C706" t="s">
        <v>3143</v>
      </c>
      <c r="D706" t="s">
        <v>37</v>
      </c>
      <c r="E706">
        <v>27600.991814975001</v>
      </c>
      <c r="F706">
        <v>467.45</v>
      </c>
      <c r="G706">
        <v>-34.498553736187397</v>
      </c>
      <c r="H706">
        <f>(Table2[[#This Row],[1Y Return vs Nifty]]-AVERAGE(Table2[1Y Return vs Nifty]))/_xlfn.STDEV.P(Table2[1Y Return vs Nifty])</f>
        <v>-0.9951597447547289</v>
      </c>
      <c r="I706">
        <v>-8.4035209904652994</v>
      </c>
      <c r="J706">
        <f>(Table2[[#This Row],[1M Return vs Nifty]]-AVERAGE(Table2[1M Return vs Nifty]))/_xlfn.STDEV.P(Table2[1M Return vs Nifty])</f>
        <v>-0.83840601044313667</v>
      </c>
      <c r="K706">
        <v>-16.230858549205799</v>
      </c>
      <c r="L706">
        <f>(Table2[[#This Row],[6M Return vs Nifty]]-AVERAGE(Table2[6M Return vs Nifty]))/_xlfn.STDEV.P(Table2[6M Return vs Nifty])</f>
        <v>-0.62651444856965399</v>
      </c>
      <c r="M706">
        <v>1.0484048992385799</v>
      </c>
      <c r="N706">
        <f>(Table2[[#This Row],[1W Return vs Nifty]]-AVERAGE(Table2[1W Return vs Nifty]))/_xlfn.STDEV.P(Table2[1W Return vs Nifty])</f>
        <v>-0.27402222278137522</v>
      </c>
      <c r="O706">
        <v>479.41</v>
      </c>
      <c r="P706">
        <v>516.00365567036204</v>
      </c>
      <c r="Q706">
        <v>555.15797760351495</v>
      </c>
      <c r="R706">
        <v>47.782255431687801</v>
      </c>
      <c r="S706" s="1">
        <f>(Table2[[#This Row],[Close Price]]-Table2[[#This Row],[20D EMA]])/Table2[[#This Row],[20D EMA]]</f>
        <v>-2.4947331094470362E-2</v>
      </c>
      <c r="T706" s="1">
        <f>(Table2[[#This Row],[Close Price]]-Table2[[#This Row],[50D EMA]])/Table2[[#This Row],[50D EMA]]</f>
        <v>-9.4095565286807806E-2</v>
      </c>
      <c r="U706" s="1">
        <f>(Table2[[#This Row],[Close Price]]-Table2[[#This Row],[200D EMA]])/Table2[[#This Row],[200D EMA]]</f>
        <v>-0.15798742185445927</v>
      </c>
      <c r="V706">
        <v>0.95442199169473496</v>
      </c>
      <c r="W706">
        <v>464.5</v>
      </c>
      <c r="X706">
        <v>475</v>
      </c>
      <c r="Y706">
        <v>464.5</v>
      </c>
      <c r="Z706">
        <v>475</v>
      </c>
      <c r="AA706">
        <v>464.5</v>
      </c>
      <c r="AB706">
        <v>475</v>
      </c>
      <c r="AC706" s="1">
        <f>(Table2[[#This Row],[Close Price]]/Table2[[#This Row],[Day Low]])-1</f>
        <v>6.3509149623250938E-3</v>
      </c>
      <c r="AD706" s="1">
        <f>(Table2[[#This Row],[Day High]]/Table2[[#This Row],[Close Price]])-1</f>
        <v>1.6151460049203203E-2</v>
      </c>
      <c r="AE706" s="1">
        <f>(Table2[[#This Row],[Close Price]]/Table2[[#This Row],[Current Week Low]])-1</f>
        <v>6.3509149623250938E-3</v>
      </c>
      <c r="AF706" s="1">
        <f>(Table2[[#This Row],[Current Week High]]/Table2[[#This Row],[Close Price]])-1</f>
        <v>1.6151460049203203E-2</v>
      </c>
      <c r="AG706" s="1">
        <f>(Table2[[#This Row],[Close Price]]/Table2[[#This Row],[Current Month Low]])-1</f>
        <v>6.3509149623250938E-3</v>
      </c>
      <c r="AH706" s="1">
        <f>(Table2[[#This Row],[Current Month High]]/Table2[[#This Row],[Close Price]])-1</f>
        <v>1.6151460049203203E-2</v>
      </c>
      <c r="AI706">
        <v>38.410525189859797</v>
      </c>
      <c r="AJ706">
        <v>3.2582284073337799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-0.26</v>
      </c>
      <c r="AM706" t="s">
        <v>3190</v>
      </c>
      <c r="AN706">
        <v>-0.97</v>
      </c>
      <c r="AO706" t="s">
        <v>3190</v>
      </c>
      <c r="AP706">
        <v>-0.11102321286844399</v>
      </c>
      <c r="AQ706">
        <f>(Table2[[#This Row],[Sharpe Ratio]]-AVERAGE(Table2[Sharpe Ratio]))/_xlfn.STDEV.P(Table2[Sharpe Ratio])</f>
        <v>-1.9845940735652883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658</v>
      </c>
      <c r="AT706">
        <f>_xlfn.RANK.AVG(Table2[[#This Row],[6M Return vs Nifty Z-Score]],Table2[6M Return vs Nifty Z-Score])</f>
        <v>551</v>
      </c>
      <c r="AU706">
        <f>_xlfn.RANK.AVG(Table2[[#This Row],[Sharpe Ratio Z-Score]],Table2[Sharpe Ratio Z-Score])</f>
        <v>721</v>
      </c>
      <c r="AV706">
        <f>(Table2[[#This Row],[Rank 1Y]]+Table2[[#This Row],[Rank 6M]]+Table2[[#This Row],[Rank Sharpe]])/3</f>
        <v>643.33333333333337</v>
      </c>
    </row>
    <row r="707" spans="1:48" x14ac:dyDescent="0.3">
      <c r="A707" t="s">
        <v>1630</v>
      </c>
      <c r="B707" t="s">
        <v>1631</v>
      </c>
      <c r="C707" t="s">
        <v>3144</v>
      </c>
      <c r="D707" t="s">
        <v>659</v>
      </c>
      <c r="E707">
        <v>5752.7852541149996</v>
      </c>
      <c r="F707">
        <v>116.64</v>
      </c>
      <c r="G707">
        <v>-40.654752154435101</v>
      </c>
      <c r="H707">
        <f>(Table2[[#This Row],[1Y Return vs Nifty]]-AVERAGE(Table2[1Y Return vs Nifty]))/_xlfn.STDEV.P(Table2[1Y Return vs Nifty])</f>
        <v>-1.1183590629840643</v>
      </c>
      <c r="I707">
        <v>5.7118027243015998E-2</v>
      </c>
      <c r="J707">
        <f>(Table2[[#This Row],[1M Return vs Nifty]]-AVERAGE(Table2[1M Return vs Nifty]))/_xlfn.STDEV.P(Table2[1M Return vs Nifty])</f>
        <v>9.4024439008262545E-2</v>
      </c>
      <c r="K707">
        <v>-14.7784688591474</v>
      </c>
      <c r="L707">
        <f>(Table2[[#This Row],[6M Return vs Nifty]]-AVERAGE(Table2[6M Return vs Nifty]))/_xlfn.STDEV.P(Table2[6M Return vs Nifty])</f>
        <v>-0.58050347390596979</v>
      </c>
      <c r="M707">
        <v>1.1692714875425301</v>
      </c>
      <c r="N707">
        <f>(Table2[[#This Row],[1W Return vs Nifty]]-AVERAGE(Table2[1W Return vs Nifty]))/_xlfn.STDEV.P(Table2[1W Return vs Nifty])</f>
        <v>-0.24877414966789579</v>
      </c>
      <c r="O707">
        <v>117.95</v>
      </c>
      <c r="P707">
        <v>121.143134050163</v>
      </c>
      <c r="Q707">
        <v>131.02150126792</v>
      </c>
      <c r="R707">
        <v>52.070703672721599</v>
      </c>
      <c r="S707" s="1">
        <f>(Table2[[#This Row],[Close Price]]-Table2[[#This Row],[20D EMA]])/Table2[[#This Row],[20D EMA]]</f>
        <v>-1.1106401017380264E-2</v>
      </c>
      <c r="T707" s="1">
        <f>(Table2[[#This Row],[Close Price]]-Table2[[#This Row],[50D EMA]])/Table2[[#This Row],[50D EMA]]</f>
        <v>-3.7172012144727401E-2</v>
      </c>
      <c r="U707" s="1">
        <f>(Table2[[#This Row],[Close Price]]-Table2[[#This Row],[200D EMA]])/Table2[[#This Row],[200D EMA]]</f>
        <v>-0.1097644365905403</v>
      </c>
      <c r="V707">
        <v>0.53677324293110795</v>
      </c>
      <c r="W707">
        <v>116</v>
      </c>
      <c r="X707">
        <v>118.07</v>
      </c>
      <c r="Y707">
        <v>116</v>
      </c>
      <c r="Z707">
        <v>118.07</v>
      </c>
      <c r="AA707">
        <v>116</v>
      </c>
      <c r="AB707">
        <v>118.07</v>
      </c>
      <c r="AC707" s="1">
        <f>(Table2[[#This Row],[Close Price]]/Table2[[#This Row],[Day Low]])-1</f>
        <v>5.5172413793103114E-3</v>
      </c>
      <c r="AD707" s="1">
        <f>(Table2[[#This Row],[Day High]]/Table2[[#This Row],[Close Price]])-1</f>
        <v>1.2259945130315364E-2</v>
      </c>
      <c r="AE707" s="1">
        <f>(Table2[[#This Row],[Close Price]]/Table2[[#This Row],[Current Week Low]])-1</f>
        <v>5.5172413793103114E-3</v>
      </c>
      <c r="AF707" s="1">
        <f>(Table2[[#This Row],[Current Week High]]/Table2[[#This Row],[Close Price]])-1</f>
        <v>1.2259945130315364E-2</v>
      </c>
      <c r="AG707" s="1">
        <f>(Table2[[#This Row],[Close Price]]/Table2[[#This Row],[Current Month Low]])-1</f>
        <v>5.5172413793103114E-3</v>
      </c>
      <c r="AH707" s="1">
        <f>(Table2[[#This Row],[Current Month High]]/Table2[[#This Row],[Close Price]])-1</f>
        <v>1.2259945130315364E-2</v>
      </c>
      <c r="AI707">
        <v>32.930384087791403</v>
      </c>
      <c r="AJ707">
        <v>6.5205479452054904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-0.03</v>
      </c>
      <c r="AM707" t="s">
        <v>3190</v>
      </c>
      <c r="AN707">
        <v>-2.02</v>
      </c>
      <c r="AO707" t="s">
        <v>3190</v>
      </c>
      <c r="AP707">
        <v>-0.11229211993329501</v>
      </c>
      <c r="AQ707">
        <f>(Table2[[#This Row],[Sharpe Ratio]]-AVERAGE(Table2[Sharpe Ratio]))/_xlfn.STDEV.P(Table2[Sharpe Ratio])</f>
        <v>-1.999309643875073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688</v>
      </c>
      <c r="AT707">
        <f>_xlfn.RANK.AVG(Table2[[#This Row],[6M Return vs Nifty Z-Score]],Table2[6M Return vs Nifty Z-Score])</f>
        <v>530</v>
      </c>
      <c r="AU707">
        <f>_xlfn.RANK.AVG(Table2[[#This Row],[Sharpe Ratio Z-Score]],Table2[Sharpe Ratio Z-Score])</f>
        <v>722</v>
      </c>
      <c r="AV707">
        <f>(Table2[[#This Row],[Rank 1Y]]+Table2[[#This Row],[Rank 6M]]+Table2[[#This Row],[Rank Sharpe]])/3</f>
        <v>646.66666666666663</v>
      </c>
    </row>
    <row r="708" spans="1:48" x14ac:dyDescent="0.3">
      <c r="A708" t="s">
        <v>1277</v>
      </c>
      <c r="B708" t="s">
        <v>1278</v>
      </c>
      <c r="C708" t="s">
        <v>3152</v>
      </c>
      <c r="D708" t="s">
        <v>1279</v>
      </c>
      <c r="E708">
        <v>9138.7289445749993</v>
      </c>
      <c r="F708">
        <v>850.65</v>
      </c>
      <c r="G708">
        <v>-47.620857605677799</v>
      </c>
      <c r="H708">
        <f>(Table2[[#This Row],[1Y Return vs Nifty]]-AVERAGE(Table2[1Y Return vs Nifty]))/_xlfn.STDEV.P(Table2[1Y Return vs Nifty])</f>
        <v>-1.2577664348717039</v>
      </c>
      <c r="I708">
        <v>-3.0285400667314901</v>
      </c>
      <c r="J708">
        <f>(Table2[[#This Row],[1M Return vs Nifty]]-AVERAGE(Table2[1M Return vs Nifty]))/_xlfn.STDEV.P(Table2[1M Return vs Nifty])</f>
        <v>-0.24603989388621858</v>
      </c>
      <c r="K708">
        <v>-13.776495560337301</v>
      </c>
      <c r="L708">
        <f>(Table2[[#This Row],[6M Return vs Nifty]]-AVERAGE(Table2[6M Return vs Nifty]))/_xlfn.STDEV.P(Table2[6M Return vs Nifty])</f>
        <v>-0.54876146390630787</v>
      </c>
      <c r="M708">
        <v>5.4447634783376602</v>
      </c>
      <c r="N708">
        <f>(Table2[[#This Row],[1W Return vs Nifty]]-AVERAGE(Table2[1W Return vs Nifty]))/_xlfn.STDEV.P(Table2[1W Return vs Nifty])</f>
        <v>0.64434226814831841</v>
      </c>
      <c r="O708">
        <v>827.34</v>
      </c>
      <c r="P708">
        <v>856.36202030131301</v>
      </c>
      <c r="Q708">
        <v>944.44319570254595</v>
      </c>
      <c r="R708">
        <v>64.524726930199506</v>
      </c>
      <c r="S708" s="1">
        <f>(Table2[[#This Row],[Close Price]]-Table2[[#This Row],[20D EMA]])/Table2[[#This Row],[20D EMA]]</f>
        <v>2.8174631953005951E-2</v>
      </c>
      <c r="T708" s="1">
        <f>(Table2[[#This Row],[Close Price]]-Table2[[#This Row],[50D EMA]])/Table2[[#This Row],[50D EMA]]</f>
        <v>-6.6700999879738291E-3</v>
      </c>
      <c r="U708" s="1">
        <f>(Table2[[#This Row],[Close Price]]-Table2[[#This Row],[200D EMA]])/Table2[[#This Row],[200D EMA]]</f>
        <v>-9.9310573816751083E-2</v>
      </c>
      <c r="V708">
        <v>1.20594292339116</v>
      </c>
      <c r="W708">
        <v>828.55</v>
      </c>
      <c r="X708">
        <v>867</v>
      </c>
      <c r="Y708">
        <v>828.55</v>
      </c>
      <c r="Z708">
        <v>867</v>
      </c>
      <c r="AA708">
        <v>828.55</v>
      </c>
      <c r="AB708">
        <v>867</v>
      </c>
      <c r="AC708" s="1">
        <f>(Table2[[#This Row],[Close Price]]/Table2[[#This Row],[Day Low]])-1</f>
        <v>2.6673103614748728E-2</v>
      </c>
      <c r="AD708" s="1">
        <f>(Table2[[#This Row],[Day High]]/Table2[[#This Row],[Close Price]])-1</f>
        <v>1.9220596014812186E-2</v>
      </c>
      <c r="AE708" s="1">
        <f>(Table2[[#This Row],[Close Price]]/Table2[[#This Row],[Current Week Low]])-1</f>
        <v>2.6673103614748728E-2</v>
      </c>
      <c r="AF708" s="1">
        <f>(Table2[[#This Row],[Current Week High]]/Table2[[#This Row],[Close Price]])-1</f>
        <v>1.9220596014812186E-2</v>
      </c>
      <c r="AG708" s="1">
        <f>(Table2[[#This Row],[Close Price]]/Table2[[#This Row],[Current Month Low]])-1</f>
        <v>2.6673103614748728E-2</v>
      </c>
      <c r="AH708" s="1">
        <f>(Table2[[#This Row],[Current Month High]]/Table2[[#This Row],[Close Price]])-1</f>
        <v>1.9220596014812186E-2</v>
      </c>
      <c r="AI708">
        <v>52.471639334626403</v>
      </c>
      <c r="AJ708">
        <v>9.8960015502874406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0.03</v>
      </c>
      <c r="AM708" t="s">
        <v>3189</v>
      </c>
      <c r="AN708">
        <v>1.57</v>
      </c>
      <c r="AO708" t="s">
        <v>3189</v>
      </c>
      <c r="AP708">
        <v>-0.14736676486447201</v>
      </c>
      <c r="AQ708">
        <f>(Table2[[#This Row],[Sharpe Ratio]]-AVERAGE(Table2[Sharpe Ratio]))/_xlfn.STDEV.P(Table2[Sharpe Ratio])</f>
        <v>-2.406071823606557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707</v>
      </c>
      <c r="AT708">
        <f>_xlfn.RANK.AVG(Table2[[#This Row],[6M Return vs Nifty Z-Score]],Table2[6M Return vs Nifty Z-Score])</f>
        <v>516</v>
      </c>
      <c r="AU708">
        <f>_xlfn.RANK.AVG(Table2[[#This Row],[Sharpe Ratio Z-Score]],Table2[Sharpe Ratio Z-Score])</f>
        <v>734</v>
      </c>
      <c r="AV708">
        <f>(Table2[[#This Row],[Rank 1Y]]+Table2[[#This Row],[Rank 6M]]+Table2[[#This Row],[Rank Sharpe]])/3</f>
        <v>652.33333333333337</v>
      </c>
    </row>
    <row r="709" spans="1:48" x14ac:dyDescent="0.3">
      <c r="A709" t="s">
        <v>2442</v>
      </c>
      <c r="B709" t="s">
        <v>2443</v>
      </c>
      <c r="C709" t="s">
        <v>3143</v>
      </c>
      <c r="D709" t="s">
        <v>24</v>
      </c>
      <c r="E709">
        <v>2057.3899718399998</v>
      </c>
      <c r="F709">
        <v>40.01</v>
      </c>
      <c r="G709">
        <v>-61.708991991230903</v>
      </c>
      <c r="H709">
        <f>(Table2[[#This Row],[1Y Return vs Nifty]]-AVERAGE(Table2[1Y Return vs Nifty]))/_xlfn.STDEV.P(Table2[1Y Return vs Nifty])</f>
        <v>-1.5397015567610064</v>
      </c>
      <c r="I709">
        <v>-10.8485699678312</v>
      </c>
      <c r="J709">
        <f>(Table2[[#This Row],[1M Return vs Nifty]]-AVERAGE(Table2[1M Return vs Nifty]))/_xlfn.STDEV.P(Table2[1M Return vs Nifty])</f>
        <v>-1.1078700677234692</v>
      </c>
      <c r="K709">
        <v>-33.420959990404803</v>
      </c>
      <c r="L709">
        <f>(Table2[[#This Row],[6M Return vs Nifty]]-AVERAGE(Table2[6M Return vs Nifty]))/_xlfn.STDEV.P(Table2[6M Return vs Nifty])</f>
        <v>-1.1710882136487539</v>
      </c>
      <c r="M709">
        <v>0.60935465056000304</v>
      </c>
      <c r="N709">
        <f>(Table2[[#This Row],[1W Return vs Nifty]]-AVERAGE(Table2[1W Return vs Nifty]))/_xlfn.STDEV.P(Table2[1W Return vs Nifty])</f>
        <v>-0.36573634274355626</v>
      </c>
      <c r="O709">
        <v>41.07</v>
      </c>
      <c r="P709">
        <v>43.732007184696002</v>
      </c>
      <c r="Q709">
        <v>53.0064585599008</v>
      </c>
      <c r="R709">
        <v>43.066634860273901</v>
      </c>
      <c r="S709" s="1">
        <f>(Table2[[#This Row],[Close Price]]-Table2[[#This Row],[20D EMA]])/Table2[[#This Row],[20D EMA]]</f>
        <v>-2.5809593377160999E-2</v>
      </c>
      <c r="T709" s="1">
        <f>(Table2[[#This Row],[Close Price]]-Table2[[#This Row],[50D EMA]])/Table2[[#This Row],[50D EMA]]</f>
        <v>-8.5109452419520296E-2</v>
      </c>
      <c r="U709" s="1">
        <f>(Table2[[#This Row],[Close Price]]-Table2[[#This Row],[200D EMA]])/Table2[[#This Row],[200D EMA]]</f>
        <v>-0.24518632093132472</v>
      </c>
      <c r="V709">
        <v>0.70657274002472004</v>
      </c>
      <c r="W709">
        <v>39.25</v>
      </c>
      <c r="X709">
        <v>40.19</v>
      </c>
      <c r="Y709">
        <v>39.25</v>
      </c>
      <c r="Z709">
        <v>40.19</v>
      </c>
      <c r="AA709">
        <v>39.25</v>
      </c>
      <c r="AB709">
        <v>40.19</v>
      </c>
      <c r="AC709" s="1">
        <f>(Table2[[#This Row],[Close Price]]/Table2[[#This Row],[Day Low]])-1</f>
        <v>1.9363057324840671E-2</v>
      </c>
      <c r="AD709" s="1">
        <f>(Table2[[#This Row],[Day High]]/Table2[[#This Row],[Close Price]])-1</f>
        <v>4.4988752811796484E-3</v>
      </c>
      <c r="AE709" s="1">
        <f>(Table2[[#This Row],[Close Price]]/Table2[[#This Row],[Current Week Low]])-1</f>
        <v>1.9363057324840671E-2</v>
      </c>
      <c r="AF709" s="1">
        <f>(Table2[[#This Row],[Current Week High]]/Table2[[#This Row],[Close Price]])-1</f>
        <v>4.4988752811796484E-3</v>
      </c>
      <c r="AG709" s="1">
        <f>(Table2[[#This Row],[Close Price]]/Table2[[#This Row],[Current Month Low]])-1</f>
        <v>1.9363057324840671E-2</v>
      </c>
      <c r="AH709" s="1">
        <f>(Table2[[#This Row],[Current Month High]]/Table2[[#This Row],[Close Price]])-1</f>
        <v>4.4988752811796484E-3</v>
      </c>
      <c r="AI709">
        <v>105.948512871782</v>
      </c>
      <c r="AJ709">
        <v>5.5672823218997296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-0.21</v>
      </c>
      <c r="AM709" t="s">
        <v>3190</v>
      </c>
      <c r="AN709">
        <v>-6.47</v>
      </c>
      <c r="AO709" t="s">
        <v>3190</v>
      </c>
      <c r="AQ709">
        <f>(Table2[[#This Row],[Sharpe Ratio]]-AVERAGE(Table2[Sharpe Ratio]))/_xlfn.STDEV.P(Table2[Sharpe Ratio])</f>
        <v>-0.69705305481019519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729</v>
      </c>
      <c r="AT709">
        <f>_xlfn.RANK.AVG(Table2[[#This Row],[6M Return vs Nifty Z-Score]],Table2[6M Return vs Nifty Z-Score])</f>
        <v>697</v>
      </c>
      <c r="AU709">
        <f>_xlfn.RANK.AVG(Table2[[#This Row],[Sharpe Ratio Z-Score]],Table2[Sharpe Ratio Z-Score])</f>
        <v>537</v>
      </c>
      <c r="AV709">
        <f>(Table2[[#This Row],[Rank 1Y]]+Table2[[#This Row],[Rank 6M]]+Table2[[#This Row],[Rank Sharpe]])/3</f>
        <v>654.33333333333337</v>
      </c>
    </row>
    <row r="710" spans="1:48" x14ac:dyDescent="0.3">
      <c r="A710" t="s">
        <v>1887</v>
      </c>
      <c r="B710" t="s">
        <v>1888</v>
      </c>
      <c r="C710" t="s">
        <v>3143</v>
      </c>
      <c r="D710" t="s">
        <v>421</v>
      </c>
      <c r="E710">
        <v>3956.6833855599998</v>
      </c>
      <c r="F710">
        <v>35.69</v>
      </c>
      <c r="G710">
        <v>-48.821578102470397</v>
      </c>
      <c r="H710">
        <f>(Table2[[#This Row],[1Y Return vs Nifty]]-AVERAGE(Table2[1Y Return vs Nifty]))/_xlfn.STDEV.P(Table2[1Y Return vs Nifty])</f>
        <v>-1.2817955412355209</v>
      </c>
      <c r="I710">
        <v>-15.6236490779626</v>
      </c>
      <c r="J710">
        <f>(Table2[[#This Row],[1M Return vs Nifty]]-AVERAGE(Table2[1M Return vs Nifty]))/_xlfn.STDEV.P(Table2[1M Return vs Nifty])</f>
        <v>-1.6341221807738868</v>
      </c>
      <c r="K710">
        <v>-40.785941010519103</v>
      </c>
      <c r="L710">
        <f>(Table2[[#This Row],[6M Return vs Nifty]]-AVERAGE(Table2[6M Return vs Nifty]))/_xlfn.STDEV.P(Table2[6M Return vs Nifty])</f>
        <v>-1.4044071069420332</v>
      </c>
      <c r="M710">
        <v>-2.2955318475075202</v>
      </c>
      <c r="N710">
        <f>(Table2[[#This Row],[1W Return vs Nifty]]-AVERAGE(Table2[1W Return vs Nifty]))/_xlfn.STDEV.P(Table2[1W Return vs Nifty])</f>
        <v>-0.97254412741543506</v>
      </c>
      <c r="O710">
        <v>37.450000000000003</v>
      </c>
      <c r="P710">
        <v>41.174514278994501</v>
      </c>
      <c r="Q710">
        <v>47.397988084497797</v>
      </c>
      <c r="R710">
        <v>37.2111944727977</v>
      </c>
      <c r="S710" s="1">
        <f>(Table2[[#This Row],[Close Price]]-Table2[[#This Row],[20D EMA]])/Table2[[#This Row],[20D EMA]]</f>
        <v>-4.6995994659546195E-2</v>
      </c>
      <c r="T710" s="1">
        <f>(Table2[[#This Row],[Close Price]]-Table2[[#This Row],[50D EMA]])/Table2[[#This Row],[50D EMA]]</f>
        <v>-0.13320167523609308</v>
      </c>
      <c r="U710" s="1">
        <f>(Table2[[#This Row],[Close Price]]-Table2[[#This Row],[200D EMA]])/Table2[[#This Row],[200D EMA]]</f>
        <v>-0.24701445267308861</v>
      </c>
      <c r="V710">
        <v>0.88332519241276497</v>
      </c>
      <c r="W710">
        <v>35.14</v>
      </c>
      <c r="X710">
        <v>35.700000000000003</v>
      </c>
      <c r="Y710">
        <v>35.14</v>
      </c>
      <c r="Z710">
        <v>35.700000000000003</v>
      </c>
      <c r="AA710">
        <v>35.14</v>
      </c>
      <c r="AB710">
        <v>35.700000000000003</v>
      </c>
      <c r="AC710" s="1">
        <f>(Table2[[#This Row],[Close Price]]/Table2[[#This Row],[Day Low]])-1</f>
        <v>1.5651678998292562E-2</v>
      </c>
      <c r="AD710" s="1">
        <f>(Table2[[#This Row],[Day High]]/Table2[[#This Row],[Close Price]])-1</f>
        <v>2.8019052956018697E-4</v>
      </c>
      <c r="AE710" s="1">
        <f>(Table2[[#This Row],[Close Price]]/Table2[[#This Row],[Current Week Low]])-1</f>
        <v>1.5651678998292562E-2</v>
      </c>
      <c r="AF710" s="1">
        <f>(Table2[[#This Row],[Current Week High]]/Table2[[#This Row],[Close Price]])-1</f>
        <v>2.8019052956018697E-4</v>
      </c>
      <c r="AG710" s="1">
        <f>(Table2[[#This Row],[Close Price]]/Table2[[#This Row],[Current Month Low]])-1</f>
        <v>1.5651678998292562E-2</v>
      </c>
      <c r="AH710" s="1">
        <f>(Table2[[#This Row],[Current Month High]]/Table2[[#This Row],[Close Price]])-1</f>
        <v>2.8019052956018697E-4</v>
      </c>
      <c r="AI710">
        <v>91.370131689548899</v>
      </c>
      <c r="AJ710">
        <v>3.001443001443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-0.28000000000000003</v>
      </c>
      <c r="AM710" t="s">
        <v>3190</v>
      </c>
      <c r="AN710">
        <v>-6.42</v>
      </c>
      <c r="AO710" t="s">
        <v>3190</v>
      </c>
      <c r="AQ710">
        <f>(Table2[[#This Row],[Sharpe Ratio]]-AVERAGE(Table2[Sharpe Ratio]))/_xlfn.STDEV.P(Table2[Sharpe Ratio])</f>
        <v>-0.69705305481019519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709</v>
      </c>
      <c r="AT710">
        <f>_xlfn.RANK.AVG(Table2[[#This Row],[6M Return vs Nifty Z-Score]],Table2[6M Return vs Nifty Z-Score])</f>
        <v>722</v>
      </c>
      <c r="AU710">
        <f>_xlfn.RANK.AVG(Table2[[#This Row],[Sharpe Ratio Z-Score]],Table2[Sharpe Ratio Z-Score])</f>
        <v>537</v>
      </c>
      <c r="AV710">
        <f>(Table2[[#This Row],[Rank 1Y]]+Table2[[#This Row],[Rank 6M]]+Table2[[#This Row],[Rank Sharpe]])/3</f>
        <v>656</v>
      </c>
    </row>
    <row r="711" spans="1:48" x14ac:dyDescent="0.3">
      <c r="A711" t="s">
        <v>704</v>
      </c>
      <c r="B711" t="s">
        <v>705</v>
      </c>
      <c r="C711" t="s">
        <v>3154</v>
      </c>
      <c r="D711" t="s">
        <v>447</v>
      </c>
      <c r="E711">
        <v>24928.279045765001</v>
      </c>
      <c r="F711">
        <v>333.3</v>
      </c>
      <c r="G711">
        <v>-35.714799034603097</v>
      </c>
      <c r="H711">
        <f>(Table2[[#This Row],[1Y Return vs Nifty]]-AVERAGE(Table2[1Y Return vs Nifty]))/_xlfn.STDEV.P(Table2[1Y Return vs Nifty])</f>
        <v>-1.0194995371695255</v>
      </c>
      <c r="I711">
        <v>-5.6743619579276796</v>
      </c>
      <c r="J711">
        <f>(Table2[[#This Row],[1M Return vs Nifty]]-AVERAGE(Table2[1M Return vs Nifty]))/_xlfn.STDEV.P(Table2[1M Return vs Nifty])</f>
        <v>-0.53763074063110772</v>
      </c>
      <c r="K711">
        <v>-21.594470607448699</v>
      </c>
      <c r="L711">
        <f>(Table2[[#This Row],[6M Return vs Nifty]]-AVERAGE(Table2[6M Return vs Nifty]))/_xlfn.STDEV.P(Table2[6M Return vs Nifty])</f>
        <v>-0.79643098006728696</v>
      </c>
      <c r="M711">
        <v>-3.4776976886350002</v>
      </c>
      <c r="N711">
        <f>(Table2[[#This Row],[1W Return vs Nifty]]-AVERAGE(Table2[1W Return vs Nifty]))/_xlfn.STDEV.P(Table2[1W Return vs Nifty])</f>
        <v>-1.219489209657564</v>
      </c>
      <c r="O711">
        <v>346.93</v>
      </c>
      <c r="P711">
        <v>368.20825226023697</v>
      </c>
      <c r="Q711">
        <v>399.566883814969</v>
      </c>
      <c r="R711">
        <v>38.902780226736397</v>
      </c>
      <c r="S711" s="1">
        <f>(Table2[[#This Row],[Close Price]]-Table2[[#This Row],[20D EMA]])/Table2[[#This Row],[20D EMA]]</f>
        <v>-3.92874643299801E-2</v>
      </c>
      <c r="T711" s="1">
        <f>(Table2[[#This Row],[Close Price]]-Table2[[#This Row],[50D EMA]])/Table2[[#This Row],[50D EMA]]</f>
        <v>-9.4805730306025321E-2</v>
      </c>
      <c r="U711" s="1">
        <f>(Table2[[#This Row],[Close Price]]-Table2[[#This Row],[200D EMA]])/Table2[[#This Row],[200D EMA]]</f>
        <v>-0.1658467868564798</v>
      </c>
      <c r="V711">
        <v>1.88565256728363</v>
      </c>
      <c r="W711">
        <v>330.15</v>
      </c>
      <c r="X711">
        <v>337.5</v>
      </c>
      <c r="Y711">
        <v>330.15</v>
      </c>
      <c r="Z711">
        <v>337.5</v>
      </c>
      <c r="AA711">
        <v>330.15</v>
      </c>
      <c r="AB711">
        <v>337.5</v>
      </c>
      <c r="AC711" s="1">
        <f>(Table2[[#This Row],[Close Price]]/Table2[[#This Row],[Day Low]])-1</f>
        <v>9.5411176737847381E-3</v>
      </c>
      <c r="AD711" s="1">
        <f>(Table2[[#This Row],[Day High]]/Table2[[#This Row],[Close Price]])-1</f>
        <v>1.2601260126012592E-2</v>
      </c>
      <c r="AE711" s="1">
        <f>(Table2[[#This Row],[Close Price]]/Table2[[#This Row],[Current Week Low]])-1</f>
        <v>9.5411176737847381E-3</v>
      </c>
      <c r="AF711" s="1">
        <f>(Table2[[#This Row],[Current Week High]]/Table2[[#This Row],[Close Price]])-1</f>
        <v>1.2601260126012592E-2</v>
      </c>
      <c r="AG711" s="1">
        <f>(Table2[[#This Row],[Close Price]]/Table2[[#This Row],[Current Month Low]])-1</f>
        <v>9.5411176737847381E-3</v>
      </c>
      <c r="AH711" s="1">
        <f>(Table2[[#This Row],[Current Month High]]/Table2[[#This Row],[Close Price]])-1</f>
        <v>1.2601260126012592E-2</v>
      </c>
      <c r="AI711">
        <v>46.414641464146399</v>
      </c>
      <c r="AJ711">
        <v>2.3963133640552998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-0.16</v>
      </c>
      <c r="AM711" t="s">
        <v>3190</v>
      </c>
      <c r="AN711">
        <v>-1.97</v>
      </c>
      <c r="AO711" t="s">
        <v>3190</v>
      </c>
      <c r="AP711">
        <v>-8.9858962003357995E-2</v>
      </c>
      <c r="AQ711">
        <f>(Table2[[#This Row],[Sharpe Ratio]]-AVERAGE(Table2[Sharpe Ratio]))/_xlfn.STDEV.P(Table2[Sharpe Ratio])</f>
        <v>-1.7391513376186114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665</v>
      </c>
      <c r="AT711">
        <f>_xlfn.RANK.AVG(Table2[[#This Row],[6M Return vs Nifty Z-Score]],Table2[6M Return vs Nifty Z-Score])</f>
        <v>605</v>
      </c>
      <c r="AU711">
        <f>_xlfn.RANK.AVG(Table2[[#This Row],[Sharpe Ratio Z-Score]],Table2[Sharpe Ratio Z-Score])</f>
        <v>702</v>
      </c>
      <c r="AV711">
        <f>(Table2[[#This Row],[Rank 1Y]]+Table2[[#This Row],[Rank 6M]]+Table2[[#This Row],[Rank Sharpe]])/3</f>
        <v>657.33333333333337</v>
      </c>
    </row>
    <row r="712" spans="1:48" x14ac:dyDescent="0.3">
      <c r="A712" t="s">
        <v>2097</v>
      </c>
      <c r="B712" t="s">
        <v>2098</v>
      </c>
      <c r="C712" t="s">
        <v>3161</v>
      </c>
      <c r="D712" t="s">
        <v>2099</v>
      </c>
      <c r="E712">
        <v>3058.7405760000001</v>
      </c>
      <c r="F712">
        <v>17.48</v>
      </c>
      <c r="G712">
        <v>-32.941681602075803</v>
      </c>
      <c r="H712">
        <f>(Table2[[#This Row],[1Y Return vs Nifty]]-AVERAGE(Table2[1Y Return vs Nifty]))/_xlfn.STDEV.P(Table2[1Y Return vs Nifty])</f>
        <v>-0.96400324646444246</v>
      </c>
      <c r="I712">
        <v>-11.7202946327362</v>
      </c>
      <c r="J712">
        <f>(Table2[[#This Row],[1M Return vs Nifty]]-AVERAGE(Table2[1M Return vs Nifty]))/_xlfn.STDEV.P(Table2[1M Return vs Nifty])</f>
        <v>-1.20394113509722</v>
      </c>
      <c r="K712">
        <v>-25.2644411470901</v>
      </c>
      <c r="L712">
        <f>(Table2[[#This Row],[6M Return vs Nifty]]-AVERAGE(Table2[6M Return vs Nifty]))/_xlfn.STDEV.P(Table2[6M Return vs Nifty])</f>
        <v>-0.91269380035012615</v>
      </c>
      <c r="M712">
        <v>-6.8181526144030897</v>
      </c>
      <c r="N712">
        <f>(Table2[[#This Row],[1W Return vs Nifty]]-AVERAGE(Table2[1W Return vs Nifty]))/_xlfn.STDEV.P(Table2[1W Return vs Nifty])</f>
        <v>-1.9172837894630301</v>
      </c>
      <c r="O712">
        <v>18.28</v>
      </c>
      <c r="P712">
        <v>19.2325137346152</v>
      </c>
      <c r="Q712">
        <v>20.497605956640701</v>
      </c>
      <c r="R712">
        <v>32.150660516578199</v>
      </c>
      <c r="S712" s="1">
        <f>(Table2[[#This Row],[Close Price]]-Table2[[#This Row],[20D EMA]])/Table2[[#This Row],[20D EMA]]</f>
        <v>-4.3763676148796532E-2</v>
      </c>
      <c r="T712" s="1">
        <f>(Table2[[#This Row],[Close Price]]-Table2[[#This Row],[50D EMA]])/Table2[[#This Row],[50D EMA]]</f>
        <v>-9.1122448100009801E-2</v>
      </c>
      <c r="U712" s="1">
        <f>(Table2[[#This Row],[Close Price]]-Table2[[#This Row],[200D EMA]])/Table2[[#This Row],[200D EMA]]</f>
        <v>-0.14721748300869611</v>
      </c>
      <c r="V712">
        <v>1.82193610922133</v>
      </c>
      <c r="W712">
        <v>17.149999999999999</v>
      </c>
      <c r="X712">
        <v>17.579999999999998</v>
      </c>
      <c r="Y712">
        <v>17.149999999999999</v>
      </c>
      <c r="Z712">
        <v>17.579999999999998</v>
      </c>
      <c r="AA712">
        <v>17.149999999999999</v>
      </c>
      <c r="AB712">
        <v>17.579999999999998</v>
      </c>
      <c r="AC712" s="1">
        <f>(Table2[[#This Row],[Close Price]]/Table2[[#This Row],[Day Low]])-1</f>
        <v>1.9241982507288702E-2</v>
      </c>
      <c r="AD712" s="1">
        <f>(Table2[[#This Row],[Day High]]/Table2[[#This Row],[Close Price]])-1</f>
        <v>5.7208237986268173E-3</v>
      </c>
      <c r="AE712" s="1">
        <f>(Table2[[#This Row],[Close Price]]/Table2[[#This Row],[Current Week Low]])-1</f>
        <v>1.9241982507288702E-2</v>
      </c>
      <c r="AF712" s="1">
        <f>(Table2[[#This Row],[Current Week High]]/Table2[[#This Row],[Close Price]])-1</f>
        <v>5.7208237986268173E-3</v>
      </c>
      <c r="AG712" s="1">
        <f>(Table2[[#This Row],[Close Price]]/Table2[[#This Row],[Current Month Low]])-1</f>
        <v>1.9241982507288702E-2</v>
      </c>
      <c r="AH712" s="1">
        <f>(Table2[[#This Row],[Current Month High]]/Table2[[#This Row],[Close Price]])-1</f>
        <v>5.7208237986268173E-3</v>
      </c>
      <c r="AI712">
        <v>59.897025171624698</v>
      </c>
      <c r="AJ712">
        <v>17.948717948717899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-0.17</v>
      </c>
      <c r="AM712" t="s">
        <v>3190</v>
      </c>
      <c r="AN712">
        <v>-6.67</v>
      </c>
      <c r="AO712" t="s">
        <v>3190</v>
      </c>
      <c r="AP712">
        <v>-5.4520718322655003E-2</v>
      </c>
      <c r="AQ712">
        <f>(Table2[[#This Row],[Sharpe Ratio]]-AVERAGE(Table2[Sharpe Ratio]))/_xlfn.STDEV.P(Table2[Sharpe Ratio])</f>
        <v>-1.329332191746998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650</v>
      </c>
      <c r="AT712">
        <f>_xlfn.RANK.AVG(Table2[[#This Row],[6M Return vs Nifty Z-Score]],Table2[6M Return vs Nifty Z-Score])</f>
        <v>649</v>
      </c>
      <c r="AU712">
        <f>_xlfn.RANK.AVG(Table2[[#This Row],[Sharpe Ratio Z-Score]],Table2[Sharpe Ratio Z-Score])</f>
        <v>674</v>
      </c>
      <c r="AV712">
        <f>(Table2[[#This Row],[Rank 1Y]]+Table2[[#This Row],[Rank 6M]]+Table2[[#This Row],[Rank Sharpe]])/3</f>
        <v>657.66666666666663</v>
      </c>
    </row>
    <row r="713" spans="1:48" x14ac:dyDescent="0.3">
      <c r="A713" t="s">
        <v>2397</v>
      </c>
      <c r="B713" t="s">
        <v>2398</v>
      </c>
      <c r="C713" t="s">
        <v>3157</v>
      </c>
      <c r="D713" t="s">
        <v>375</v>
      </c>
      <c r="E713">
        <v>2150.6785119000001</v>
      </c>
      <c r="F713">
        <v>189.67</v>
      </c>
      <c r="G713">
        <v>-60.892043533124699</v>
      </c>
      <c r="H713">
        <f>(Table2[[#This Row],[1Y Return vs Nifty]]-AVERAGE(Table2[1Y Return vs Nifty]))/_xlfn.STDEV.P(Table2[1Y Return vs Nifty])</f>
        <v>-1.5233525884157271</v>
      </c>
      <c r="I713">
        <v>-2.10869082891104</v>
      </c>
      <c r="J713">
        <f>(Table2[[#This Row],[1M Return vs Nifty]]-AVERAGE(Table2[1M Return vs Nifty]))/_xlfn.STDEV.P(Table2[1M Return vs Nifty])</f>
        <v>-0.14466511162056789</v>
      </c>
      <c r="K713">
        <v>-19.719202238923501</v>
      </c>
      <c r="L713">
        <f>(Table2[[#This Row],[6M Return vs Nifty]]-AVERAGE(Table2[6M Return vs Nifty]))/_xlfn.STDEV.P(Table2[6M Return vs Nifty])</f>
        <v>-0.73702342162589374</v>
      </c>
      <c r="M713">
        <v>1.82562230806034</v>
      </c>
      <c r="N713">
        <f>(Table2[[#This Row],[1W Return vs Nifty]]-AVERAGE(Table2[1W Return vs Nifty]))/_xlfn.STDEV.P(Table2[1W Return vs Nifty])</f>
        <v>-0.11166766112490549</v>
      </c>
      <c r="O713">
        <v>187.93</v>
      </c>
      <c r="P713">
        <v>194.98624095280999</v>
      </c>
      <c r="Q713">
        <v>227.169019809752</v>
      </c>
      <c r="R713">
        <v>51.920541511250697</v>
      </c>
      <c r="S713" s="1">
        <f>(Table2[[#This Row],[Close Price]]-Table2[[#This Row],[20D EMA]])/Table2[[#This Row],[20D EMA]]</f>
        <v>9.2587665620176701E-3</v>
      </c>
      <c r="T713" s="1">
        <f>(Table2[[#This Row],[Close Price]]-Table2[[#This Row],[50D EMA]])/Table2[[#This Row],[50D EMA]]</f>
        <v>-2.7264697892691963E-2</v>
      </c>
      <c r="U713" s="1">
        <f>(Table2[[#This Row],[Close Price]]-Table2[[#This Row],[200D EMA]])/Table2[[#This Row],[200D EMA]]</f>
        <v>-0.16507101118434389</v>
      </c>
      <c r="V713">
        <v>0.91072815852553501</v>
      </c>
      <c r="W713">
        <v>186.5</v>
      </c>
      <c r="X713">
        <v>190.5</v>
      </c>
      <c r="Y713">
        <v>186.5</v>
      </c>
      <c r="Z713">
        <v>190.5</v>
      </c>
      <c r="AA713">
        <v>186.5</v>
      </c>
      <c r="AB713">
        <v>190.5</v>
      </c>
      <c r="AC713" s="1">
        <f>(Table2[[#This Row],[Close Price]]/Table2[[#This Row],[Day Low]])-1</f>
        <v>1.6997319034852465E-2</v>
      </c>
      <c r="AD713" s="1">
        <f>(Table2[[#This Row],[Day High]]/Table2[[#This Row],[Close Price]])-1</f>
        <v>4.3760215110455469E-3</v>
      </c>
      <c r="AE713" s="1">
        <f>(Table2[[#This Row],[Close Price]]/Table2[[#This Row],[Current Week Low]])-1</f>
        <v>1.6997319034852465E-2</v>
      </c>
      <c r="AF713" s="1">
        <f>(Table2[[#This Row],[Current Week High]]/Table2[[#This Row],[Close Price]])-1</f>
        <v>4.3760215110455469E-3</v>
      </c>
      <c r="AG713" s="1">
        <f>(Table2[[#This Row],[Close Price]]/Table2[[#This Row],[Current Month Low]])-1</f>
        <v>1.6997319034852465E-2</v>
      </c>
      <c r="AH713" s="1">
        <f>(Table2[[#This Row],[Current Month High]]/Table2[[#This Row],[Close Price]])-1</f>
        <v>4.3760215110455469E-3</v>
      </c>
      <c r="AI713">
        <v>127.632203300469</v>
      </c>
      <c r="AJ713">
        <v>9.3198847262247799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-7.0000000000000007E-2</v>
      </c>
      <c r="AM713" t="s">
        <v>3190</v>
      </c>
      <c r="AN713">
        <v>-0.17</v>
      </c>
      <c r="AO713" t="s">
        <v>3190</v>
      </c>
      <c r="AP713">
        <v>-4.6056801932737999E-2</v>
      </c>
      <c r="AQ713">
        <f>(Table2[[#This Row],[Sharpe Ratio]]-AVERAGE(Table2[Sharpe Ratio]))/_xlfn.STDEV.P(Table2[Sharpe Ratio])</f>
        <v>-1.2311757859848558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728</v>
      </c>
      <c r="AT713">
        <f>_xlfn.RANK.AVG(Table2[[#This Row],[6M Return vs Nifty Z-Score]],Table2[6M Return vs Nifty Z-Score])</f>
        <v>588</v>
      </c>
      <c r="AU713">
        <f>_xlfn.RANK.AVG(Table2[[#This Row],[Sharpe Ratio Z-Score]],Table2[Sharpe Ratio Z-Score])</f>
        <v>661</v>
      </c>
      <c r="AV713">
        <f>(Table2[[#This Row],[Rank 1Y]]+Table2[[#This Row],[Rank 6M]]+Table2[[#This Row],[Rank Sharpe]])/3</f>
        <v>659</v>
      </c>
    </row>
    <row r="714" spans="1:48" x14ac:dyDescent="0.3">
      <c r="A714" t="s">
        <v>254</v>
      </c>
      <c r="B714" t="s">
        <v>255</v>
      </c>
      <c r="C714" t="s">
        <v>3149</v>
      </c>
      <c r="D714" t="s">
        <v>256</v>
      </c>
      <c r="E714">
        <v>100967.8060601</v>
      </c>
      <c r="F714">
        <v>807</v>
      </c>
      <c r="G714">
        <v>-26.769323741065602</v>
      </c>
      <c r="H714">
        <f>(Table2[[#This Row],[1Y Return vs Nifty]]-AVERAGE(Table2[1Y Return vs Nifty]))/_xlfn.STDEV.P(Table2[1Y Return vs Nifty])</f>
        <v>-0.84048054159353869</v>
      </c>
      <c r="I714">
        <v>-13.3901202681614</v>
      </c>
      <c r="J714">
        <f>(Table2[[#This Row],[1M Return vs Nifty]]-AVERAGE(Table2[1M Return vs Nifty]))/_xlfn.STDEV.P(Table2[1M Return vs Nifty])</f>
        <v>-1.3879693467353904</v>
      </c>
      <c r="K714">
        <v>-38.963039605811701</v>
      </c>
      <c r="L714">
        <f>(Table2[[#This Row],[6M Return vs Nifty]]-AVERAGE(Table2[6M Return vs Nifty]))/_xlfn.STDEV.P(Table2[6M Return vs Nifty])</f>
        <v>-1.346658507567843</v>
      </c>
      <c r="M714">
        <v>22.908583790915099</v>
      </c>
      <c r="N714">
        <f>(Table2[[#This Row],[1W Return vs Nifty]]-AVERAGE(Table2[1W Return vs Nifty]))/_xlfn.STDEV.P(Table2[1W Return vs Nifty])</f>
        <v>4.2923960295715791</v>
      </c>
      <c r="O714">
        <v>815.8</v>
      </c>
      <c r="P714">
        <v>902.36909665252097</v>
      </c>
      <c r="Q714">
        <v>1001.10799775908</v>
      </c>
      <c r="R714">
        <v>57.993461483445699</v>
      </c>
      <c r="S714" s="1">
        <f>(Table2[[#This Row],[Close Price]]-Table2[[#This Row],[20D EMA]])/Table2[[#This Row],[20D EMA]]</f>
        <v>-1.0786957587643975E-2</v>
      </c>
      <c r="T714" s="1">
        <f>(Table2[[#This Row],[Close Price]]-Table2[[#This Row],[50D EMA]])/Table2[[#This Row],[50D EMA]]</f>
        <v>-0.10568745871983817</v>
      </c>
      <c r="U714" s="1">
        <f>(Table2[[#This Row],[Close Price]]-Table2[[#This Row],[200D EMA]])/Table2[[#This Row],[200D EMA]]</f>
        <v>-0.1938931645672386</v>
      </c>
      <c r="V714">
        <v>3.1393862236343999</v>
      </c>
      <c r="W714">
        <v>802.5</v>
      </c>
      <c r="X714">
        <v>855.85</v>
      </c>
      <c r="Y714">
        <v>802.5</v>
      </c>
      <c r="Z714">
        <v>855.85</v>
      </c>
      <c r="AA714">
        <v>802.5</v>
      </c>
      <c r="AB714">
        <v>855.85</v>
      </c>
      <c r="AC714" s="1">
        <f>(Table2[[#This Row],[Close Price]]/Table2[[#This Row],[Day Low]])-1</f>
        <v>5.6074766355140859E-3</v>
      </c>
      <c r="AD714" s="1">
        <f>(Table2[[#This Row],[Day High]]/Table2[[#This Row],[Close Price]])-1</f>
        <v>6.0532837670384199E-2</v>
      </c>
      <c r="AE714" s="1">
        <f>(Table2[[#This Row],[Close Price]]/Table2[[#This Row],[Current Week Low]])-1</f>
        <v>5.6074766355140859E-3</v>
      </c>
      <c r="AF714" s="1">
        <f>(Table2[[#This Row],[Current Week High]]/Table2[[#This Row],[Close Price]])-1</f>
        <v>6.0532837670384199E-2</v>
      </c>
      <c r="AG714" s="1">
        <f>(Table2[[#This Row],[Close Price]]/Table2[[#This Row],[Current Month Low]])-1</f>
        <v>5.6074766355140859E-3</v>
      </c>
      <c r="AH714" s="1">
        <f>(Table2[[#This Row],[Current Month High]]/Table2[[#This Row],[Close Price]])-1</f>
        <v>6.0532837670384199E-2</v>
      </c>
      <c r="AI714">
        <v>67.038413878562494</v>
      </c>
      <c r="AJ714">
        <v>37.244897959183596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-0.1</v>
      </c>
      <c r="AM714" t="s">
        <v>3190</v>
      </c>
      <c r="AN714">
        <v>-12.67</v>
      </c>
      <c r="AO714" t="s">
        <v>3190</v>
      </c>
      <c r="AP714">
        <v>-4.0070494955032003E-2</v>
      </c>
      <c r="AQ714">
        <f>(Table2[[#This Row],[Sharpe Ratio]]-AVERAGE(Table2[Sharpe Ratio]))/_xlfn.STDEV.P(Table2[Sharpe Ratio])</f>
        <v>-1.1617523241202692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612</v>
      </c>
      <c r="AT714">
        <f>_xlfn.RANK.AVG(Table2[[#This Row],[6M Return vs Nifty Z-Score]],Table2[6M Return vs Nifty Z-Score])</f>
        <v>719</v>
      </c>
      <c r="AU714">
        <f>_xlfn.RANK.AVG(Table2[[#This Row],[Sharpe Ratio Z-Score]],Table2[Sharpe Ratio Z-Score])</f>
        <v>650</v>
      </c>
      <c r="AV714">
        <f>(Table2[[#This Row],[Rank 1Y]]+Table2[[#This Row],[Rank 6M]]+Table2[[#This Row],[Rank Sharpe]])/3</f>
        <v>660.33333333333337</v>
      </c>
    </row>
    <row r="715" spans="1:48" x14ac:dyDescent="0.3">
      <c r="A715" t="s">
        <v>1345</v>
      </c>
      <c r="B715" t="s">
        <v>1346</v>
      </c>
      <c r="C715" t="s">
        <v>3145</v>
      </c>
      <c r="D715" t="s">
        <v>195</v>
      </c>
      <c r="E715">
        <v>8573.7296383699995</v>
      </c>
      <c r="F715">
        <v>261.7</v>
      </c>
      <c r="G715">
        <v>-51.0567688843607</v>
      </c>
      <c r="H715">
        <f>(Table2[[#This Row],[1Y Return vs Nifty]]-AVERAGE(Table2[1Y Return vs Nifty]))/_xlfn.STDEV.P(Table2[1Y Return vs Nifty])</f>
        <v>-1.326526714880792</v>
      </c>
      <c r="I715">
        <v>-32.6779584111693</v>
      </c>
      <c r="J715">
        <f>(Table2[[#This Row],[1M Return vs Nifty]]-AVERAGE(Table2[1M Return vs Nifty]))/_xlfn.STDEV.P(Table2[1M Return vs Nifty])</f>
        <v>-3.5136441983616775</v>
      </c>
      <c r="K715">
        <v>-50.153261874516403</v>
      </c>
      <c r="L715">
        <f>(Table2[[#This Row],[6M Return vs Nifty]]-AVERAGE(Table2[6M Return vs Nifty]))/_xlfn.STDEV.P(Table2[6M Return vs Nifty])</f>
        <v>-1.7011591190846218</v>
      </c>
      <c r="M715">
        <v>14.5373115454088</v>
      </c>
      <c r="N715">
        <f>(Table2[[#This Row],[1W Return vs Nifty]]-AVERAGE(Table2[1W Return vs Nifty]))/_xlfn.STDEV.P(Table2[1W Return vs Nifty])</f>
        <v>2.5437035524093328</v>
      </c>
      <c r="O715">
        <v>301.56</v>
      </c>
      <c r="P715">
        <v>364.68946250963597</v>
      </c>
      <c r="Q715">
        <v>415.43741714545001</v>
      </c>
      <c r="R715">
        <v>38.680767270532897</v>
      </c>
      <c r="S715" s="1">
        <f>(Table2[[#This Row],[Close Price]]-Table2[[#This Row],[20D EMA]])/Table2[[#This Row],[20D EMA]]</f>
        <v>-0.13217933412919489</v>
      </c>
      <c r="T715" s="1">
        <f>(Table2[[#This Row],[Close Price]]-Table2[[#This Row],[50D EMA]])/Table2[[#This Row],[50D EMA]]</f>
        <v>-0.28240317611840721</v>
      </c>
      <c r="U715" s="1">
        <f>(Table2[[#This Row],[Close Price]]-Table2[[#This Row],[200D EMA]])/Table2[[#This Row],[200D EMA]]</f>
        <v>-0.37006155632732657</v>
      </c>
      <c r="V715">
        <v>1.4952654130479801</v>
      </c>
      <c r="W715">
        <v>254.3</v>
      </c>
      <c r="X715">
        <v>265.89999999999998</v>
      </c>
      <c r="Y715">
        <v>254.3</v>
      </c>
      <c r="Z715">
        <v>265.89999999999998</v>
      </c>
      <c r="AA715">
        <v>254.3</v>
      </c>
      <c r="AB715">
        <v>265.89999999999998</v>
      </c>
      <c r="AC715" s="1">
        <f>(Table2[[#This Row],[Close Price]]/Table2[[#This Row],[Day Low]])-1</f>
        <v>2.909948879276425E-2</v>
      </c>
      <c r="AD715" s="1">
        <f>(Table2[[#This Row],[Day High]]/Table2[[#This Row],[Close Price]])-1</f>
        <v>1.6048910966755869E-2</v>
      </c>
      <c r="AE715" s="1">
        <f>(Table2[[#This Row],[Close Price]]/Table2[[#This Row],[Current Week Low]])-1</f>
        <v>2.909948879276425E-2</v>
      </c>
      <c r="AF715" s="1">
        <f>(Table2[[#This Row],[Current Week High]]/Table2[[#This Row],[Close Price]])-1</f>
        <v>1.6048910966755869E-2</v>
      </c>
      <c r="AG715" s="1">
        <f>(Table2[[#This Row],[Close Price]]/Table2[[#This Row],[Current Month Low]])-1</f>
        <v>2.909948879276425E-2</v>
      </c>
      <c r="AH715" s="1">
        <f>(Table2[[#This Row],[Current Month High]]/Table2[[#This Row],[Close Price]])-1</f>
        <v>1.6048910966755869E-2</v>
      </c>
      <c r="AI715">
        <v>109.017959495605</v>
      </c>
      <c r="AJ715">
        <v>17.617977528089799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-0.5</v>
      </c>
      <c r="AM715" t="s">
        <v>3190</v>
      </c>
      <c r="AN715">
        <v>-30.05</v>
      </c>
      <c r="AO715" t="s">
        <v>3190</v>
      </c>
      <c r="AQ715">
        <f>(Table2[[#This Row],[Sharpe Ratio]]-AVERAGE(Table2[Sharpe Ratio]))/_xlfn.STDEV.P(Table2[Sharpe Ratio])</f>
        <v>-0.69705305481019519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714</v>
      </c>
      <c r="AT715">
        <f>_xlfn.RANK.AVG(Table2[[#This Row],[6M Return vs Nifty Z-Score]],Table2[6M Return vs Nifty Z-Score])</f>
        <v>731</v>
      </c>
      <c r="AU715">
        <f>_xlfn.RANK.AVG(Table2[[#This Row],[Sharpe Ratio Z-Score]],Table2[Sharpe Ratio Z-Score])</f>
        <v>537</v>
      </c>
      <c r="AV715">
        <f>(Table2[[#This Row],[Rank 1Y]]+Table2[[#This Row],[Rank 6M]]+Table2[[#This Row],[Rank Sharpe]])/3</f>
        <v>660.66666666666663</v>
      </c>
    </row>
    <row r="716" spans="1:48" x14ac:dyDescent="0.3">
      <c r="A716" t="s">
        <v>1417</v>
      </c>
      <c r="B716" t="s">
        <v>1418</v>
      </c>
      <c r="C716" t="s">
        <v>3146</v>
      </c>
      <c r="D716" t="s">
        <v>46</v>
      </c>
      <c r="E716">
        <v>7594.8419798249997</v>
      </c>
      <c r="F716">
        <v>293.75</v>
      </c>
      <c r="G716">
        <v>-33.727312999872801</v>
      </c>
      <c r="H716">
        <f>(Table2[[#This Row],[1Y Return vs Nifty]]-AVERAGE(Table2[1Y Return vs Nifty]))/_xlfn.STDEV.P(Table2[1Y Return vs Nifty])</f>
        <v>-0.97972549029291545</v>
      </c>
      <c r="I716">
        <v>-8.8752599081178296</v>
      </c>
      <c r="J716">
        <f>(Table2[[#This Row],[1M Return vs Nifty]]-AVERAGE(Table2[1M Return vs Nifty]))/_xlfn.STDEV.P(Table2[1M Return vs Nifty])</f>
        <v>-0.89039543229293083</v>
      </c>
      <c r="K716">
        <v>-53.524929664141901</v>
      </c>
      <c r="L716">
        <f>(Table2[[#This Row],[6M Return vs Nifty]]-AVERAGE(Table2[6M Return vs Nifty]))/_xlfn.STDEV.P(Table2[6M Return vs Nifty])</f>
        <v>-1.8079718583272015</v>
      </c>
      <c r="M716">
        <v>-1.5237747225923</v>
      </c>
      <c r="N716">
        <f>(Table2[[#This Row],[1W Return vs Nifty]]-AVERAGE(Table2[1W Return vs Nifty]))/_xlfn.STDEV.P(Table2[1W Return vs Nifty])</f>
        <v>-0.81133017582521438</v>
      </c>
      <c r="O716">
        <v>309.89999999999998</v>
      </c>
      <c r="P716">
        <v>353.25541906559999</v>
      </c>
      <c r="Q716">
        <v>408.680737548997</v>
      </c>
      <c r="R716">
        <v>41.160736828084303</v>
      </c>
      <c r="S716" s="1">
        <f>(Table2[[#This Row],[Close Price]]-Table2[[#This Row],[20D EMA]])/Table2[[#This Row],[20D EMA]]</f>
        <v>-5.2113585027428133E-2</v>
      </c>
      <c r="T716" s="1">
        <f>(Table2[[#This Row],[Close Price]]-Table2[[#This Row],[50D EMA]])/Table2[[#This Row],[50D EMA]]</f>
        <v>-0.16844870836800882</v>
      </c>
      <c r="U716" s="1">
        <f>(Table2[[#This Row],[Close Price]]-Table2[[#This Row],[200D EMA]])/Table2[[#This Row],[200D EMA]]</f>
        <v>-0.28122376953285666</v>
      </c>
      <c r="V716">
        <v>0.81360921742021797</v>
      </c>
      <c r="W716">
        <v>288.89999999999998</v>
      </c>
      <c r="X716">
        <v>298.14999999999998</v>
      </c>
      <c r="Y716">
        <v>288.89999999999998</v>
      </c>
      <c r="Z716">
        <v>298.14999999999998</v>
      </c>
      <c r="AA716">
        <v>288.89999999999998</v>
      </c>
      <c r="AB716">
        <v>298.14999999999998</v>
      </c>
      <c r="AC716" s="1">
        <f>(Table2[[#This Row],[Close Price]]/Table2[[#This Row],[Day Low]])-1</f>
        <v>1.678781585323641E-2</v>
      </c>
      <c r="AD716" s="1">
        <f>(Table2[[#This Row],[Day High]]/Table2[[#This Row],[Close Price]])-1</f>
        <v>1.4978723404255323E-2</v>
      </c>
      <c r="AE716" s="1">
        <f>(Table2[[#This Row],[Close Price]]/Table2[[#This Row],[Current Week Low]])-1</f>
        <v>1.678781585323641E-2</v>
      </c>
      <c r="AF716" s="1">
        <f>(Table2[[#This Row],[Current Week High]]/Table2[[#This Row],[Close Price]])-1</f>
        <v>1.4978723404255323E-2</v>
      </c>
      <c r="AG716" s="1">
        <f>(Table2[[#This Row],[Close Price]]/Table2[[#This Row],[Current Month Low]])-1</f>
        <v>1.678781585323641E-2</v>
      </c>
      <c r="AH716" s="1">
        <f>(Table2[[#This Row],[Current Month High]]/Table2[[#This Row],[Close Price]])-1</f>
        <v>1.4978723404255323E-2</v>
      </c>
      <c r="AI716">
        <v>95.676595744680796</v>
      </c>
      <c r="AJ716">
        <v>4.3146306818181603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-0.32</v>
      </c>
      <c r="AM716" t="s">
        <v>3190</v>
      </c>
      <c r="AN716">
        <v>-7.61</v>
      </c>
      <c r="AO716" t="s">
        <v>3190</v>
      </c>
      <c r="AP716">
        <v>-1.8259453085765001E-2</v>
      </c>
      <c r="AQ716">
        <f>(Table2[[#This Row],[Sharpe Ratio]]-AVERAGE(Table2[Sharpe Ratio]))/_xlfn.STDEV.P(Table2[Sharpe Ratio])</f>
        <v>-0.90880872482322594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655</v>
      </c>
      <c r="AT716">
        <f>_xlfn.RANK.AVG(Table2[[#This Row],[6M Return vs Nifty Z-Score]],Table2[6M Return vs Nifty Z-Score])</f>
        <v>733</v>
      </c>
      <c r="AU716">
        <f>_xlfn.RANK.AVG(Table2[[#This Row],[Sharpe Ratio Z-Score]],Table2[Sharpe Ratio Z-Score])</f>
        <v>605</v>
      </c>
      <c r="AV716">
        <f>(Table2[[#This Row],[Rank 1Y]]+Table2[[#This Row],[Rank 6M]]+Table2[[#This Row],[Rank Sharpe]])/3</f>
        <v>664.33333333333337</v>
      </c>
    </row>
    <row r="717" spans="1:48" x14ac:dyDescent="0.3">
      <c r="A717" t="s">
        <v>664</v>
      </c>
      <c r="B717" t="s">
        <v>665</v>
      </c>
      <c r="C717" t="s">
        <v>3143</v>
      </c>
      <c r="D717" t="s">
        <v>24</v>
      </c>
      <c r="E717">
        <v>27238.303163100001</v>
      </c>
      <c r="F717">
        <v>170.79</v>
      </c>
      <c r="G717">
        <v>-47.611960010764598</v>
      </c>
      <c r="H717">
        <f>(Table2[[#This Row],[1Y Return vs Nifty]]-AVERAGE(Table2[1Y Return vs Nifty]))/_xlfn.STDEV.P(Table2[1Y Return vs Nifty])</f>
        <v>-1.2575883740697749</v>
      </c>
      <c r="I717">
        <v>-7.5204003190618902</v>
      </c>
      <c r="J717">
        <f>(Table2[[#This Row],[1M Return vs Nifty]]-AVERAGE(Table2[1M Return vs Nifty]))/_xlfn.STDEV.P(Table2[1M Return vs Nifty])</f>
        <v>-0.74107901152106892</v>
      </c>
      <c r="K717">
        <v>-21.061076120437001</v>
      </c>
      <c r="L717">
        <f>(Table2[[#This Row],[6M Return vs Nifty]]-AVERAGE(Table2[6M Return vs Nifty]))/_xlfn.STDEV.P(Table2[6M Return vs Nifty])</f>
        <v>-0.77953331107690926</v>
      </c>
      <c r="M717">
        <v>-2.8665015333686901</v>
      </c>
      <c r="N717">
        <f>(Table2[[#This Row],[1W Return vs Nifty]]-AVERAGE(Table2[1W Return vs Nifty]))/_xlfn.STDEV.P(Table2[1W Return vs Nifty])</f>
        <v>-1.0918151730906114</v>
      </c>
      <c r="O717">
        <v>173.13</v>
      </c>
      <c r="P717">
        <v>181.229109348355</v>
      </c>
      <c r="Q717">
        <v>196.09698923938899</v>
      </c>
      <c r="R717">
        <v>41.327922150008298</v>
      </c>
      <c r="S717" s="1">
        <f>(Table2[[#This Row],[Close Price]]-Table2[[#This Row],[20D EMA]])/Table2[[#This Row],[20D EMA]]</f>
        <v>-1.3515855137757774E-2</v>
      </c>
      <c r="T717" s="1">
        <f>(Table2[[#This Row],[Close Price]]-Table2[[#This Row],[50D EMA]])/Table2[[#This Row],[50D EMA]]</f>
        <v>-5.7601725163749243E-2</v>
      </c>
      <c r="U717" s="1">
        <f>(Table2[[#This Row],[Close Price]]-Table2[[#This Row],[200D EMA]])/Table2[[#This Row],[200D EMA]]</f>
        <v>-0.12905343084332124</v>
      </c>
      <c r="V717">
        <v>0.47333419027435097</v>
      </c>
      <c r="W717">
        <v>166.96</v>
      </c>
      <c r="X717">
        <v>171.23</v>
      </c>
      <c r="Y717">
        <v>166.96</v>
      </c>
      <c r="Z717">
        <v>171.23</v>
      </c>
      <c r="AA717">
        <v>166.96</v>
      </c>
      <c r="AB717">
        <v>171.23</v>
      </c>
      <c r="AC717" s="1">
        <f>(Table2[[#This Row],[Close Price]]/Table2[[#This Row],[Day Low]])-1</f>
        <v>2.2939626257786117E-2</v>
      </c>
      <c r="AD717" s="1">
        <f>(Table2[[#This Row],[Day High]]/Table2[[#This Row],[Close Price]])-1</f>
        <v>2.5762632472627889E-3</v>
      </c>
      <c r="AE717" s="1">
        <f>(Table2[[#This Row],[Close Price]]/Table2[[#This Row],[Current Week Low]])-1</f>
        <v>2.2939626257786117E-2</v>
      </c>
      <c r="AF717" s="1">
        <f>(Table2[[#This Row],[Current Week High]]/Table2[[#This Row],[Close Price]])-1</f>
        <v>2.5762632472627889E-3</v>
      </c>
      <c r="AG717" s="1">
        <f>(Table2[[#This Row],[Close Price]]/Table2[[#This Row],[Current Month Low]])-1</f>
        <v>2.2939626257786117E-2</v>
      </c>
      <c r="AH717" s="1">
        <f>(Table2[[#This Row],[Current Month High]]/Table2[[#This Row],[Close Price]])-1</f>
        <v>2.5762632472627889E-3</v>
      </c>
      <c r="AI717">
        <v>54.048831898823103</v>
      </c>
      <c r="AJ717">
        <v>4.9078624078623996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-0.15</v>
      </c>
      <c r="AM717" t="s">
        <v>3190</v>
      </c>
      <c r="AN717">
        <v>-1.04</v>
      </c>
      <c r="AO717" t="s">
        <v>3190</v>
      </c>
      <c r="AP717">
        <v>-9.0634948434979004E-2</v>
      </c>
      <c r="AQ717">
        <f>(Table2[[#This Row],[Sharpe Ratio]]-AVERAGE(Table2[Sharpe Ratio]))/_xlfn.STDEV.P(Table2[Sharpe Ratio])</f>
        <v>-1.7481504859489101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706</v>
      </c>
      <c r="AT717">
        <f>_xlfn.RANK.AVG(Table2[[#This Row],[6M Return vs Nifty Z-Score]],Table2[6M Return vs Nifty Z-Score])</f>
        <v>599</v>
      </c>
      <c r="AU717">
        <f>_xlfn.RANK.AVG(Table2[[#This Row],[Sharpe Ratio Z-Score]],Table2[Sharpe Ratio Z-Score])</f>
        <v>703</v>
      </c>
      <c r="AV717">
        <f>(Table2[[#This Row],[Rank 1Y]]+Table2[[#This Row],[Rank 6M]]+Table2[[#This Row],[Rank Sharpe]])/3</f>
        <v>669.33333333333337</v>
      </c>
    </row>
    <row r="718" spans="1:48" x14ac:dyDescent="0.3">
      <c r="A718" t="s">
        <v>1683</v>
      </c>
      <c r="B718" t="s">
        <v>1684</v>
      </c>
      <c r="C718" t="s">
        <v>3154</v>
      </c>
      <c r="D718" t="s">
        <v>447</v>
      </c>
      <c r="E718">
        <v>5279.5054197119998</v>
      </c>
      <c r="F718">
        <v>53.82</v>
      </c>
      <c r="G718">
        <v>-38.978710136362203</v>
      </c>
      <c r="H718">
        <f>(Table2[[#This Row],[1Y Return vs Nifty]]-AVERAGE(Table2[1Y Return vs Nifty]))/_xlfn.STDEV.P(Table2[1Y Return vs Nifty])</f>
        <v>-1.0848177084139699</v>
      </c>
      <c r="I718">
        <v>-5.5054854483456799</v>
      </c>
      <c r="J718">
        <f>(Table2[[#This Row],[1M Return vs Nifty]]-AVERAGE(Table2[1M Return vs Nifty]))/_xlfn.STDEV.P(Table2[1M Return vs Nifty])</f>
        <v>-0.51901919138503438</v>
      </c>
      <c r="K718">
        <v>-29.891468921985499</v>
      </c>
      <c r="L718">
        <f>(Table2[[#This Row],[6M Return vs Nifty]]-AVERAGE(Table2[6M Return vs Nifty]))/_xlfn.STDEV.P(Table2[6M Return vs Nifty])</f>
        <v>-1.0592757123370635</v>
      </c>
      <c r="M718">
        <v>0.65907108817270699</v>
      </c>
      <c r="N718">
        <f>(Table2[[#This Row],[1W Return vs Nifty]]-AVERAGE(Table2[1W Return vs Nifty]))/_xlfn.STDEV.P(Table2[1W Return vs Nifty])</f>
        <v>-0.35535097264747434</v>
      </c>
      <c r="O718">
        <v>54.52</v>
      </c>
      <c r="P718">
        <v>57.699445185192602</v>
      </c>
      <c r="Q718">
        <v>64.536735787157497</v>
      </c>
      <c r="R718">
        <v>47.458402776501799</v>
      </c>
      <c r="S718" s="1">
        <f>(Table2[[#This Row],[Close Price]]-Table2[[#This Row],[20D EMA]])/Table2[[#This Row],[20D EMA]]</f>
        <v>-1.2839325018341945E-2</v>
      </c>
      <c r="T718" s="1">
        <f>(Table2[[#This Row],[Close Price]]-Table2[[#This Row],[50D EMA]])/Table2[[#This Row],[50D EMA]]</f>
        <v>-6.7235398412256869E-2</v>
      </c>
      <c r="U718" s="1">
        <f>(Table2[[#This Row],[Close Price]]-Table2[[#This Row],[200D EMA]])/Table2[[#This Row],[200D EMA]]</f>
        <v>-0.16605636551717379</v>
      </c>
      <c r="V718">
        <v>0.55020948311481999</v>
      </c>
      <c r="W718">
        <v>52.45</v>
      </c>
      <c r="X718">
        <v>54.21</v>
      </c>
      <c r="Y718">
        <v>52.45</v>
      </c>
      <c r="Z718">
        <v>54.21</v>
      </c>
      <c r="AA718">
        <v>52.45</v>
      </c>
      <c r="AB718">
        <v>54.21</v>
      </c>
      <c r="AC718" s="1">
        <f>(Table2[[#This Row],[Close Price]]/Table2[[#This Row],[Day Low]])-1</f>
        <v>2.6120114394661442E-2</v>
      </c>
      <c r="AD718" s="1">
        <f>(Table2[[#This Row],[Day High]]/Table2[[#This Row],[Close Price]])-1</f>
        <v>7.2463768115942351E-3</v>
      </c>
      <c r="AE718" s="1">
        <f>(Table2[[#This Row],[Close Price]]/Table2[[#This Row],[Current Week Low]])-1</f>
        <v>2.6120114394661442E-2</v>
      </c>
      <c r="AF718" s="1">
        <f>(Table2[[#This Row],[Current Week High]]/Table2[[#This Row],[Close Price]])-1</f>
        <v>7.2463768115942351E-3</v>
      </c>
      <c r="AG718" s="1">
        <f>(Table2[[#This Row],[Close Price]]/Table2[[#This Row],[Current Month Low]])-1</f>
        <v>2.6120114394661442E-2</v>
      </c>
      <c r="AH718" s="1">
        <f>(Table2[[#This Row],[Current Month High]]/Table2[[#This Row],[Close Price]])-1</f>
        <v>7.2463768115942351E-3</v>
      </c>
      <c r="AI718">
        <v>82.088442958008102</v>
      </c>
      <c r="AJ718">
        <v>3.8394752074088299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-0.19</v>
      </c>
      <c r="AM718" t="s">
        <v>3190</v>
      </c>
      <c r="AN718">
        <v>-0.77</v>
      </c>
      <c r="AO718" t="s">
        <v>3190</v>
      </c>
      <c r="AP718">
        <v>-3.7948463580221997E-2</v>
      </c>
      <c r="AQ718">
        <f>(Table2[[#This Row],[Sharpe Ratio]]-AVERAGE(Table2[Sharpe Ratio]))/_xlfn.STDEV.P(Table2[Sharpe Ratio])</f>
        <v>-1.1371430341568212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681</v>
      </c>
      <c r="AT718">
        <f>_xlfn.RANK.AVG(Table2[[#This Row],[6M Return vs Nifty Z-Score]],Table2[6M Return vs Nifty Z-Score])</f>
        <v>682</v>
      </c>
      <c r="AU718">
        <f>_xlfn.RANK.AVG(Table2[[#This Row],[Sharpe Ratio Z-Score]],Table2[Sharpe Ratio Z-Score])</f>
        <v>645</v>
      </c>
      <c r="AV718">
        <f>(Table2[[#This Row],[Rank 1Y]]+Table2[[#This Row],[Rank 6M]]+Table2[[#This Row],[Rank Sharpe]])/3</f>
        <v>669.33333333333337</v>
      </c>
    </row>
    <row r="719" spans="1:48" x14ac:dyDescent="0.3">
      <c r="A719" t="s">
        <v>112</v>
      </c>
      <c r="B719" t="s">
        <v>113</v>
      </c>
      <c r="C719" t="s">
        <v>3152</v>
      </c>
      <c r="D719" t="s">
        <v>114</v>
      </c>
      <c r="E719">
        <v>237719.80172732001</v>
      </c>
      <c r="F719">
        <v>2479.0500000000002</v>
      </c>
      <c r="G719">
        <v>-42.156156411520797</v>
      </c>
      <c r="H719">
        <f>(Table2[[#This Row],[1Y Return vs Nifty]]-AVERAGE(Table2[1Y Return vs Nifty]))/_xlfn.STDEV.P(Table2[1Y Return vs Nifty])</f>
        <v>-1.1484055248250764</v>
      </c>
      <c r="I719">
        <v>-15.7266226594668</v>
      </c>
      <c r="J719">
        <f>(Table2[[#This Row],[1M Return vs Nifty]]-AVERAGE(Table2[1M Return vs Nifty]))/_xlfn.STDEV.P(Table2[1M Return vs Nifty])</f>
        <v>-1.6454706974382449</v>
      </c>
      <c r="K719">
        <v>-21.242328858062599</v>
      </c>
      <c r="L719">
        <f>(Table2[[#This Row],[6M Return vs Nifty]]-AVERAGE(Table2[6M Return vs Nifty]))/_xlfn.STDEV.P(Table2[6M Return vs Nifty])</f>
        <v>-0.78527530661412592</v>
      </c>
      <c r="M719">
        <v>-1.23753007569673</v>
      </c>
      <c r="N719">
        <f>(Table2[[#This Row],[1W Return vs Nifty]]-AVERAGE(Table2[1W Return vs Nifty]))/_xlfn.STDEV.P(Table2[1W Return vs Nifty])</f>
        <v>-0.75153593595648427</v>
      </c>
      <c r="O719">
        <v>2596.7800000000002</v>
      </c>
      <c r="P719">
        <v>2801.3457747339799</v>
      </c>
      <c r="Q719">
        <v>2969.3111860894301</v>
      </c>
      <c r="R719">
        <v>33.955055397203402</v>
      </c>
      <c r="S719" s="1">
        <f>(Table2[[#This Row],[Close Price]]-Table2[[#This Row],[20D EMA]])/Table2[[#This Row],[20D EMA]]</f>
        <v>-4.5336917259067001E-2</v>
      </c>
      <c r="T719" s="1">
        <f>(Table2[[#This Row],[Close Price]]-Table2[[#This Row],[50D EMA]])/Table2[[#This Row],[50D EMA]]</f>
        <v>-0.11505033674915956</v>
      </c>
      <c r="U719" s="1">
        <f>(Table2[[#This Row],[Close Price]]-Table2[[#This Row],[200D EMA]])/Table2[[#This Row],[200D EMA]]</f>
        <v>-0.16510939923918913</v>
      </c>
      <c r="V719">
        <v>1.10528900638225</v>
      </c>
      <c r="W719">
        <v>2461.35</v>
      </c>
      <c r="X719">
        <v>2486</v>
      </c>
      <c r="Y719">
        <v>2461.35</v>
      </c>
      <c r="Z719">
        <v>2486</v>
      </c>
      <c r="AA719">
        <v>2461.35</v>
      </c>
      <c r="AB719">
        <v>2486</v>
      </c>
      <c r="AC719" s="1">
        <f>(Table2[[#This Row],[Close Price]]/Table2[[#This Row],[Day Low]])-1</f>
        <v>7.1911755743800931E-3</v>
      </c>
      <c r="AD719" s="1">
        <f>(Table2[[#This Row],[Day High]]/Table2[[#This Row],[Close Price]])-1</f>
        <v>2.8034932736329399E-3</v>
      </c>
      <c r="AE719" s="1">
        <f>(Table2[[#This Row],[Close Price]]/Table2[[#This Row],[Current Week Low]])-1</f>
        <v>7.1911755743800931E-3</v>
      </c>
      <c r="AF719" s="1">
        <f>(Table2[[#This Row],[Current Week High]]/Table2[[#This Row],[Close Price]])-1</f>
        <v>2.8034932736329399E-3</v>
      </c>
      <c r="AG719" s="1">
        <f>(Table2[[#This Row],[Close Price]]/Table2[[#This Row],[Current Month Low]])-1</f>
        <v>7.1911755743800931E-3</v>
      </c>
      <c r="AH719" s="1">
        <f>(Table2[[#This Row],[Current Month High]]/Table2[[#This Row],[Close Price]])-1</f>
        <v>2.8034932736329399E-3</v>
      </c>
      <c r="AI719">
        <v>38.075069078881</v>
      </c>
      <c r="AJ719">
        <v>2.3153593759673101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-0.22</v>
      </c>
      <c r="AM719" t="s">
        <v>3190</v>
      </c>
      <c r="AN719">
        <v>0.17</v>
      </c>
      <c r="AO719" t="s">
        <v>3189</v>
      </c>
      <c r="AP719">
        <v>-0.10700506195703</v>
      </c>
      <c r="AQ719">
        <f>(Table2[[#This Row],[Sharpe Ratio]]-AVERAGE(Table2[Sharpe Ratio]))/_xlfn.STDEV.P(Table2[Sharpe Ratio])</f>
        <v>-1.9379954030320905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694</v>
      </c>
      <c r="AT719">
        <f>_xlfn.RANK.AVG(Table2[[#This Row],[6M Return vs Nifty Z-Score]],Table2[6M Return vs Nifty Z-Score])</f>
        <v>600</v>
      </c>
      <c r="AU719">
        <f>_xlfn.RANK.AVG(Table2[[#This Row],[Sharpe Ratio Z-Score]],Table2[Sharpe Ratio Z-Score])</f>
        <v>718</v>
      </c>
      <c r="AV719">
        <f>(Table2[[#This Row],[Rank 1Y]]+Table2[[#This Row],[Rank 6M]]+Table2[[#This Row],[Rank Sharpe]])/3</f>
        <v>670.66666666666663</v>
      </c>
    </row>
    <row r="720" spans="1:48" x14ac:dyDescent="0.3">
      <c r="A720" t="s">
        <v>1755</v>
      </c>
      <c r="B720" t="s">
        <v>1756</v>
      </c>
      <c r="C720" t="s">
        <v>3152</v>
      </c>
      <c r="D720" t="s">
        <v>457</v>
      </c>
      <c r="E720">
        <v>4680.7749057049996</v>
      </c>
      <c r="F720">
        <v>285.14999999999998</v>
      </c>
      <c r="G720">
        <v>-53.376970165044298</v>
      </c>
      <c r="H720">
        <f>(Table2[[#This Row],[1Y Return vs Nifty]]-AVERAGE(Table2[1Y Return vs Nifty]))/_xlfn.STDEV.P(Table2[1Y Return vs Nifty])</f>
        <v>-1.3729591390027573</v>
      </c>
      <c r="I720">
        <v>-3.0755970076762602</v>
      </c>
      <c r="J720">
        <f>(Table2[[#This Row],[1M Return vs Nifty]]-AVERAGE(Table2[1M Return vs Nifty]))/_xlfn.STDEV.P(Table2[1M Return vs Nifty])</f>
        <v>-0.25122594715041102</v>
      </c>
      <c r="K720">
        <v>-20.890007727514199</v>
      </c>
      <c r="L720">
        <f>(Table2[[#This Row],[6M Return vs Nifty]]-AVERAGE(Table2[6M Return vs Nifty]))/_xlfn.STDEV.P(Table2[6M Return vs Nifty])</f>
        <v>-0.77411395045599241</v>
      </c>
      <c r="M720">
        <v>1.14212032700191</v>
      </c>
      <c r="N720">
        <f>(Table2[[#This Row],[1W Return vs Nifty]]-AVERAGE(Table2[1W Return vs Nifty]))/_xlfn.STDEV.P(Table2[1W Return vs Nifty])</f>
        <v>-0.25444581208564759</v>
      </c>
      <c r="O720">
        <v>282.04000000000002</v>
      </c>
      <c r="P720">
        <v>290.15495862687402</v>
      </c>
      <c r="Q720">
        <v>330.55550614423697</v>
      </c>
      <c r="R720">
        <v>55.2846379181101</v>
      </c>
      <c r="S720" s="1">
        <f>(Table2[[#This Row],[Close Price]]-Table2[[#This Row],[20D EMA]])/Table2[[#This Row],[20D EMA]]</f>
        <v>1.1026804708551824E-2</v>
      </c>
      <c r="T720" s="1">
        <f>(Table2[[#This Row],[Close Price]]-Table2[[#This Row],[50D EMA]])/Table2[[#This Row],[50D EMA]]</f>
        <v>-1.7249261051954623E-2</v>
      </c>
      <c r="U720" s="1">
        <f>(Table2[[#This Row],[Close Price]]-Table2[[#This Row],[200D EMA]])/Table2[[#This Row],[200D EMA]]</f>
        <v>-0.13736121559089814</v>
      </c>
      <c r="V720">
        <v>0.74010752995830098</v>
      </c>
      <c r="W720">
        <v>280</v>
      </c>
      <c r="X720">
        <v>297.89999999999998</v>
      </c>
      <c r="Y720">
        <v>280</v>
      </c>
      <c r="Z720">
        <v>297.89999999999998</v>
      </c>
      <c r="AA720">
        <v>280</v>
      </c>
      <c r="AB720">
        <v>297.89999999999998</v>
      </c>
      <c r="AC720" s="1">
        <f>(Table2[[#This Row],[Close Price]]/Table2[[#This Row],[Day Low]])-1</f>
        <v>1.83928571428571E-2</v>
      </c>
      <c r="AD720" s="1">
        <f>(Table2[[#This Row],[Day High]]/Table2[[#This Row],[Close Price]])-1</f>
        <v>4.4713308784850136E-2</v>
      </c>
      <c r="AE720" s="1">
        <f>(Table2[[#This Row],[Close Price]]/Table2[[#This Row],[Current Week Low]])-1</f>
        <v>1.83928571428571E-2</v>
      </c>
      <c r="AF720" s="1">
        <f>(Table2[[#This Row],[Current Week High]]/Table2[[#This Row],[Close Price]])-1</f>
        <v>4.4713308784850136E-2</v>
      </c>
      <c r="AG720" s="1">
        <f>(Table2[[#This Row],[Close Price]]/Table2[[#This Row],[Current Month Low]])-1</f>
        <v>1.83928571428571E-2</v>
      </c>
      <c r="AH720" s="1">
        <f>(Table2[[#This Row],[Current Month High]]/Table2[[#This Row],[Close Price]])-1</f>
        <v>4.4713308784850136E-2</v>
      </c>
      <c r="AI720">
        <v>90.215675960021002</v>
      </c>
      <c r="AJ720">
        <v>8.5665334094803001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0.02</v>
      </c>
      <c r="AM720" t="s">
        <v>3189</v>
      </c>
      <c r="AN720">
        <v>6.53</v>
      </c>
      <c r="AO720" t="s">
        <v>3189</v>
      </c>
      <c r="AP720">
        <v>-8.7047509624925995E-2</v>
      </c>
      <c r="AQ720">
        <f>(Table2[[#This Row],[Sharpe Ratio]]-AVERAGE(Table2[Sharpe Ratio]))/_xlfn.STDEV.P(Table2[Sharpe Ratio])</f>
        <v>-1.7065468023508643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717</v>
      </c>
      <c r="AT720">
        <f>_xlfn.RANK.AVG(Table2[[#This Row],[6M Return vs Nifty Z-Score]],Table2[6M Return vs Nifty Z-Score])</f>
        <v>596</v>
      </c>
      <c r="AU720">
        <f>_xlfn.RANK.AVG(Table2[[#This Row],[Sharpe Ratio Z-Score]],Table2[Sharpe Ratio Z-Score])</f>
        <v>700</v>
      </c>
      <c r="AV720">
        <f>(Table2[[#This Row],[Rank 1Y]]+Table2[[#This Row],[Rank 6M]]+Table2[[#This Row],[Rank Sharpe]])/3</f>
        <v>671</v>
      </c>
    </row>
    <row r="721" spans="1:48" x14ac:dyDescent="0.3">
      <c r="A721" t="s">
        <v>1310</v>
      </c>
      <c r="B721" t="s">
        <v>1311</v>
      </c>
      <c r="C721" t="s">
        <v>3152</v>
      </c>
      <c r="D721" t="s">
        <v>276</v>
      </c>
      <c r="E721">
        <v>8847.8959870199997</v>
      </c>
      <c r="F721">
        <v>782.45</v>
      </c>
      <c r="G721">
        <v>-43.771493215251397</v>
      </c>
      <c r="H721">
        <f>(Table2[[#This Row],[1Y Return vs Nifty]]-AVERAGE(Table2[1Y Return vs Nifty]))/_xlfn.STDEV.P(Table2[1Y Return vs Nifty])</f>
        <v>-1.1807320320962649</v>
      </c>
      <c r="I721">
        <v>-12.254340680191699</v>
      </c>
      <c r="J721">
        <f>(Table2[[#This Row],[1M Return vs Nifty]]-AVERAGE(Table2[1M Return vs Nifty]))/_xlfn.STDEV.P(Table2[1M Return vs Nifty])</f>
        <v>-1.2627973036460058</v>
      </c>
      <c r="K721">
        <v>-24.528013425673301</v>
      </c>
      <c r="L721">
        <f>(Table2[[#This Row],[6M Return vs Nifty]]-AVERAGE(Table2[6M Return vs Nifty]))/_xlfn.STDEV.P(Table2[6M Return vs Nifty])</f>
        <v>-0.8893641406426267</v>
      </c>
      <c r="M721">
        <v>7.7154538209394594E-2</v>
      </c>
      <c r="N721">
        <f>(Table2[[#This Row],[1W Return vs Nifty]]-AVERAGE(Table2[1W Return vs Nifty]))/_xlfn.STDEV.P(Table2[1W Return vs Nifty])</f>
        <v>-0.47690873154168506</v>
      </c>
      <c r="O721">
        <v>800.99</v>
      </c>
      <c r="P721">
        <v>856.50734860567195</v>
      </c>
      <c r="Q721">
        <v>944.23954877874803</v>
      </c>
      <c r="R721">
        <v>32.937688965585103</v>
      </c>
      <c r="S721" s="1">
        <f>(Table2[[#This Row],[Close Price]]-Table2[[#This Row],[20D EMA]])/Table2[[#This Row],[20D EMA]]</f>
        <v>-2.3146356383974786E-2</v>
      </c>
      <c r="T721" s="1">
        <f>(Table2[[#This Row],[Close Price]]-Table2[[#This Row],[50D EMA]])/Table2[[#This Row],[50D EMA]]</f>
        <v>-8.6464347009084702E-2</v>
      </c>
      <c r="U721" s="1">
        <f>(Table2[[#This Row],[Close Price]]-Table2[[#This Row],[200D EMA]])/Table2[[#This Row],[200D EMA]]</f>
        <v>-0.17134375380484951</v>
      </c>
      <c r="V721">
        <v>1.33078071594415</v>
      </c>
      <c r="W721">
        <v>760.05</v>
      </c>
      <c r="X721">
        <v>794</v>
      </c>
      <c r="Y721">
        <v>760.05</v>
      </c>
      <c r="Z721">
        <v>794</v>
      </c>
      <c r="AA721">
        <v>760.05</v>
      </c>
      <c r="AB721">
        <v>794</v>
      </c>
      <c r="AC721" s="1">
        <f>(Table2[[#This Row],[Close Price]]/Table2[[#This Row],[Day Low]])-1</f>
        <v>2.9471745279915806E-2</v>
      </c>
      <c r="AD721" s="1">
        <f>(Table2[[#This Row],[Day High]]/Table2[[#This Row],[Close Price]])-1</f>
        <v>1.4761326602338753E-2</v>
      </c>
      <c r="AE721" s="1">
        <f>(Table2[[#This Row],[Close Price]]/Table2[[#This Row],[Current Week Low]])-1</f>
        <v>2.9471745279915806E-2</v>
      </c>
      <c r="AF721" s="1">
        <f>(Table2[[#This Row],[Current Week High]]/Table2[[#This Row],[Close Price]])-1</f>
        <v>1.4761326602338753E-2</v>
      </c>
      <c r="AG721" s="1">
        <f>(Table2[[#This Row],[Close Price]]/Table2[[#This Row],[Current Month Low]])-1</f>
        <v>2.9471745279915806E-2</v>
      </c>
      <c r="AH721" s="1">
        <f>(Table2[[#This Row],[Current Month High]]/Table2[[#This Row],[Close Price]])-1</f>
        <v>1.4761326602338753E-2</v>
      </c>
      <c r="AI721">
        <v>41.862099814684598</v>
      </c>
      <c r="AJ721">
        <v>6.2101262386317302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-0.16</v>
      </c>
      <c r="AM721" t="s">
        <v>3190</v>
      </c>
      <c r="AN721">
        <v>-6.32</v>
      </c>
      <c r="AO721" t="s">
        <v>3190</v>
      </c>
      <c r="AP721">
        <v>-6.2345094116584003E-2</v>
      </c>
      <c r="AQ721">
        <f>(Table2[[#This Row],[Sharpe Ratio]]-AVERAGE(Table2[Sharpe Ratio]))/_xlfn.STDEV.P(Table2[Sharpe Ratio])</f>
        <v>-1.4200718174573022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701</v>
      </c>
      <c r="AT721">
        <f>_xlfn.RANK.AVG(Table2[[#This Row],[6M Return vs Nifty Z-Score]],Table2[6M Return vs Nifty Z-Score])</f>
        <v>639</v>
      </c>
      <c r="AU721">
        <f>_xlfn.RANK.AVG(Table2[[#This Row],[Sharpe Ratio Z-Score]],Table2[Sharpe Ratio Z-Score])</f>
        <v>681</v>
      </c>
      <c r="AV721">
        <f>(Table2[[#This Row],[Rank 1Y]]+Table2[[#This Row],[Rank 6M]]+Table2[[#This Row],[Rank Sharpe]])/3</f>
        <v>673.66666666666663</v>
      </c>
    </row>
    <row r="722" spans="1:48" x14ac:dyDescent="0.3">
      <c r="A722" t="s">
        <v>1815</v>
      </c>
      <c r="B722" t="s">
        <v>1816</v>
      </c>
      <c r="C722" t="s">
        <v>3155</v>
      </c>
      <c r="D722" t="s">
        <v>505</v>
      </c>
      <c r="E722">
        <v>4327.3678579159996</v>
      </c>
      <c r="F722">
        <v>86.86</v>
      </c>
      <c r="G722">
        <v>-43.981786138720601</v>
      </c>
      <c r="H722">
        <f>(Table2[[#This Row],[1Y Return vs Nifty]]-AVERAGE(Table2[1Y Return vs Nifty]))/_xlfn.STDEV.P(Table2[1Y Return vs Nifty])</f>
        <v>-1.1849404644825678</v>
      </c>
      <c r="I722">
        <v>-5.5627867821641503</v>
      </c>
      <c r="J722">
        <f>(Table2[[#This Row],[1M Return vs Nifty]]-AVERAGE(Table2[1M Return vs Nifty]))/_xlfn.STDEV.P(Table2[1M Return vs Nifty])</f>
        <v>-0.52533425911628873</v>
      </c>
      <c r="K722">
        <v>-21.618628644057999</v>
      </c>
      <c r="L722">
        <f>(Table2[[#This Row],[6M Return vs Nifty]]-AVERAGE(Table2[6M Return vs Nifty]))/_xlfn.STDEV.P(Table2[6M Return vs Nifty])</f>
        <v>-0.79719629451282681</v>
      </c>
      <c r="M722">
        <v>7.01100988142605</v>
      </c>
      <c r="N722">
        <f>(Table2[[#This Row],[1W Return vs Nifty]]-AVERAGE(Table2[1W Return vs Nifty]))/_xlfn.STDEV.P(Table2[1W Return vs Nifty])</f>
        <v>0.97151873812076839</v>
      </c>
      <c r="O722">
        <v>87.01</v>
      </c>
      <c r="P722">
        <v>94.110187268763895</v>
      </c>
      <c r="Q722">
        <v>103.62462315021899</v>
      </c>
      <c r="R722">
        <v>56.462471831293598</v>
      </c>
      <c r="S722" s="1">
        <f>(Table2[[#This Row],[Close Price]]-Table2[[#This Row],[20D EMA]])/Table2[[#This Row],[20D EMA]]</f>
        <v>-1.7239397770371875E-3</v>
      </c>
      <c r="T722" s="1">
        <f>(Table2[[#This Row],[Close Price]]-Table2[[#This Row],[50D EMA]])/Table2[[#This Row],[50D EMA]]</f>
        <v>-7.7039345889924754E-2</v>
      </c>
      <c r="U722" s="1">
        <f>(Table2[[#This Row],[Close Price]]-Table2[[#This Row],[200D EMA]])/Table2[[#This Row],[200D EMA]]</f>
        <v>-0.16178223515386136</v>
      </c>
      <c r="V722">
        <v>1.0050704313397301</v>
      </c>
      <c r="W722">
        <v>85.6</v>
      </c>
      <c r="X722">
        <v>87.8</v>
      </c>
      <c r="Y722">
        <v>85.6</v>
      </c>
      <c r="Z722">
        <v>87.8</v>
      </c>
      <c r="AA722">
        <v>85.6</v>
      </c>
      <c r="AB722">
        <v>87.8</v>
      </c>
      <c r="AC722" s="1">
        <f>(Table2[[#This Row],[Close Price]]/Table2[[#This Row],[Day Low]])-1</f>
        <v>1.4719626168224309E-2</v>
      </c>
      <c r="AD722" s="1">
        <f>(Table2[[#This Row],[Day High]]/Table2[[#This Row],[Close Price]])-1</f>
        <v>1.0822012433801431E-2</v>
      </c>
      <c r="AE722" s="1">
        <f>(Table2[[#This Row],[Close Price]]/Table2[[#This Row],[Current Week Low]])-1</f>
        <v>1.4719626168224309E-2</v>
      </c>
      <c r="AF722" s="1">
        <f>(Table2[[#This Row],[Current Week High]]/Table2[[#This Row],[Close Price]])-1</f>
        <v>1.0822012433801431E-2</v>
      </c>
      <c r="AG722" s="1">
        <f>(Table2[[#This Row],[Close Price]]/Table2[[#This Row],[Current Month Low]])-1</f>
        <v>1.4719626168224309E-2</v>
      </c>
      <c r="AH722" s="1">
        <f>(Table2[[#This Row],[Current Month High]]/Table2[[#This Row],[Close Price]])-1</f>
        <v>1.0822012433801431E-2</v>
      </c>
      <c r="AI722">
        <v>53.9258577020492</v>
      </c>
      <c r="AJ722">
        <v>11.8609143593045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-0.19</v>
      </c>
      <c r="AM722" t="s">
        <v>3190</v>
      </c>
      <c r="AN722">
        <v>-2.34</v>
      </c>
      <c r="AO722" t="s">
        <v>3190</v>
      </c>
      <c r="AP722">
        <v>-0.110481134245388</v>
      </c>
      <c r="AQ722">
        <f>(Table2[[#This Row],[Sharpe Ratio]]-AVERAGE(Table2[Sharpe Ratio]))/_xlfn.STDEV.P(Table2[Sharpe Ratio])</f>
        <v>-1.9783075642440175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702</v>
      </c>
      <c r="AT722">
        <f>_xlfn.RANK.AVG(Table2[[#This Row],[6M Return vs Nifty Z-Score]],Table2[6M Return vs Nifty Z-Score])</f>
        <v>606</v>
      </c>
      <c r="AU722">
        <f>_xlfn.RANK.AVG(Table2[[#This Row],[Sharpe Ratio Z-Score]],Table2[Sharpe Ratio Z-Score])</f>
        <v>720</v>
      </c>
      <c r="AV722">
        <f>(Table2[[#This Row],[Rank 1Y]]+Table2[[#This Row],[Rank 6M]]+Table2[[#This Row],[Rank Sharpe]])/3</f>
        <v>676</v>
      </c>
    </row>
    <row r="723" spans="1:48" x14ac:dyDescent="0.3">
      <c r="A723" t="s">
        <v>2289</v>
      </c>
      <c r="B723" t="s">
        <v>2290</v>
      </c>
      <c r="C723" t="s">
        <v>3152</v>
      </c>
      <c r="D723" t="s">
        <v>1279</v>
      </c>
      <c r="E723">
        <v>2406.0874591050001</v>
      </c>
      <c r="F723">
        <v>290.75</v>
      </c>
      <c r="G723">
        <v>-61.9170220435049</v>
      </c>
      <c r="H723">
        <f>(Table2[[#This Row],[1Y Return vs Nifty]]-AVERAGE(Table2[1Y Return vs Nifty]))/_xlfn.STDEV.P(Table2[1Y Return vs Nifty])</f>
        <v>-1.5438647040265983</v>
      </c>
      <c r="I723">
        <v>-4.9182248447682202</v>
      </c>
      <c r="J723">
        <f>(Table2[[#This Row],[1M Return vs Nifty]]-AVERAGE(Table2[1M Return vs Nifty]))/_xlfn.STDEV.P(Table2[1M Return vs Nifty])</f>
        <v>-0.45429835086781889</v>
      </c>
      <c r="K723">
        <v>-24.818203985228699</v>
      </c>
      <c r="L723">
        <f>(Table2[[#This Row],[6M Return vs Nifty]]-AVERAGE(Table2[6M Return vs Nifty]))/_xlfn.STDEV.P(Table2[6M Return vs Nifty])</f>
        <v>-0.89855723157045253</v>
      </c>
      <c r="M723">
        <v>2.8398601098940799</v>
      </c>
      <c r="N723">
        <f>(Table2[[#This Row],[1W Return vs Nifty]]-AVERAGE(Table2[1W Return vs Nifty]))/_xlfn.STDEV.P(Table2[1W Return vs Nifty])</f>
        <v>0.10019858358745566</v>
      </c>
      <c r="O723">
        <v>287.08999999999997</v>
      </c>
      <c r="P723">
        <v>302.220860773418</v>
      </c>
      <c r="Q723">
        <v>358.26772892650803</v>
      </c>
      <c r="R723">
        <v>52.460580884412202</v>
      </c>
      <c r="S723" s="1">
        <f>(Table2[[#This Row],[Close Price]]-Table2[[#This Row],[20D EMA]])/Table2[[#This Row],[20D EMA]]</f>
        <v>1.2748615416768349E-2</v>
      </c>
      <c r="T723" s="1">
        <f>(Table2[[#This Row],[Close Price]]-Table2[[#This Row],[50D EMA]])/Table2[[#This Row],[50D EMA]]</f>
        <v>-3.7955225010155628E-2</v>
      </c>
      <c r="U723" s="1">
        <f>(Table2[[#This Row],[Close Price]]-Table2[[#This Row],[200D EMA]])/Table2[[#This Row],[200D EMA]]</f>
        <v>-0.18845607202416503</v>
      </c>
      <c r="V723">
        <v>0.73639934081438496</v>
      </c>
      <c r="W723">
        <v>283.8</v>
      </c>
      <c r="X723">
        <v>298.2</v>
      </c>
      <c r="Y723">
        <v>283.8</v>
      </c>
      <c r="Z723">
        <v>298.2</v>
      </c>
      <c r="AA723">
        <v>283.8</v>
      </c>
      <c r="AB723">
        <v>298.2</v>
      </c>
      <c r="AC723" s="1">
        <f>(Table2[[#This Row],[Close Price]]/Table2[[#This Row],[Day Low]])-1</f>
        <v>2.4489076814658173E-2</v>
      </c>
      <c r="AD723" s="1">
        <f>(Table2[[#This Row],[Day High]]/Table2[[#This Row],[Close Price]])-1</f>
        <v>2.5623387790197683E-2</v>
      </c>
      <c r="AE723" s="1">
        <f>(Table2[[#This Row],[Close Price]]/Table2[[#This Row],[Current Week Low]])-1</f>
        <v>2.4489076814658173E-2</v>
      </c>
      <c r="AF723" s="1">
        <f>(Table2[[#This Row],[Current Week High]]/Table2[[#This Row],[Close Price]])-1</f>
        <v>2.5623387790197683E-2</v>
      </c>
      <c r="AG723" s="1">
        <f>(Table2[[#This Row],[Close Price]]/Table2[[#This Row],[Current Month Low]])-1</f>
        <v>2.4489076814658173E-2</v>
      </c>
      <c r="AH723" s="1">
        <f>(Table2[[#This Row],[Current Month High]]/Table2[[#This Row],[Close Price]])-1</f>
        <v>2.5623387790197683E-2</v>
      </c>
      <c r="AI723">
        <v>81.953537268954705</v>
      </c>
      <c r="AJ723">
        <v>16.6031682374173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-0.08</v>
      </c>
      <c r="AM723" t="s">
        <v>3190</v>
      </c>
      <c r="AN723">
        <v>9.9700000000000006</v>
      </c>
      <c r="AO723" t="s">
        <v>3189</v>
      </c>
      <c r="AP723">
        <v>-4.4326106265163E-2</v>
      </c>
      <c r="AQ723">
        <f>(Table2[[#This Row],[Sharpe Ratio]]-AVERAGE(Table2[Sharpe Ratio]))/_xlfn.STDEV.P(Table2[Sharpe Ratio])</f>
        <v>-1.2111048332046925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730</v>
      </c>
      <c r="AT723">
        <f>_xlfn.RANK.AVG(Table2[[#This Row],[6M Return vs Nifty Z-Score]],Table2[6M Return vs Nifty Z-Score])</f>
        <v>643</v>
      </c>
      <c r="AU723">
        <f>_xlfn.RANK.AVG(Table2[[#This Row],[Sharpe Ratio Z-Score]],Table2[Sharpe Ratio Z-Score])</f>
        <v>658</v>
      </c>
      <c r="AV723">
        <f>(Table2[[#This Row],[Rank 1Y]]+Table2[[#This Row],[Rank 6M]]+Table2[[#This Row],[Rank Sharpe]])/3</f>
        <v>677</v>
      </c>
    </row>
    <row r="724" spans="1:48" x14ac:dyDescent="0.3">
      <c r="A724" t="s">
        <v>1473</v>
      </c>
      <c r="B724" t="s">
        <v>1474</v>
      </c>
      <c r="C724" t="s">
        <v>3143</v>
      </c>
      <c r="D724" t="s">
        <v>24</v>
      </c>
      <c r="E724">
        <v>7099.9133955489997</v>
      </c>
      <c r="F724">
        <v>62.52</v>
      </c>
      <c r="G724">
        <v>-53.537807822978401</v>
      </c>
      <c r="H724">
        <f>(Table2[[#This Row],[1Y Return vs Nifty]]-AVERAGE(Table2[1Y Return vs Nifty]))/_xlfn.STDEV.P(Table2[1Y Return vs Nifty])</f>
        <v>-1.376177860762009</v>
      </c>
      <c r="I724">
        <v>-12.032960925468901</v>
      </c>
      <c r="J724">
        <f>(Table2[[#This Row],[1M Return vs Nifty]]-AVERAGE(Table2[1M Return vs Nifty]))/_xlfn.STDEV.P(Table2[1M Return vs Nifty])</f>
        <v>-1.2383994746210853</v>
      </c>
      <c r="K724">
        <v>-42.649935641628304</v>
      </c>
      <c r="L724">
        <f>(Table2[[#This Row],[6M Return vs Nifty]]-AVERAGE(Table2[6M Return vs Nifty]))/_xlfn.STDEV.P(Table2[6M Return vs Nifty])</f>
        <v>-1.4634575190540611</v>
      </c>
      <c r="M724">
        <v>-3.1363306054783</v>
      </c>
      <c r="N724">
        <f>(Table2[[#This Row],[1W Return vs Nifty]]-AVERAGE(Table2[1W Return vs Nifty]))/_xlfn.STDEV.P(Table2[1W Return vs Nifty])</f>
        <v>-1.1481803293870192</v>
      </c>
      <c r="O724">
        <v>65.11</v>
      </c>
      <c r="P724">
        <v>70.080751847125697</v>
      </c>
      <c r="Q724">
        <v>82.590952963935905</v>
      </c>
      <c r="R724">
        <v>32.2354719371681</v>
      </c>
      <c r="S724" s="1">
        <f>(Table2[[#This Row],[Close Price]]-Table2[[#This Row],[20D EMA]])/Table2[[#This Row],[20D EMA]]</f>
        <v>-3.9778835816310802E-2</v>
      </c>
      <c r="T724" s="1">
        <f>(Table2[[#This Row],[Close Price]]-Table2[[#This Row],[50D EMA]])/Table2[[#This Row],[50D EMA]]</f>
        <v>-0.10788628329243291</v>
      </c>
      <c r="U724" s="1">
        <f>(Table2[[#This Row],[Close Price]]-Table2[[#This Row],[200D EMA]])/Table2[[#This Row],[200D EMA]]</f>
        <v>-0.24301636249069639</v>
      </c>
      <c r="V724">
        <v>0.85335940922855102</v>
      </c>
      <c r="W724">
        <v>61.35</v>
      </c>
      <c r="X724">
        <v>63</v>
      </c>
      <c r="Y724">
        <v>61.35</v>
      </c>
      <c r="Z724">
        <v>63</v>
      </c>
      <c r="AA724">
        <v>61.35</v>
      </c>
      <c r="AB724">
        <v>63</v>
      </c>
      <c r="AC724" s="1">
        <f>(Table2[[#This Row],[Close Price]]/Table2[[#This Row],[Day Low]])-1</f>
        <v>1.9070904645476894E-2</v>
      </c>
      <c r="AD724" s="1">
        <f>(Table2[[#This Row],[Day High]]/Table2[[#This Row],[Close Price]])-1</f>
        <v>7.6775431861804133E-3</v>
      </c>
      <c r="AE724" s="1">
        <f>(Table2[[#This Row],[Close Price]]/Table2[[#This Row],[Current Week Low]])-1</f>
        <v>1.9070904645476894E-2</v>
      </c>
      <c r="AF724" s="1">
        <f>(Table2[[#This Row],[Current Week High]]/Table2[[#This Row],[Close Price]])-1</f>
        <v>7.6775431861804133E-3</v>
      </c>
      <c r="AG724" s="1">
        <f>(Table2[[#This Row],[Close Price]]/Table2[[#This Row],[Current Month Low]])-1</f>
        <v>1.9070904645476894E-2</v>
      </c>
      <c r="AH724" s="1">
        <f>(Table2[[#This Row],[Current Month High]]/Table2[[#This Row],[Close Price]])-1</f>
        <v>7.6775431861804133E-3</v>
      </c>
      <c r="AI724">
        <v>86.340371081253906</v>
      </c>
      <c r="AJ724">
        <v>1.9070904645476801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-0.25</v>
      </c>
      <c r="AM724" t="s">
        <v>3190</v>
      </c>
      <c r="AN724">
        <v>-3.7</v>
      </c>
      <c r="AO724" t="s">
        <v>3190</v>
      </c>
      <c r="AP724">
        <v>-2.0155220775756998E-2</v>
      </c>
      <c r="AQ724">
        <f>(Table2[[#This Row],[Sharpe Ratio]]-AVERAGE(Table2[Sharpe Ratio]))/_xlfn.STDEV.P(Table2[Sharpe Ratio])</f>
        <v>-0.93079402501254394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718</v>
      </c>
      <c r="AT724">
        <f>_xlfn.RANK.AVG(Table2[[#This Row],[6M Return vs Nifty Z-Score]],Table2[6M Return vs Nifty Z-Score])</f>
        <v>725</v>
      </c>
      <c r="AU724">
        <f>_xlfn.RANK.AVG(Table2[[#This Row],[Sharpe Ratio Z-Score]],Table2[Sharpe Ratio Z-Score])</f>
        <v>611</v>
      </c>
      <c r="AV724">
        <f>(Table2[[#This Row],[Rank 1Y]]+Table2[[#This Row],[Rank 6M]]+Table2[[#This Row],[Rank Sharpe]])/3</f>
        <v>684.66666666666663</v>
      </c>
    </row>
    <row r="725" spans="1:48" x14ac:dyDescent="0.3">
      <c r="A725" t="s">
        <v>1247</v>
      </c>
      <c r="B725" t="s">
        <v>1248</v>
      </c>
      <c r="C725" t="s">
        <v>3143</v>
      </c>
      <c r="D725" t="s">
        <v>24</v>
      </c>
      <c r="E725">
        <v>9419.0163432119898</v>
      </c>
      <c r="F725">
        <v>154.97999999999999</v>
      </c>
      <c r="G725">
        <v>-55.853394217534998</v>
      </c>
      <c r="H725">
        <f>(Table2[[#This Row],[1Y Return vs Nifty]]-AVERAGE(Table2[1Y Return vs Nifty]))/_xlfn.STDEV.P(Table2[1Y Return vs Nifty])</f>
        <v>-1.4225179306767306</v>
      </c>
      <c r="I725">
        <v>-10.9474874035665</v>
      </c>
      <c r="J725">
        <f>(Table2[[#This Row],[1M Return vs Nifty]]-AVERAGE(Table2[1M Return vs Nifty]))/_xlfn.STDEV.P(Table2[1M Return vs Nifty])</f>
        <v>-1.1187715645097285</v>
      </c>
      <c r="K725">
        <v>-48.424053347476097</v>
      </c>
      <c r="L725">
        <f>(Table2[[#This Row],[6M Return vs Nifty]]-AVERAGE(Table2[6M Return vs Nifty]))/_xlfn.STDEV.P(Table2[6M Return vs Nifty])</f>
        <v>-1.646378662936741</v>
      </c>
      <c r="M725">
        <v>-4.0104961871787701</v>
      </c>
      <c r="N725">
        <f>(Table2[[#This Row],[1W Return vs Nifty]]-AVERAGE(Table2[1W Return vs Nifty]))/_xlfn.STDEV.P(Table2[1W Return vs Nifty])</f>
        <v>-1.3307865965926224</v>
      </c>
      <c r="O725">
        <v>162.18</v>
      </c>
      <c r="P725">
        <v>179.03002329914901</v>
      </c>
      <c r="Q725">
        <v>214.33181254238801</v>
      </c>
      <c r="R725">
        <v>31.354859362685701</v>
      </c>
      <c r="S725" s="1">
        <f>(Table2[[#This Row],[Close Price]]-Table2[[#This Row],[20D EMA]])/Table2[[#This Row],[20D EMA]]</f>
        <v>-4.4395116537181013E-2</v>
      </c>
      <c r="T725" s="1">
        <f>(Table2[[#This Row],[Close Price]]-Table2[[#This Row],[50D EMA]])/Table2[[#This Row],[50D EMA]]</f>
        <v>-0.13433514030751587</v>
      </c>
      <c r="U725" s="1">
        <f>(Table2[[#This Row],[Close Price]]-Table2[[#This Row],[200D EMA]])/Table2[[#This Row],[200D EMA]]</f>
        <v>-0.27691555368454751</v>
      </c>
      <c r="V725">
        <v>0.76627366915380302</v>
      </c>
      <c r="W725">
        <v>147.5</v>
      </c>
      <c r="X725">
        <v>157.13999999999999</v>
      </c>
      <c r="Y725">
        <v>147.5</v>
      </c>
      <c r="Z725">
        <v>157.13999999999999</v>
      </c>
      <c r="AA725">
        <v>147.5</v>
      </c>
      <c r="AB725">
        <v>157.13999999999999</v>
      </c>
      <c r="AC725" s="1">
        <f>(Table2[[#This Row],[Close Price]]/Table2[[#This Row],[Day Low]])-1</f>
        <v>5.0711864406779661E-2</v>
      </c>
      <c r="AD725" s="1">
        <f>(Table2[[#This Row],[Day High]]/Table2[[#This Row],[Close Price]])-1</f>
        <v>1.3937282229965042E-2</v>
      </c>
      <c r="AE725" s="1">
        <f>(Table2[[#This Row],[Close Price]]/Table2[[#This Row],[Current Week Low]])-1</f>
        <v>5.0711864406779661E-2</v>
      </c>
      <c r="AF725" s="1">
        <f>(Table2[[#This Row],[Current Week High]]/Table2[[#This Row],[Close Price]])-1</f>
        <v>1.3937282229965042E-2</v>
      </c>
      <c r="AG725" s="1">
        <f>(Table2[[#This Row],[Close Price]]/Table2[[#This Row],[Current Month Low]])-1</f>
        <v>5.0711864406779661E-2</v>
      </c>
      <c r="AH725" s="1">
        <f>(Table2[[#This Row],[Current Month High]]/Table2[[#This Row],[Close Price]])-1</f>
        <v>1.3937282229965042E-2</v>
      </c>
      <c r="AI725">
        <v>94.025035488450101</v>
      </c>
      <c r="AJ725">
        <v>2.3240459527267698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-0.27</v>
      </c>
      <c r="AM725" t="s">
        <v>3190</v>
      </c>
      <c r="AN725">
        <v>-2.33</v>
      </c>
      <c r="AO725" t="s">
        <v>3190</v>
      </c>
      <c r="AP725">
        <v>-1.8689856372026002E-2</v>
      </c>
      <c r="AQ725">
        <f>(Table2[[#This Row],[Sharpe Ratio]]-AVERAGE(Table2[Sharpe Ratio]))/_xlfn.STDEV.P(Table2[Sharpe Ratio])</f>
        <v>-0.91380013041625874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722</v>
      </c>
      <c r="AT725">
        <f>_xlfn.RANK.AVG(Table2[[#This Row],[6M Return vs Nifty Z-Score]],Table2[6M Return vs Nifty Z-Score])</f>
        <v>730</v>
      </c>
      <c r="AU725">
        <f>_xlfn.RANK.AVG(Table2[[#This Row],[Sharpe Ratio Z-Score]],Table2[Sharpe Ratio Z-Score])</f>
        <v>606</v>
      </c>
      <c r="AV725">
        <f>(Table2[[#This Row],[Rank 1Y]]+Table2[[#This Row],[Rank 6M]]+Table2[[#This Row],[Rank Sharpe]])/3</f>
        <v>686</v>
      </c>
    </row>
    <row r="726" spans="1:48" x14ac:dyDescent="0.3">
      <c r="A726" t="s">
        <v>329</v>
      </c>
      <c r="B726" t="s">
        <v>330</v>
      </c>
      <c r="C726" t="s">
        <v>3143</v>
      </c>
      <c r="D726" t="s">
        <v>24</v>
      </c>
      <c r="E726">
        <v>77578.656210404995</v>
      </c>
      <c r="F726">
        <v>990.95</v>
      </c>
      <c r="G726">
        <v>-54.027989913845602</v>
      </c>
      <c r="H726">
        <f>(Table2[[#This Row],[1Y Return vs Nifty]]-AVERAGE(Table2[1Y Return vs Nifty]))/_xlfn.STDEV.P(Table2[1Y Return vs Nifty])</f>
        <v>-1.3859875022485577</v>
      </c>
      <c r="I726">
        <v>-6.4861390713322997</v>
      </c>
      <c r="J726">
        <f>(Table2[[#This Row],[1M Return vs Nifty]]-AVERAGE(Table2[1M Return vs Nifty]))/_xlfn.STDEV.P(Table2[1M Return vs Nifty])</f>
        <v>-0.62709510580754013</v>
      </c>
      <c r="K726">
        <v>-42.645541189636702</v>
      </c>
      <c r="L726">
        <f>(Table2[[#This Row],[6M Return vs Nifty]]-AVERAGE(Table2[6M Return vs Nifty]))/_xlfn.STDEV.P(Table2[6M Return vs Nifty])</f>
        <v>-1.4633183050258767</v>
      </c>
      <c r="M726">
        <v>-1.7172026115291701</v>
      </c>
      <c r="N726">
        <f>(Table2[[#This Row],[1W Return vs Nifty]]-AVERAGE(Table2[1W Return vs Nifty]))/_xlfn.STDEV.P(Table2[1W Return vs Nifty])</f>
        <v>-0.85173573000353531</v>
      </c>
      <c r="O726">
        <v>1042.19</v>
      </c>
      <c r="P726">
        <v>1157.8934365027301</v>
      </c>
      <c r="Q726">
        <v>1339.2436107620899</v>
      </c>
      <c r="R726">
        <v>30.707689585628099</v>
      </c>
      <c r="S726" s="1">
        <f>(Table2[[#This Row],[Close Price]]-Table2[[#This Row],[20D EMA]])/Table2[[#This Row],[20D EMA]]</f>
        <v>-4.9165699152745664E-2</v>
      </c>
      <c r="T726" s="1">
        <f>(Table2[[#This Row],[Close Price]]-Table2[[#This Row],[50D EMA]])/Table2[[#This Row],[50D EMA]]</f>
        <v>-0.14417858434966302</v>
      </c>
      <c r="U726" s="1">
        <f>(Table2[[#This Row],[Close Price]]-Table2[[#This Row],[200D EMA]])/Table2[[#This Row],[200D EMA]]</f>
        <v>-0.26006740518545024</v>
      </c>
      <c r="V726">
        <v>1.0592075271722901</v>
      </c>
      <c r="W726">
        <v>979</v>
      </c>
      <c r="X726">
        <v>993.15</v>
      </c>
      <c r="Y726">
        <v>979</v>
      </c>
      <c r="Z726">
        <v>993.15</v>
      </c>
      <c r="AA726">
        <v>979</v>
      </c>
      <c r="AB726">
        <v>993.15</v>
      </c>
      <c r="AC726" s="1">
        <f>(Table2[[#This Row],[Close Price]]/Table2[[#This Row],[Day Low]])-1</f>
        <v>1.22063329928499E-2</v>
      </c>
      <c r="AD726" s="1">
        <f>(Table2[[#This Row],[Day High]]/Table2[[#This Row],[Close Price]])-1</f>
        <v>2.2200918310710804E-3</v>
      </c>
      <c r="AE726" s="1">
        <f>(Table2[[#This Row],[Close Price]]/Table2[[#This Row],[Current Week Low]])-1</f>
        <v>1.22063329928499E-2</v>
      </c>
      <c r="AF726" s="1">
        <f>(Table2[[#This Row],[Current Week High]]/Table2[[#This Row],[Close Price]])-1</f>
        <v>2.2200918310710804E-3</v>
      </c>
      <c r="AG726" s="1">
        <f>(Table2[[#This Row],[Close Price]]/Table2[[#This Row],[Current Month Low]])-1</f>
        <v>1.22063329928499E-2</v>
      </c>
      <c r="AH726" s="1">
        <f>(Table2[[#This Row],[Current Month High]]/Table2[[#This Row],[Close Price]])-1</f>
        <v>2.2200918310710804E-3</v>
      </c>
      <c r="AI726">
        <v>70.997527625006299</v>
      </c>
      <c r="AJ726">
        <v>2.5403559602649102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-0.32</v>
      </c>
      <c r="AM726" t="s">
        <v>3190</v>
      </c>
      <c r="AN726">
        <v>-6.47</v>
      </c>
      <c r="AO726" t="s">
        <v>3190</v>
      </c>
      <c r="AP726">
        <v>-2.8878852688387999E-2</v>
      </c>
      <c r="AQ726">
        <f>(Table2[[#This Row],[Sharpe Ratio]]-AVERAGE(Table2[Sharpe Ratio]))/_xlfn.STDEV.P(Table2[Sharpe Ratio])</f>
        <v>-1.0319623629649202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721</v>
      </c>
      <c r="AT726">
        <f>_xlfn.RANK.AVG(Table2[[#This Row],[6M Return vs Nifty Z-Score]],Table2[6M Return vs Nifty Z-Score])</f>
        <v>724</v>
      </c>
      <c r="AU726">
        <f>_xlfn.RANK.AVG(Table2[[#This Row],[Sharpe Ratio Z-Score]],Table2[Sharpe Ratio Z-Score])</f>
        <v>625</v>
      </c>
      <c r="AV726">
        <f>(Table2[[#This Row],[Rank 1Y]]+Table2[[#This Row],[Rank 6M]]+Table2[[#This Row],[Rank Sharpe]])/3</f>
        <v>690</v>
      </c>
    </row>
    <row r="727" spans="1:48" x14ac:dyDescent="0.3">
      <c r="A727" t="s">
        <v>2152</v>
      </c>
      <c r="B727" t="s">
        <v>2153</v>
      </c>
      <c r="C727" t="s">
        <v>3143</v>
      </c>
      <c r="D727" t="s">
        <v>54</v>
      </c>
      <c r="E727">
        <v>2825.4663310000001</v>
      </c>
      <c r="F727">
        <v>394.5</v>
      </c>
      <c r="G727">
        <v>-82.189890872282703</v>
      </c>
      <c r="H727">
        <f>(Table2[[#This Row],[1Y Return vs Nifty]]-AVERAGE(Table2[1Y Return vs Nifty]))/_xlfn.STDEV.P(Table2[1Y Return vs Nifty])</f>
        <v>-1.9495702139164315</v>
      </c>
      <c r="I727">
        <v>-4.8595791235109598</v>
      </c>
      <c r="J727">
        <f>(Table2[[#This Row],[1M Return vs Nifty]]-AVERAGE(Table2[1M Return vs Nifty]))/_xlfn.STDEV.P(Table2[1M Return vs Nifty])</f>
        <v>-0.44783512083095572</v>
      </c>
      <c r="K727">
        <v>-57.071945823377497</v>
      </c>
      <c r="L727">
        <f>(Table2[[#This Row],[6M Return vs Nifty]]-AVERAGE(Table2[6M Return vs Nifty]))/_xlfn.STDEV.P(Table2[6M Return vs Nifty])</f>
        <v>-1.9203395456988361</v>
      </c>
      <c r="M727">
        <v>5.37271113408889</v>
      </c>
      <c r="N727">
        <f>(Table2[[#This Row],[1W Return vs Nifty]]-AVERAGE(Table2[1W Return vs Nifty]))/_xlfn.STDEV.P(Table2[1W Return vs Nifty])</f>
        <v>0.62929110404152877</v>
      </c>
      <c r="O727">
        <v>395.82</v>
      </c>
      <c r="P727">
        <v>456.012691883988</v>
      </c>
      <c r="Q727">
        <v>641.19549004729197</v>
      </c>
      <c r="R727">
        <v>58.5134899903762</v>
      </c>
      <c r="S727" s="1">
        <f>(Table2[[#This Row],[Close Price]]-Table2[[#This Row],[20D EMA]])/Table2[[#This Row],[20D EMA]]</f>
        <v>-3.3348491738668922E-3</v>
      </c>
      <c r="T727" s="1">
        <f>(Table2[[#This Row],[Close Price]]-Table2[[#This Row],[50D EMA]])/Table2[[#This Row],[50D EMA]]</f>
        <v>-0.13489249965796379</v>
      </c>
      <c r="U727" s="1">
        <f>(Table2[[#This Row],[Close Price]]-Table2[[#This Row],[200D EMA]])/Table2[[#This Row],[200D EMA]]</f>
        <v>-0.38474302124161341</v>
      </c>
      <c r="V727">
        <v>0.96048705090553299</v>
      </c>
      <c r="W727">
        <v>391.05</v>
      </c>
      <c r="X727">
        <v>399.3</v>
      </c>
      <c r="Y727">
        <v>391.05</v>
      </c>
      <c r="Z727">
        <v>399.3</v>
      </c>
      <c r="AA727">
        <v>391.05</v>
      </c>
      <c r="AB727">
        <v>399.3</v>
      </c>
      <c r="AC727" s="1">
        <f>(Table2[[#This Row],[Close Price]]/Table2[[#This Row],[Day Low]])-1</f>
        <v>8.8224012274644714E-3</v>
      </c>
      <c r="AD727" s="1">
        <f>(Table2[[#This Row],[Day High]]/Table2[[#This Row],[Close Price]])-1</f>
        <v>1.2167300380228063E-2</v>
      </c>
      <c r="AE727" s="1">
        <f>(Table2[[#This Row],[Close Price]]/Table2[[#This Row],[Current Week Low]])-1</f>
        <v>8.8224012274644714E-3</v>
      </c>
      <c r="AF727" s="1">
        <f>(Table2[[#This Row],[Current Week High]]/Table2[[#This Row],[Close Price]])-1</f>
        <v>1.2167300380228063E-2</v>
      </c>
      <c r="AG727" s="1">
        <f>(Table2[[#This Row],[Close Price]]/Table2[[#This Row],[Current Month Low]])-1</f>
        <v>8.8224012274644714E-3</v>
      </c>
      <c r="AH727" s="1">
        <f>(Table2[[#This Row],[Current Month High]]/Table2[[#This Row],[Close Price]])-1</f>
        <v>1.2167300380228063E-2</v>
      </c>
      <c r="AI727">
        <v>215.13307984790799</v>
      </c>
      <c r="AJ727">
        <v>8.9327626674030096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-0.36</v>
      </c>
      <c r="AM727" t="s">
        <v>3190</v>
      </c>
      <c r="AN727">
        <v>6.66</v>
      </c>
      <c r="AO727" t="s">
        <v>3189</v>
      </c>
      <c r="AP727">
        <v>-2.0454531238554001E-2</v>
      </c>
      <c r="AQ727">
        <f>(Table2[[#This Row],[Sharpe Ratio]]-AVERAGE(Table2[Sharpe Ratio]))/_xlfn.STDEV.P(Table2[Sharpe Ratio])</f>
        <v>-0.93426514144159523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735</v>
      </c>
      <c r="AT727">
        <f>_xlfn.RANK.AVG(Table2[[#This Row],[6M Return vs Nifty Z-Score]],Table2[6M Return vs Nifty Z-Score])</f>
        <v>735</v>
      </c>
      <c r="AU727">
        <f>_xlfn.RANK.AVG(Table2[[#This Row],[Sharpe Ratio Z-Score]],Table2[Sharpe Ratio Z-Score])</f>
        <v>613</v>
      </c>
      <c r="AV727">
        <f>(Table2[[#This Row],[Rank 1Y]]+Table2[[#This Row],[Rank 6M]]+Table2[[#This Row],[Rank Sharpe]])/3</f>
        <v>694.33333333333337</v>
      </c>
    </row>
    <row r="728" spans="1:48" x14ac:dyDescent="0.3">
      <c r="A728" t="s">
        <v>1241</v>
      </c>
      <c r="B728" t="s">
        <v>1242</v>
      </c>
      <c r="C728" t="s">
        <v>3142</v>
      </c>
      <c r="D728" t="s">
        <v>251</v>
      </c>
      <c r="E728">
        <v>9440.5730706449995</v>
      </c>
      <c r="F728">
        <v>707.65</v>
      </c>
      <c r="G728">
        <v>-43.491396413287298</v>
      </c>
      <c r="H728">
        <f>(Table2[[#This Row],[1Y Return vs Nifty]]-AVERAGE(Table2[1Y Return vs Nifty]))/_xlfn.STDEV.P(Table2[1Y Return vs Nifty])</f>
        <v>-1.1751266677633174</v>
      </c>
      <c r="I728">
        <v>-8.7790862033869601</v>
      </c>
      <c r="J728">
        <f>(Table2[[#This Row],[1M Return vs Nifty]]-AVERAGE(Table2[1M Return vs Nifty]))/_xlfn.STDEV.P(Table2[1M Return vs Nifty])</f>
        <v>-0.87979631672495562</v>
      </c>
      <c r="K728">
        <v>-31.445491845267401</v>
      </c>
      <c r="L728">
        <f>(Table2[[#This Row],[6M Return vs Nifty]]-AVERAGE(Table2[6M Return vs Nifty]))/_xlfn.STDEV.P(Table2[6M Return vs Nifty])</f>
        <v>-1.1085063766961811</v>
      </c>
      <c r="M728">
        <v>1.59792238657754</v>
      </c>
      <c r="N728">
        <f>(Table2[[#This Row],[1W Return vs Nifty]]-AVERAGE(Table2[1W Return vs Nifty]))/_xlfn.STDEV.P(Table2[1W Return vs Nifty])</f>
        <v>-0.159232371490304</v>
      </c>
      <c r="O728">
        <v>723.17</v>
      </c>
      <c r="P728">
        <v>780.27769211347902</v>
      </c>
      <c r="Q728">
        <v>881.801139085763</v>
      </c>
      <c r="R728">
        <v>41.205074986129098</v>
      </c>
      <c r="S728" s="1">
        <f>(Table2[[#This Row],[Close Price]]-Table2[[#This Row],[20D EMA]])/Table2[[#This Row],[20D EMA]]</f>
        <v>-2.1461067245599211E-2</v>
      </c>
      <c r="T728" s="1">
        <f>(Table2[[#This Row],[Close Price]]-Table2[[#This Row],[50D EMA]])/Table2[[#This Row],[50D EMA]]</f>
        <v>-9.3079288114412087E-2</v>
      </c>
      <c r="U728" s="1">
        <f>(Table2[[#This Row],[Close Price]]-Table2[[#This Row],[200D EMA]])/Table2[[#This Row],[200D EMA]]</f>
        <v>-0.19749479941284728</v>
      </c>
      <c r="V728">
        <v>0.92844770300200397</v>
      </c>
      <c r="W728">
        <v>693.5</v>
      </c>
      <c r="X728">
        <v>714.3</v>
      </c>
      <c r="Y728">
        <v>693.5</v>
      </c>
      <c r="Z728">
        <v>714.3</v>
      </c>
      <c r="AA728">
        <v>693.5</v>
      </c>
      <c r="AB728">
        <v>714.3</v>
      </c>
      <c r="AC728" s="1">
        <f>(Table2[[#This Row],[Close Price]]/Table2[[#This Row],[Day Low]])-1</f>
        <v>2.0403749098774293E-2</v>
      </c>
      <c r="AD728" s="1">
        <f>(Table2[[#This Row],[Day High]]/Table2[[#This Row],[Close Price]])-1</f>
        <v>9.3973009255987616E-3</v>
      </c>
      <c r="AE728" s="1">
        <f>(Table2[[#This Row],[Close Price]]/Table2[[#This Row],[Current Week Low]])-1</f>
        <v>2.0403749098774293E-2</v>
      </c>
      <c r="AF728" s="1">
        <f>(Table2[[#This Row],[Current Week High]]/Table2[[#This Row],[Close Price]])-1</f>
        <v>9.3973009255987616E-3</v>
      </c>
      <c r="AG728" s="1">
        <f>(Table2[[#This Row],[Close Price]]/Table2[[#This Row],[Current Month Low]])-1</f>
        <v>2.0403749098774293E-2</v>
      </c>
      <c r="AH728" s="1">
        <f>(Table2[[#This Row],[Current Month High]]/Table2[[#This Row],[Close Price]])-1</f>
        <v>9.3973009255987616E-3</v>
      </c>
      <c r="AI728">
        <v>76.358369250335599</v>
      </c>
      <c r="AJ728">
        <v>6.3255953722485199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-0.26</v>
      </c>
      <c r="AM728" t="s">
        <v>3190</v>
      </c>
      <c r="AN728">
        <v>-5.55</v>
      </c>
      <c r="AO728" t="s">
        <v>3190</v>
      </c>
      <c r="AP728">
        <v>-8.0928455415646E-2</v>
      </c>
      <c r="AQ728">
        <f>(Table2[[#This Row],[Sharpe Ratio]]-AVERAGE(Table2[Sharpe Ratio]))/_xlfn.STDEV.P(Table2[Sharpe Ratio])</f>
        <v>-1.6355838650796326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699</v>
      </c>
      <c r="AT728">
        <f>_xlfn.RANK.AVG(Table2[[#This Row],[6M Return vs Nifty Z-Score]],Table2[6M Return vs Nifty Z-Score])</f>
        <v>691</v>
      </c>
      <c r="AU728">
        <f>_xlfn.RANK.AVG(Table2[[#This Row],[Sharpe Ratio Z-Score]],Table2[Sharpe Ratio Z-Score])</f>
        <v>696</v>
      </c>
      <c r="AV728">
        <f>(Table2[[#This Row],[Rank 1Y]]+Table2[[#This Row],[Rank 6M]]+Table2[[#This Row],[Rank Sharpe]])/3</f>
        <v>695.33333333333337</v>
      </c>
    </row>
    <row r="729" spans="1:48" x14ac:dyDescent="0.3">
      <c r="A729" t="s">
        <v>755</v>
      </c>
      <c r="B729" t="s">
        <v>756</v>
      </c>
      <c r="C729" t="s">
        <v>3141</v>
      </c>
      <c r="D729" t="s">
        <v>188</v>
      </c>
      <c r="E729">
        <v>22893.526163999999</v>
      </c>
      <c r="F729">
        <v>343.55</v>
      </c>
      <c r="G729">
        <v>-38.257906294831699</v>
      </c>
      <c r="H729">
        <f>(Table2[[#This Row],[1Y Return vs Nifty]]-AVERAGE(Table2[1Y Return vs Nifty]))/_xlfn.STDEV.P(Table2[1Y Return vs Nifty])</f>
        <v>-1.0703928091790098</v>
      </c>
      <c r="I729">
        <v>-22.539348043387399</v>
      </c>
      <c r="J729">
        <f>(Table2[[#This Row],[1M Return vs Nifty]]-AVERAGE(Table2[1M Return vs Nifty]))/_xlfn.STDEV.P(Table2[1M Return vs Nifty])</f>
        <v>-2.3962878140203769</v>
      </c>
      <c r="K729">
        <v>-38.005630840919402</v>
      </c>
      <c r="L729">
        <f>(Table2[[#This Row],[6M Return vs Nifty]]-AVERAGE(Table2[6M Return vs Nifty]))/_xlfn.STDEV.P(Table2[6M Return vs Nifty])</f>
        <v>-1.3163282795816629</v>
      </c>
      <c r="M729">
        <v>2.2678239920999701</v>
      </c>
      <c r="N729">
        <f>(Table2[[#This Row],[1W Return vs Nifty]]-AVERAGE(Table2[1W Return vs Nifty]))/_xlfn.STDEV.P(Table2[1W Return vs Nifty])</f>
        <v>-1.9295231273078362E-2</v>
      </c>
      <c r="O729">
        <v>366.45</v>
      </c>
      <c r="P729">
        <v>424.47987137899503</v>
      </c>
      <c r="Q729">
        <v>466.73426006524898</v>
      </c>
      <c r="R729">
        <v>29.317672278090601</v>
      </c>
      <c r="S729" s="1">
        <f>(Table2[[#This Row],[Close Price]]-Table2[[#This Row],[20D EMA]])/Table2[[#This Row],[20D EMA]]</f>
        <v>-6.249147223359252E-2</v>
      </c>
      <c r="T729" s="1">
        <f>(Table2[[#This Row],[Close Price]]-Table2[[#This Row],[50D EMA]])/Table2[[#This Row],[50D EMA]]</f>
        <v>-0.19065655838068499</v>
      </c>
      <c r="U729" s="1">
        <f>(Table2[[#This Row],[Close Price]]-Table2[[#This Row],[200D EMA]])/Table2[[#This Row],[200D EMA]]</f>
        <v>-0.26392804343959653</v>
      </c>
      <c r="V729">
        <v>2.68492755823902</v>
      </c>
      <c r="W729">
        <v>326.3</v>
      </c>
      <c r="X729">
        <v>344.65</v>
      </c>
      <c r="Y729">
        <v>326.3</v>
      </c>
      <c r="Z729">
        <v>344.65</v>
      </c>
      <c r="AA729">
        <v>326.3</v>
      </c>
      <c r="AB729">
        <v>344.65</v>
      </c>
      <c r="AC729" s="1">
        <f>(Table2[[#This Row],[Close Price]]/Table2[[#This Row],[Day Low]])-1</f>
        <v>5.2865461231995203E-2</v>
      </c>
      <c r="AD729" s="1">
        <f>(Table2[[#This Row],[Day High]]/Table2[[#This Row],[Close Price]])-1</f>
        <v>3.2018629020520439E-3</v>
      </c>
      <c r="AE729" s="1">
        <f>(Table2[[#This Row],[Close Price]]/Table2[[#This Row],[Current Week Low]])-1</f>
        <v>5.2865461231995203E-2</v>
      </c>
      <c r="AF729" s="1">
        <f>(Table2[[#This Row],[Current Week High]]/Table2[[#This Row],[Close Price]])-1</f>
        <v>3.2018629020520439E-3</v>
      </c>
      <c r="AG729" s="1">
        <f>(Table2[[#This Row],[Close Price]]/Table2[[#This Row],[Current Month Low]])-1</f>
        <v>5.2865461231995203E-2</v>
      </c>
      <c r="AH729" s="1">
        <f>(Table2[[#This Row],[Current Month High]]/Table2[[#This Row],[Close Price]])-1</f>
        <v>3.2018629020520439E-3</v>
      </c>
      <c r="AI729">
        <v>66.016591471401497</v>
      </c>
      <c r="AJ729">
        <v>12.234563868016901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-0.28000000000000003</v>
      </c>
      <c r="AM729" t="s">
        <v>3190</v>
      </c>
      <c r="AN729">
        <v>-19.600000000000001</v>
      </c>
      <c r="AO729" t="s">
        <v>3190</v>
      </c>
      <c r="AP729">
        <v>-8.1860240549326002E-2</v>
      </c>
      <c r="AQ729">
        <f>(Table2[[#This Row],[Sharpe Ratio]]-AVERAGE(Table2[Sharpe Ratio]))/_xlfn.STDEV.P(Table2[Sharpe Ratio])</f>
        <v>-1.6463898177203726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677</v>
      </c>
      <c r="AT729">
        <f>_xlfn.RANK.AVG(Table2[[#This Row],[6M Return vs Nifty Z-Score]],Table2[6M Return vs Nifty Z-Score])</f>
        <v>717</v>
      </c>
      <c r="AU729">
        <f>_xlfn.RANK.AVG(Table2[[#This Row],[Sharpe Ratio Z-Score]],Table2[Sharpe Ratio Z-Score])</f>
        <v>699</v>
      </c>
      <c r="AV729">
        <f>(Table2[[#This Row],[Rank 1Y]]+Table2[[#This Row],[Rank 6M]]+Table2[[#This Row],[Rank Sharpe]])/3</f>
        <v>697.66666666666663</v>
      </c>
    </row>
    <row r="730" spans="1:48" x14ac:dyDescent="0.3">
      <c r="A730" t="s">
        <v>1483</v>
      </c>
      <c r="B730" t="s">
        <v>1484</v>
      </c>
      <c r="C730" t="s">
        <v>3152</v>
      </c>
      <c r="D730" t="s">
        <v>85</v>
      </c>
      <c r="E730">
        <v>7019.8055252249997</v>
      </c>
      <c r="F730">
        <v>237.75</v>
      </c>
      <c r="G730">
        <v>-53.853212777988603</v>
      </c>
      <c r="H730">
        <f>(Table2[[#This Row],[1Y Return vs Nifty]]-AVERAGE(Table2[1Y Return vs Nifty]))/_xlfn.STDEV.P(Table2[1Y Return vs Nifty])</f>
        <v>-1.3824898203161766</v>
      </c>
      <c r="I730">
        <v>-9.2776148169074499</v>
      </c>
      <c r="J730">
        <f>(Table2[[#This Row],[1M Return vs Nifty]]-AVERAGE(Table2[1M Return vs Nifty]))/_xlfn.STDEV.P(Table2[1M Return vs Nifty])</f>
        <v>-0.93473817846806573</v>
      </c>
      <c r="K730">
        <v>-25.294659991614498</v>
      </c>
      <c r="L730">
        <f>(Table2[[#This Row],[6M Return vs Nifty]]-AVERAGE(Table2[6M Return vs Nifty]))/_xlfn.STDEV.P(Table2[6M Return vs Nifty])</f>
        <v>-0.91365111814113986</v>
      </c>
      <c r="M730">
        <v>-2.8648356610861399</v>
      </c>
      <c r="N730">
        <f>(Table2[[#This Row],[1W Return vs Nifty]]-AVERAGE(Table2[1W Return vs Nifty]))/_xlfn.STDEV.P(Table2[1W Return vs Nifty])</f>
        <v>-1.0914671855633904</v>
      </c>
      <c r="O730">
        <v>242.72</v>
      </c>
      <c r="P730">
        <v>258.93123497020702</v>
      </c>
      <c r="Q730">
        <v>305.99036838975297</v>
      </c>
      <c r="R730">
        <v>45.269699405275297</v>
      </c>
      <c r="S730" s="1">
        <f>(Table2[[#This Row],[Close Price]]-Table2[[#This Row],[20D EMA]])/Table2[[#This Row],[20D EMA]]</f>
        <v>-2.0476268951878703E-2</v>
      </c>
      <c r="T730" s="1">
        <f>(Table2[[#This Row],[Close Price]]-Table2[[#This Row],[50D EMA]])/Table2[[#This Row],[50D EMA]]</f>
        <v>-8.1802548744820833E-2</v>
      </c>
      <c r="U730" s="1">
        <f>(Table2[[#This Row],[Close Price]]-Table2[[#This Row],[200D EMA]])/Table2[[#This Row],[200D EMA]]</f>
        <v>-0.22301475941501631</v>
      </c>
      <c r="V730">
        <v>1.19060939659688</v>
      </c>
      <c r="W730">
        <v>234</v>
      </c>
      <c r="X730">
        <v>238.95</v>
      </c>
      <c r="Y730">
        <v>234</v>
      </c>
      <c r="Z730">
        <v>238.95</v>
      </c>
      <c r="AA730">
        <v>234</v>
      </c>
      <c r="AB730">
        <v>238.95</v>
      </c>
      <c r="AC730" s="1">
        <f>(Table2[[#This Row],[Close Price]]/Table2[[#This Row],[Day Low]])-1</f>
        <v>1.6025641025640969E-2</v>
      </c>
      <c r="AD730" s="1">
        <f>(Table2[[#This Row],[Day High]]/Table2[[#This Row],[Close Price]])-1</f>
        <v>5.0473186119872615E-3</v>
      </c>
      <c r="AE730" s="1">
        <f>(Table2[[#This Row],[Close Price]]/Table2[[#This Row],[Current Week Low]])-1</f>
        <v>1.6025641025640969E-2</v>
      </c>
      <c r="AF730" s="1">
        <f>(Table2[[#This Row],[Current Week High]]/Table2[[#This Row],[Close Price]])-1</f>
        <v>5.0473186119872615E-3</v>
      </c>
      <c r="AG730" s="1">
        <f>(Table2[[#This Row],[Close Price]]/Table2[[#This Row],[Current Month Low]])-1</f>
        <v>1.6025641025640969E-2</v>
      </c>
      <c r="AH730" s="1">
        <f>(Table2[[#This Row],[Current Month High]]/Table2[[#This Row],[Close Price]])-1</f>
        <v>5.0473186119872615E-3</v>
      </c>
      <c r="AI730">
        <v>69.337539432176598</v>
      </c>
      <c r="AJ730">
        <v>3.7077426390403398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-0.14000000000000001</v>
      </c>
      <c r="AM730" t="s">
        <v>3190</v>
      </c>
      <c r="AN730">
        <v>-4.99</v>
      </c>
      <c r="AO730" t="s">
        <v>3190</v>
      </c>
      <c r="AP730">
        <v>-0.13735604697667</v>
      </c>
      <c r="AQ730">
        <f>(Table2[[#This Row],[Sharpe Ratio]]-AVERAGE(Table2[Sharpe Ratio]))/_xlfn.STDEV.P(Table2[Sharpe Ratio])</f>
        <v>-2.2899770937323334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720</v>
      </c>
      <c r="AT730">
        <f>_xlfn.RANK.AVG(Table2[[#This Row],[6M Return vs Nifty Z-Score]],Table2[6M Return vs Nifty Z-Score])</f>
        <v>650</v>
      </c>
      <c r="AU730">
        <f>_xlfn.RANK.AVG(Table2[[#This Row],[Sharpe Ratio Z-Score]],Table2[Sharpe Ratio Z-Score])</f>
        <v>732</v>
      </c>
      <c r="AV730">
        <f>(Table2[[#This Row],[Rank 1Y]]+Table2[[#This Row],[Rank 6M]]+Table2[[#This Row],[Rank Sharpe]])/3</f>
        <v>700.66666666666663</v>
      </c>
    </row>
    <row r="731" spans="1:48" x14ac:dyDescent="0.3">
      <c r="A731" t="s">
        <v>2478</v>
      </c>
      <c r="B731" t="s">
        <v>2479</v>
      </c>
      <c r="C731" t="s">
        <v>3161</v>
      </c>
      <c r="D731" t="s">
        <v>2099</v>
      </c>
      <c r="E731">
        <v>1988.55664632</v>
      </c>
      <c r="F731">
        <v>11.26</v>
      </c>
      <c r="G731">
        <v>-62.021841761159997</v>
      </c>
      <c r="H731">
        <f>(Table2[[#This Row],[1Y Return vs Nifty]]-AVERAGE(Table2[1Y Return vs Nifty]))/_xlfn.STDEV.P(Table2[1Y Return vs Nifty])</f>
        <v>-1.5459623813389187</v>
      </c>
      <c r="I731">
        <v>-17.188307258919899</v>
      </c>
      <c r="J731">
        <f>(Table2[[#This Row],[1M Return vs Nifty]]-AVERAGE(Table2[1M Return vs Nifty]))/_xlfn.STDEV.P(Table2[1M Return vs Nifty])</f>
        <v>-1.8065600933067625</v>
      </c>
      <c r="K731">
        <v>-36.223362577806597</v>
      </c>
      <c r="L731">
        <f>(Table2[[#This Row],[6M Return vs Nifty]]-AVERAGE(Table2[6M Return vs Nifty]))/_xlfn.STDEV.P(Table2[6M Return vs Nifty])</f>
        <v>-1.2598669176900934</v>
      </c>
      <c r="M731">
        <v>1.47135723442879</v>
      </c>
      <c r="N731">
        <f>(Table2[[#This Row],[1W Return vs Nifty]]-AVERAGE(Table2[1W Return vs Nifty]))/_xlfn.STDEV.P(Table2[1W Return vs Nifty])</f>
        <v>-0.18567082946211599</v>
      </c>
      <c r="O731">
        <v>11.45</v>
      </c>
      <c r="P731">
        <v>12.508829870735299</v>
      </c>
      <c r="Q731">
        <v>15.020620866261201</v>
      </c>
      <c r="R731">
        <v>34.764772583197399</v>
      </c>
      <c r="S731" s="1">
        <f>(Table2[[#This Row],[Close Price]]-Table2[[#This Row],[20D EMA]])/Table2[[#This Row],[20D EMA]]</f>
        <v>-1.6593886462882054E-2</v>
      </c>
      <c r="T731" s="1">
        <f>(Table2[[#This Row],[Close Price]]-Table2[[#This Row],[50D EMA]])/Table2[[#This Row],[50D EMA]]</f>
        <v>-9.9835866635053241E-2</v>
      </c>
      <c r="U731" s="1">
        <f>(Table2[[#This Row],[Close Price]]-Table2[[#This Row],[200D EMA]])/Table2[[#This Row],[200D EMA]]</f>
        <v>-0.25036387641659857</v>
      </c>
      <c r="V731">
        <v>1.05232793836549</v>
      </c>
      <c r="W731">
        <v>10.49</v>
      </c>
      <c r="X731">
        <v>11.49</v>
      </c>
      <c r="Y731">
        <v>10.49</v>
      </c>
      <c r="Z731">
        <v>11.49</v>
      </c>
      <c r="AA731">
        <v>10.49</v>
      </c>
      <c r="AB731">
        <v>11.49</v>
      </c>
      <c r="AC731" s="1">
        <f>(Table2[[#This Row],[Close Price]]/Table2[[#This Row],[Day Low]])-1</f>
        <v>7.3403241182078194E-2</v>
      </c>
      <c r="AD731" s="1">
        <f>(Table2[[#This Row],[Day High]]/Table2[[#This Row],[Close Price]])-1</f>
        <v>2.0426287744227389E-2</v>
      </c>
      <c r="AE731" s="1">
        <f>(Table2[[#This Row],[Close Price]]/Table2[[#This Row],[Current Week Low]])-1</f>
        <v>7.3403241182078194E-2</v>
      </c>
      <c r="AF731" s="1">
        <f>(Table2[[#This Row],[Current Week High]]/Table2[[#This Row],[Close Price]])-1</f>
        <v>2.0426287744227389E-2</v>
      </c>
      <c r="AG731" s="1">
        <f>(Table2[[#This Row],[Close Price]]/Table2[[#This Row],[Current Month Low]])-1</f>
        <v>7.3403241182078194E-2</v>
      </c>
      <c r="AH731" s="1">
        <f>(Table2[[#This Row],[Current Month High]]/Table2[[#This Row],[Close Price]])-1</f>
        <v>2.0426287744227389E-2</v>
      </c>
      <c r="AI731">
        <v>131.34991119005301</v>
      </c>
      <c r="AJ731">
        <v>9.8536585365853693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-0.18</v>
      </c>
      <c r="AM731" t="s">
        <v>3190</v>
      </c>
      <c r="AN731">
        <v>-7.48</v>
      </c>
      <c r="AO731" t="s">
        <v>3190</v>
      </c>
      <c r="AP731">
        <v>-4.7418792376969998E-2</v>
      </c>
      <c r="AQ731">
        <f>(Table2[[#This Row],[Sharpe Ratio]]-AVERAGE(Table2[Sharpe Ratio]))/_xlfn.STDEV.P(Table2[Sharpe Ratio])</f>
        <v>-1.2469708482857378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731</v>
      </c>
      <c r="AT731">
        <f>_xlfn.RANK.AVG(Table2[[#This Row],[6M Return vs Nifty Z-Score]],Table2[6M Return vs Nifty Z-Score])</f>
        <v>714</v>
      </c>
      <c r="AU731">
        <f>_xlfn.RANK.AVG(Table2[[#This Row],[Sharpe Ratio Z-Score]],Table2[Sharpe Ratio Z-Score])</f>
        <v>664</v>
      </c>
      <c r="AV731">
        <f>(Table2[[#This Row],[Rank 1Y]]+Table2[[#This Row],[Rank 6M]]+Table2[[#This Row],[Rank Sharpe]])/3</f>
        <v>703</v>
      </c>
    </row>
    <row r="732" spans="1:48" x14ac:dyDescent="0.3">
      <c r="A732" t="s">
        <v>398</v>
      </c>
      <c r="B732" t="s">
        <v>399</v>
      </c>
      <c r="C732" t="s">
        <v>3144</v>
      </c>
      <c r="D732" t="s">
        <v>27</v>
      </c>
      <c r="E732">
        <v>58269.046711039999</v>
      </c>
      <c r="F732">
        <v>8.2799999999999994</v>
      </c>
      <c r="G732">
        <v>-56.201707969655203</v>
      </c>
      <c r="H732">
        <f>(Table2[[#This Row],[1Y Return vs Nifty]]-AVERAGE(Table2[1Y Return vs Nifty]))/_xlfn.STDEV.P(Table2[1Y Return vs Nifty])</f>
        <v>-1.429488468966061</v>
      </c>
      <c r="I732">
        <v>-0.59614901249289398</v>
      </c>
      <c r="J732">
        <f>(Table2[[#This Row],[1M Return vs Nifty]]-AVERAGE(Table2[1M Return vs Nifty]))/_xlfn.STDEV.P(Table2[1M Return vs Nifty])</f>
        <v>2.2029158486563838E-2</v>
      </c>
      <c r="K732">
        <v>-55.496541385753602</v>
      </c>
      <c r="L732">
        <f>(Table2[[#This Row],[6M Return vs Nifty]]-AVERAGE(Table2[6M Return vs Nifty]))/_xlfn.STDEV.P(Table2[6M Return vs Nifty])</f>
        <v>-1.8704315257227</v>
      </c>
      <c r="M732">
        <v>22.898680566347501</v>
      </c>
      <c r="N732">
        <f>(Table2[[#This Row],[1W Return vs Nifty]]-AVERAGE(Table2[1W Return vs Nifty]))/_xlfn.STDEV.P(Table2[1W Return vs Nifty])</f>
        <v>4.2903273243863786</v>
      </c>
      <c r="O732">
        <v>7.9</v>
      </c>
      <c r="P732">
        <v>9.1013063219458399</v>
      </c>
      <c r="Q732">
        <v>12.0300142548857</v>
      </c>
      <c r="R732">
        <v>68.592782576252404</v>
      </c>
      <c r="S732" s="1">
        <f>(Table2[[#This Row],[Close Price]]-Table2[[#This Row],[20D EMA]])/Table2[[#This Row],[20D EMA]]</f>
        <v>4.8101265822784685E-2</v>
      </c>
      <c r="T732" s="1">
        <f>(Table2[[#This Row],[Close Price]]-Table2[[#This Row],[50D EMA]])/Table2[[#This Row],[50D EMA]]</f>
        <v>-9.0240487782005233E-2</v>
      </c>
      <c r="U732" s="1">
        <f>(Table2[[#This Row],[Close Price]]-Table2[[#This Row],[200D EMA]])/Table2[[#This Row],[200D EMA]]</f>
        <v>-0.31172151382636332</v>
      </c>
      <c r="V732">
        <v>1.3131950207831</v>
      </c>
      <c r="W732">
        <v>8.19</v>
      </c>
      <c r="X732">
        <v>8.43</v>
      </c>
      <c r="Y732">
        <v>8.19</v>
      </c>
      <c r="Z732">
        <v>8.43</v>
      </c>
      <c r="AA732">
        <v>8.19</v>
      </c>
      <c r="AB732">
        <v>8.43</v>
      </c>
      <c r="AC732" s="1">
        <f>(Table2[[#This Row],[Close Price]]/Table2[[#This Row],[Day Low]])-1</f>
        <v>1.098901098901095E-2</v>
      </c>
      <c r="AD732" s="1">
        <f>(Table2[[#This Row],[Day High]]/Table2[[#This Row],[Close Price]])-1</f>
        <v>1.8115942028985588E-2</v>
      </c>
      <c r="AE732" s="1">
        <f>(Table2[[#This Row],[Close Price]]/Table2[[#This Row],[Current Week Low]])-1</f>
        <v>1.098901098901095E-2</v>
      </c>
      <c r="AF732" s="1">
        <f>(Table2[[#This Row],[Current Week High]]/Table2[[#This Row],[Close Price]])-1</f>
        <v>1.8115942028985588E-2</v>
      </c>
      <c r="AG732" s="1">
        <f>(Table2[[#This Row],[Close Price]]/Table2[[#This Row],[Current Month Low]])-1</f>
        <v>1.098901098901095E-2</v>
      </c>
      <c r="AH732" s="1">
        <f>(Table2[[#This Row],[Current Month High]]/Table2[[#This Row],[Close Price]])-1</f>
        <v>1.8115942028985588E-2</v>
      </c>
      <c r="AI732">
        <v>131.64251207729399</v>
      </c>
      <c r="AJ732">
        <v>25.264750378214799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-0.37</v>
      </c>
      <c r="AM732" t="s">
        <v>3190</v>
      </c>
      <c r="AN732">
        <v>7.95</v>
      </c>
      <c r="AO732" t="s">
        <v>3189</v>
      </c>
      <c r="AP732">
        <v>-4.6600837157020999E-2</v>
      </c>
      <c r="AQ732">
        <f>(Table2[[#This Row],[Sharpe Ratio]]-AVERAGE(Table2[Sharpe Ratio]))/_xlfn.STDEV.P(Table2[Sharpe Ratio])</f>
        <v>-1.2374849860954849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723</v>
      </c>
      <c r="AT732">
        <f>_xlfn.RANK.AVG(Table2[[#This Row],[6M Return vs Nifty Z-Score]],Table2[6M Return vs Nifty Z-Score])</f>
        <v>734</v>
      </c>
      <c r="AU732">
        <f>_xlfn.RANK.AVG(Table2[[#This Row],[Sharpe Ratio Z-Score]],Table2[Sharpe Ratio Z-Score])</f>
        <v>662</v>
      </c>
      <c r="AV732">
        <f>(Table2[[#This Row],[Rank 1Y]]+Table2[[#This Row],[Rank 6M]]+Table2[[#This Row],[Rank Sharpe]])/3</f>
        <v>706.33333333333337</v>
      </c>
    </row>
    <row r="733" spans="1:48" x14ac:dyDescent="0.3">
      <c r="A733" t="s">
        <v>933</v>
      </c>
      <c r="B733" t="s">
        <v>934</v>
      </c>
      <c r="C733" t="s">
        <v>3157</v>
      </c>
      <c r="D733" t="s">
        <v>493</v>
      </c>
      <c r="E733">
        <v>16251.737977500001</v>
      </c>
      <c r="F733">
        <v>443.95</v>
      </c>
      <c r="G733">
        <v>-40.056816268919398</v>
      </c>
      <c r="H733">
        <f>(Table2[[#This Row],[1Y Return vs Nifty]]-AVERAGE(Table2[1Y Return vs Nifty]))/_xlfn.STDEV.P(Table2[1Y Return vs Nifty])</f>
        <v>-1.1063930267331799</v>
      </c>
      <c r="I733">
        <v>-14.338287541186601</v>
      </c>
      <c r="J733">
        <f>(Table2[[#This Row],[1M Return vs Nifty]]-AVERAGE(Table2[1M Return vs Nifty]))/_xlfn.STDEV.P(Table2[1M Return vs Nifty])</f>
        <v>-1.4924650041782328</v>
      </c>
      <c r="K733">
        <v>-36.047221113862399</v>
      </c>
      <c r="L733">
        <f>(Table2[[#This Row],[6M Return vs Nifty]]-AVERAGE(Table2[6M Return vs Nifty]))/_xlfn.STDEV.P(Table2[6M Return vs Nifty])</f>
        <v>-1.2542868447315507</v>
      </c>
      <c r="M733">
        <v>2.6683400752109998</v>
      </c>
      <c r="N733">
        <f>(Table2[[#This Row],[1W Return vs Nifty]]-AVERAGE(Table2[1W Return vs Nifty]))/_xlfn.STDEV.P(Table2[1W Return vs Nifty])</f>
        <v>6.4369406667075912E-2</v>
      </c>
      <c r="O733">
        <v>459.95</v>
      </c>
      <c r="P733">
        <v>503.47671227298599</v>
      </c>
      <c r="Q733">
        <v>586.76749896139802</v>
      </c>
      <c r="R733">
        <v>45.557272011862104</v>
      </c>
      <c r="S733" s="1">
        <f>(Table2[[#This Row],[Close Price]]-Table2[[#This Row],[20D EMA]])/Table2[[#This Row],[20D EMA]]</f>
        <v>-3.478638982498098E-2</v>
      </c>
      <c r="T733" s="1">
        <f>(Table2[[#This Row],[Close Price]]-Table2[[#This Row],[50D EMA]])/Table2[[#This Row],[50D EMA]]</f>
        <v>-0.11823131203873936</v>
      </c>
      <c r="U733" s="1">
        <f>(Table2[[#This Row],[Close Price]]-Table2[[#This Row],[200D EMA]])/Table2[[#This Row],[200D EMA]]</f>
        <v>-0.24339708524107201</v>
      </c>
      <c r="V733">
        <v>0.66383577682639905</v>
      </c>
      <c r="W733">
        <v>440.2</v>
      </c>
      <c r="X733">
        <v>448</v>
      </c>
      <c r="Y733">
        <v>440.2</v>
      </c>
      <c r="Z733">
        <v>448</v>
      </c>
      <c r="AA733">
        <v>440.2</v>
      </c>
      <c r="AB733">
        <v>448</v>
      </c>
      <c r="AC733" s="1">
        <f>(Table2[[#This Row],[Close Price]]/Table2[[#This Row],[Day Low]])-1</f>
        <v>8.5188550658792384E-3</v>
      </c>
      <c r="AD733" s="1">
        <f>(Table2[[#This Row],[Day High]]/Table2[[#This Row],[Close Price]])-1</f>
        <v>9.1226489469535821E-3</v>
      </c>
      <c r="AE733" s="1">
        <f>(Table2[[#This Row],[Close Price]]/Table2[[#This Row],[Current Week Low]])-1</f>
        <v>8.5188550658792384E-3</v>
      </c>
      <c r="AF733" s="1">
        <f>(Table2[[#This Row],[Current Week High]]/Table2[[#This Row],[Close Price]])-1</f>
        <v>9.1226489469535821E-3</v>
      </c>
      <c r="AG733" s="1">
        <f>(Table2[[#This Row],[Close Price]]/Table2[[#This Row],[Current Month Low]])-1</f>
        <v>8.5188550658792384E-3</v>
      </c>
      <c r="AH733" s="1">
        <f>(Table2[[#This Row],[Current Month High]]/Table2[[#This Row],[Close Price]])-1</f>
        <v>9.1226489469535821E-3</v>
      </c>
      <c r="AI733">
        <v>73.274017344295501</v>
      </c>
      <c r="AJ733">
        <v>5.0520586843350701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-0.17</v>
      </c>
      <c r="AM733" t="s">
        <v>3190</v>
      </c>
      <c r="AN733">
        <v>-0.28999999999999998</v>
      </c>
      <c r="AO733" t="s">
        <v>3190</v>
      </c>
      <c r="AP733">
        <v>-0.128901310892378</v>
      </c>
      <c r="AQ733">
        <f>(Table2[[#This Row],[Sharpe Ratio]]-AVERAGE(Table2[Sharpe Ratio]))/_xlfn.STDEV.P(Table2[Sharpe Ratio])</f>
        <v>-2.1919271523730086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685</v>
      </c>
      <c r="AT733">
        <f>_xlfn.RANK.AVG(Table2[[#This Row],[6M Return vs Nifty Z-Score]],Table2[6M Return vs Nifty Z-Score])</f>
        <v>712</v>
      </c>
      <c r="AU733">
        <f>_xlfn.RANK.AVG(Table2[[#This Row],[Sharpe Ratio Z-Score]],Table2[Sharpe Ratio Z-Score])</f>
        <v>730</v>
      </c>
      <c r="AV733">
        <f>(Table2[[#This Row],[Rank 1Y]]+Table2[[#This Row],[Rank 6M]]+Table2[[#This Row],[Rank Sharpe]])/3</f>
        <v>709</v>
      </c>
    </row>
    <row r="734" spans="1:48" x14ac:dyDescent="0.3">
      <c r="A734" t="s">
        <v>1070</v>
      </c>
      <c r="B734" t="s">
        <v>1071</v>
      </c>
      <c r="C734" t="s">
        <v>3161</v>
      </c>
      <c r="D734" t="s">
        <v>631</v>
      </c>
      <c r="E734">
        <v>12406.068828719999</v>
      </c>
      <c r="F734">
        <v>123.11</v>
      </c>
      <c r="G734">
        <v>-71.667216270336993</v>
      </c>
      <c r="H734">
        <f>(Table2[[#This Row],[1Y Return vs Nifty]]-AVERAGE(Table2[1Y Return vs Nifty]))/_xlfn.STDEV.P(Table2[1Y Return vs Nifty])</f>
        <v>-1.7389879277662303</v>
      </c>
      <c r="I734">
        <v>5.1672737333657901</v>
      </c>
      <c r="J734">
        <f>(Table2[[#This Row],[1M Return vs Nifty]]-AVERAGE(Table2[1M Return vs Nifty]))/_xlfn.STDEV.P(Table2[1M Return vs Nifty])</f>
        <v>0.65720468719681158</v>
      </c>
      <c r="K734">
        <v>-28.9813462481976</v>
      </c>
      <c r="L734">
        <f>(Table2[[#This Row],[6M Return vs Nifty]]-AVERAGE(Table2[6M Return vs Nifty]))/_xlfn.STDEV.P(Table2[6M Return vs Nifty])</f>
        <v>-1.0304434839267833</v>
      </c>
      <c r="M734">
        <v>8.2140206889480893</v>
      </c>
      <c r="N734">
        <f>(Table2[[#This Row],[1W Return vs Nifty]]-AVERAGE(Table2[1W Return vs Nifty]))/_xlfn.STDEV.P(Table2[1W Return vs Nifty])</f>
        <v>1.2228181687644122</v>
      </c>
      <c r="O734">
        <v>122.61</v>
      </c>
      <c r="P734">
        <v>125.37957645711801</v>
      </c>
      <c r="Q734">
        <v>150.43899868174401</v>
      </c>
      <c r="R734">
        <v>72.597104782572501</v>
      </c>
      <c r="S734" s="1">
        <f>(Table2[[#This Row],[Close Price]]-Table2[[#This Row],[20D EMA]])/Table2[[#This Row],[20D EMA]]</f>
        <v>4.0779708017290592E-3</v>
      </c>
      <c r="T734" s="1">
        <f>(Table2[[#This Row],[Close Price]]-Table2[[#This Row],[50D EMA]])/Table2[[#This Row],[50D EMA]]</f>
        <v>-1.8101643993782678E-2</v>
      </c>
      <c r="U734" s="1">
        <f>(Table2[[#This Row],[Close Price]]-Table2[[#This Row],[200D EMA]])/Table2[[#This Row],[200D EMA]]</f>
        <v>-0.18166166300773459</v>
      </c>
      <c r="V734">
        <v>0.993119587378827</v>
      </c>
      <c r="W734">
        <v>129.51</v>
      </c>
      <c r="X734">
        <v>131.5</v>
      </c>
      <c r="Y734">
        <v>129.51</v>
      </c>
      <c r="Z734">
        <v>131.5</v>
      </c>
      <c r="AA734">
        <v>129.51</v>
      </c>
      <c r="AB734">
        <v>131.5</v>
      </c>
      <c r="AC734" s="1">
        <f>(Table2[[#This Row],[Close Price]]/Table2[[#This Row],[Day Low]])-1</f>
        <v>-4.9417033433711621E-2</v>
      </c>
      <c r="AD734" s="1">
        <f>(Table2[[#This Row],[Day High]]/Table2[[#This Row],[Close Price]])-1</f>
        <v>6.8150434570709129E-2</v>
      </c>
      <c r="AE734" s="1">
        <f>(Table2[[#This Row],[Close Price]]/Table2[[#This Row],[Current Week Low]])-1</f>
        <v>-4.9417033433711621E-2</v>
      </c>
      <c r="AF734" s="1">
        <f>(Table2[[#This Row],[Current Week High]]/Table2[[#This Row],[Close Price]])-1</f>
        <v>6.8150434570709129E-2</v>
      </c>
      <c r="AG734" s="1">
        <f>(Table2[[#This Row],[Close Price]]/Table2[[#This Row],[Current Month Low]])-1</f>
        <v>-4.9417033433711621E-2</v>
      </c>
      <c r="AH734" s="1">
        <f>(Table2[[#This Row],[Current Month High]]/Table2[[#This Row],[Close Price]])-1</f>
        <v>6.8150434570709129E-2</v>
      </c>
      <c r="AI734">
        <v>143.44082527820601</v>
      </c>
      <c r="AJ734">
        <v>7.6512766701643802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-0.01</v>
      </c>
      <c r="AM734" t="s">
        <v>3190</v>
      </c>
      <c r="AN734">
        <v>9.6300000000000008</v>
      </c>
      <c r="AO734" t="s">
        <v>3189</v>
      </c>
      <c r="AP734">
        <v>-0.123379094071338</v>
      </c>
      <c r="AQ734">
        <f>(Table2[[#This Row],[Sharpe Ratio]]-AVERAGE(Table2[Sharpe Ratio]))/_xlfn.STDEV.P(Table2[Sharpe Ratio])</f>
        <v>-2.1278857641997675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734</v>
      </c>
      <c r="AT734">
        <f>_xlfn.RANK.AVG(Table2[[#This Row],[6M Return vs Nifty Z-Score]],Table2[6M Return vs Nifty Z-Score])</f>
        <v>674</v>
      </c>
      <c r="AU734">
        <f>_xlfn.RANK.AVG(Table2[[#This Row],[Sharpe Ratio Z-Score]],Table2[Sharpe Ratio Z-Score])</f>
        <v>727</v>
      </c>
      <c r="AV734">
        <f>(Table2[[#This Row],[Rank 1Y]]+Table2[[#This Row],[Rank 6M]]+Table2[[#This Row],[Rank Sharpe]])/3</f>
        <v>711.66666666666663</v>
      </c>
    </row>
    <row r="735" spans="1:48" x14ac:dyDescent="0.3">
      <c r="A735" t="s">
        <v>2043</v>
      </c>
      <c r="B735" t="s">
        <v>2044</v>
      </c>
      <c r="C735" t="s">
        <v>3154</v>
      </c>
      <c r="D735" t="s">
        <v>447</v>
      </c>
      <c r="E735">
        <v>3218.9322774000002</v>
      </c>
      <c r="F735">
        <v>826.25</v>
      </c>
      <c r="G735">
        <v>-60.234463843540098</v>
      </c>
      <c r="H735">
        <f>(Table2[[#This Row],[1Y Return vs Nifty]]-AVERAGE(Table2[1Y Return vs Nifty]))/_xlfn.STDEV.P(Table2[1Y Return vs Nifty])</f>
        <v>-1.510192946062721</v>
      </c>
      <c r="I735">
        <v>-15.9296059849047</v>
      </c>
      <c r="J735">
        <f>(Table2[[#This Row],[1M Return vs Nifty]]-AVERAGE(Table2[1M Return vs Nifty]))/_xlfn.STDEV.P(Table2[1M Return vs Nifty])</f>
        <v>-1.6678410920352793</v>
      </c>
      <c r="K735">
        <v>-29.7823303701831</v>
      </c>
      <c r="L735">
        <f>(Table2[[#This Row],[6M Return vs Nifty]]-AVERAGE(Table2[6M Return vs Nifty]))/_xlfn.STDEV.P(Table2[6M Return vs Nifty])</f>
        <v>-1.0558182579250803</v>
      </c>
      <c r="M735">
        <v>0.46071568967528698</v>
      </c>
      <c r="N735">
        <f>(Table2[[#This Row],[1W Return vs Nifty]]-AVERAGE(Table2[1W Return vs Nifty]))/_xlfn.STDEV.P(Table2[1W Return vs Nifty])</f>
        <v>-0.39678584455038651</v>
      </c>
      <c r="O735">
        <v>879.21</v>
      </c>
      <c r="P735">
        <v>956.97256844612002</v>
      </c>
      <c r="Q735">
        <v>1105.9543364843</v>
      </c>
      <c r="R735">
        <v>36.5836566989489</v>
      </c>
      <c r="S735" s="1">
        <f>(Table2[[#This Row],[Close Price]]-Table2[[#This Row],[20D EMA]])/Table2[[#This Row],[20D EMA]]</f>
        <v>-6.0235893586287732E-2</v>
      </c>
      <c r="T735" s="1">
        <f>(Table2[[#This Row],[Close Price]]-Table2[[#This Row],[50D EMA]])/Table2[[#This Row],[50D EMA]]</f>
        <v>-0.13660012079382819</v>
      </c>
      <c r="U735" s="1">
        <f>(Table2[[#This Row],[Close Price]]-Table2[[#This Row],[200D EMA]])/Table2[[#This Row],[200D EMA]]</f>
        <v>-0.25290767191478042</v>
      </c>
      <c r="V735">
        <v>1.69599322308125</v>
      </c>
      <c r="W735">
        <v>816.05</v>
      </c>
      <c r="X735">
        <v>842.9</v>
      </c>
      <c r="Y735">
        <v>816.05</v>
      </c>
      <c r="Z735">
        <v>842.9</v>
      </c>
      <c r="AA735">
        <v>816.05</v>
      </c>
      <c r="AB735">
        <v>842.9</v>
      </c>
      <c r="AC735" s="1">
        <f>(Table2[[#This Row],[Close Price]]/Table2[[#This Row],[Day Low]])-1</f>
        <v>1.2499234115556757E-2</v>
      </c>
      <c r="AD735" s="1">
        <f>(Table2[[#This Row],[Day High]]/Table2[[#This Row],[Close Price]])-1</f>
        <v>2.0151285930408491E-2</v>
      </c>
      <c r="AE735" s="1">
        <f>(Table2[[#This Row],[Close Price]]/Table2[[#This Row],[Current Week Low]])-1</f>
        <v>1.2499234115556757E-2</v>
      </c>
      <c r="AF735" s="1">
        <f>(Table2[[#This Row],[Current Week High]]/Table2[[#This Row],[Close Price]])-1</f>
        <v>2.0151285930408491E-2</v>
      </c>
      <c r="AG735" s="1">
        <f>(Table2[[#This Row],[Close Price]]/Table2[[#This Row],[Current Month Low]])-1</f>
        <v>1.2499234115556757E-2</v>
      </c>
      <c r="AH735" s="1">
        <f>(Table2[[#This Row],[Current Month High]]/Table2[[#This Row],[Close Price]])-1</f>
        <v>2.0151285930408491E-2</v>
      </c>
      <c r="AI735">
        <v>75.219364599092202</v>
      </c>
      <c r="AJ735">
        <v>3.1780719280719301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-0.24</v>
      </c>
      <c r="AM735" t="s">
        <v>3190</v>
      </c>
      <c r="AN735">
        <v>-9.2100000000000009</v>
      </c>
      <c r="AO735" t="s">
        <v>3190</v>
      </c>
      <c r="AP735">
        <v>-0.18371642397084101</v>
      </c>
      <c r="AQ735">
        <f>(Table2[[#This Row],[Sharpe Ratio]]-AVERAGE(Table2[Sharpe Ratio]))/_xlfn.STDEV.P(Table2[Sharpe Ratio])</f>
        <v>-2.8276203980715375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727</v>
      </c>
      <c r="AT735">
        <f>_xlfn.RANK.AVG(Table2[[#This Row],[6M Return vs Nifty Z-Score]],Table2[6M Return vs Nifty Z-Score])</f>
        <v>681</v>
      </c>
      <c r="AU735">
        <f>_xlfn.RANK.AVG(Table2[[#This Row],[Sharpe Ratio Z-Score]],Table2[Sharpe Ratio Z-Score])</f>
        <v>736</v>
      </c>
      <c r="AV735">
        <f>(Table2[[#This Row],[Rank 1Y]]+Table2[[#This Row],[Rank 6M]]+Table2[[#This Row],[Rank Sharpe]])/3</f>
        <v>714.66666666666663</v>
      </c>
    </row>
    <row r="736" spans="1:48" x14ac:dyDescent="0.3">
      <c r="A736" t="s">
        <v>1745</v>
      </c>
      <c r="B736" t="s">
        <v>1746</v>
      </c>
      <c r="C736" t="s">
        <v>3151</v>
      </c>
      <c r="D736" t="s">
        <v>471</v>
      </c>
      <c r="E736">
        <v>4726.4861272500002</v>
      </c>
      <c r="F736">
        <v>433.15</v>
      </c>
      <c r="G736">
        <v>-60.034142159663098</v>
      </c>
      <c r="H736">
        <f>(Table2[[#This Row],[1Y Return vs Nifty]]-AVERAGE(Table2[1Y Return vs Nifty]))/_xlfn.STDEV.P(Table2[1Y Return vs Nifty])</f>
        <v>-1.5061840605129888</v>
      </c>
      <c r="I736">
        <v>-10.635125700862799</v>
      </c>
      <c r="J736">
        <f>(Table2[[#This Row],[1M Return vs Nifty]]-AVERAGE(Table2[1M Return vs Nifty]))/_xlfn.STDEV.P(Table2[1M Return vs Nifty])</f>
        <v>-1.0843467932561848</v>
      </c>
      <c r="K736">
        <v>-38.078680754037599</v>
      </c>
      <c r="L736">
        <f>(Table2[[#This Row],[6M Return vs Nifty]]-AVERAGE(Table2[6M Return vs Nifty]))/_xlfn.STDEV.P(Table2[6M Return vs Nifty])</f>
        <v>-1.3186424640768244</v>
      </c>
      <c r="M736">
        <v>0.35284475633546902</v>
      </c>
      <c r="N736">
        <f>(Table2[[#This Row],[1W Return vs Nifty]]-AVERAGE(Table2[1W Return vs Nifty]))/_xlfn.STDEV.P(Table2[1W Return vs Nifty])</f>
        <v>-0.41931922825882678</v>
      </c>
      <c r="O736">
        <v>448.43</v>
      </c>
      <c r="P736">
        <v>494.515868078398</v>
      </c>
      <c r="Q736">
        <v>579.72568336318602</v>
      </c>
      <c r="R736">
        <v>27.961894823723298</v>
      </c>
      <c r="S736" s="1">
        <f>(Table2[[#This Row],[Close Price]]-Table2[[#This Row],[20D EMA]])/Table2[[#This Row],[20D EMA]]</f>
        <v>-3.4074437481881298E-2</v>
      </c>
      <c r="T736" s="1">
        <f>(Table2[[#This Row],[Close Price]]-Table2[[#This Row],[50D EMA]])/Table2[[#This Row],[50D EMA]]</f>
        <v>-0.1240928189359323</v>
      </c>
      <c r="U736" s="1">
        <f>(Table2[[#This Row],[Close Price]]-Table2[[#This Row],[200D EMA]])/Table2[[#This Row],[200D EMA]]</f>
        <v>-0.25283627682812088</v>
      </c>
      <c r="V736">
        <v>0.81871085065739901</v>
      </c>
      <c r="W736">
        <v>427.05</v>
      </c>
      <c r="X736">
        <v>436</v>
      </c>
      <c r="Y736">
        <v>427.05</v>
      </c>
      <c r="Z736">
        <v>436</v>
      </c>
      <c r="AA736">
        <v>427.05</v>
      </c>
      <c r="AB736">
        <v>436</v>
      </c>
      <c r="AC736" s="1">
        <f>(Table2[[#This Row],[Close Price]]/Table2[[#This Row],[Day Low]])-1</f>
        <v>1.4284041681301929E-2</v>
      </c>
      <c r="AD736" s="1">
        <f>(Table2[[#This Row],[Day High]]/Table2[[#This Row],[Close Price]])-1</f>
        <v>6.5797067990303049E-3</v>
      </c>
      <c r="AE736" s="1">
        <f>(Table2[[#This Row],[Close Price]]/Table2[[#This Row],[Current Week Low]])-1</f>
        <v>1.4284041681301929E-2</v>
      </c>
      <c r="AF736" s="1">
        <f>(Table2[[#This Row],[Current Week High]]/Table2[[#This Row],[Close Price]])-1</f>
        <v>6.5797067990303049E-3</v>
      </c>
      <c r="AG736" s="1">
        <f>(Table2[[#This Row],[Close Price]]/Table2[[#This Row],[Current Month Low]])-1</f>
        <v>1.4284041681301929E-2</v>
      </c>
      <c r="AH736" s="1">
        <f>(Table2[[#This Row],[Current Month High]]/Table2[[#This Row],[Close Price]])-1</f>
        <v>6.5797067990303049E-3</v>
      </c>
      <c r="AI736">
        <v>79.152718457809002</v>
      </c>
      <c r="AJ736">
        <v>3.46351367490744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-0.2</v>
      </c>
      <c r="AM736" t="s">
        <v>3190</v>
      </c>
      <c r="AN736">
        <v>-4.5599999999999996</v>
      </c>
      <c r="AO736" t="s">
        <v>3190</v>
      </c>
      <c r="AP736">
        <v>-0.134387621243032</v>
      </c>
      <c r="AQ736">
        <f>(Table2[[#This Row],[Sharpe Ratio]]-AVERAGE(Table2[Sharpe Ratio]))/_xlfn.STDEV.P(Table2[Sharpe Ratio])</f>
        <v>-2.2555521316506115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726</v>
      </c>
      <c r="AT736">
        <f>_xlfn.RANK.AVG(Table2[[#This Row],[6M Return vs Nifty Z-Score]],Table2[6M Return vs Nifty Z-Score])</f>
        <v>718</v>
      </c>
      <c r="AU736">
        <f>_xlfn.RANK.AVG(Table2[[#This Row],[Sharpe Ratio Z-Score]],Table2[Sharpe Ratio Z-Score])</f>
        <v>731</v>
      </c>
      <c r="AV736">
        <f>(Table2[[#This Row],[Rank 1Y]]+Table2[[#This Row],[Rank 6M]]+Table2[[#This Row],[Rank Sharpe]])/3</f>
        <v>725</v>
      </c>
    </row>
    <row r="737" spans="1:48" x14ac:dyDescent="0.3">
      <c r="A737" t="s">
        <v>2562</v>
      </c>
      <c r="B737" t="s">
        <v>2563</v>
      </c>
      <c r="C737" t="s">
        <v>3143</v>
      </c>
      <c r="D737" t="s">
        <v>54</v>
      </c>
      <c r="E737">
        <v>1820.1209475149999</v>
      </c>
      <c r="F737">
        <v>177.82</v>
      </c>
      <c r="G737">
        <v>-88.603640768707095</v>
      </c>
      <c r="H737">
        <f>(Table2[[#This Row],[1Y Return vs Nifty]]-AVERAGE(Table2[1Y Return vs Nifty]))/_xlfn.STDEV.P(Table2[1Y Return vs Nifty])</f>
        <v>-2.0779237140555433</v>
      </c>
      <c r="I737">
        <v>-20.9184944366752</v>
      </c>
      <c r="J737">
        <f>(Table2[[#This Row],[1M Return vs Nifty]]-AVERAGE(Table2[1M Return vs Nifty]))/_xlfn.STDEV.P(Table2[1M Return vs Nifty])</f>
        <v>-2.2176567137171586</v>
      </c>
      <c r="K737">
        <v>-68.829076627333293</v>
      </c>
      <c r="L737">
        <f>(Table2[[#This Row],[6M Return vs Nifty]]-AVERAGE(Table2[6M Return vs Nifty]))/_xlfn.STDEV.P(Table2[6M Return vs Nifty])</f>
        <v>-2.2927995343928349</v>
      </c>
      <c r="M737">
        <v>-5.9184732740457902</v>
      </c>
      <c r="N737">
        <f>(Table2[[#This Row],[1W Return vs Nifty]]-AVERAGE(Table2[1W Return vs Nifty]))/_xlfn.STDEV.P(Table2[1W Return vs Nifty])</f>
        <v>-1.7293479001260623</v>
      </c>
      <c r="O737">
        <v>189.79</v>
      </c>
      <c r="P737">
        <v>221.09891464609899</v>
      </c>
      <c r="Q737">
        <v>353.56578245280798</v>
      </c>
      <c r="R737">
        <v>42.3401421805046</v>
      </c>
      <c r="S737" s="1">
        <f>(Table2[[#This Row],[Close Price]]-Table2[[#This Row],[20D EMA]])/Table2[[#This Row],[20D EMA]]</f>
        <v>-6.3069708625322726E-2</v>
      </c>
      <c r="T737" s="1">
        <f>(Table2[[#This Row],[Close Price]]-Table2[[#This Row],[50D EMA]])/Table2[[#This Row],[50D EMA]]</f>
        <v>-0.19574458208161358</v>
      </c>
      <c r="U737" s="1">
        <f>(Table2[[#This Row],[Close Price]]-Table2[[#This Row],[200D EMA]])/Table2[[#This Row],[200D EMA]]</f>
        <v>-0.4970667162234953</v>
      </c>
      <c r="V737">
        <v>1.3966081587066601</v>
      </c>
      <c r="W737">
        <v>176.19</v>
      </c>
      <c r="X737">
        <v>182.49</v>
      </c>
      <c r="Y737">
        <v>176.19</v>
      </c>
      <c r="Z737">
        <v>182.49</v>
      </c>
      <c r="AA737">
        <v>176.19</v>
      </c>
      <c r="AB737">
        <v>182.49</v>
      </c>
      <c r="AC737" s="1">
        <f>(Table2[[#This Row],[Close Price]]/Table2[[#This Row],[Day Low]])-1</f>
        <v>9.251376355071228E-3</v>
      </c>
      <c r="AD737" s="1">
        <f>(Table2[[#This Row],[Day High]]/Table2[[#This Row],[Close Price]])-1</f>
        <v>2.6262512653244974E-2</v>
      </c>
      <c r="AE737" s="1">
        <f>(Table2[[#This Row],[Close Price]]/Table2[[#This Row],[Current Week Low]])-1</f>
        <v>9.251376355071228E-3</v>
      </c>
      <c r="AF737" s="1">
        <f>(Table2[[#This Row],[Current Week High]]/Table2[[#This Row],[Close Price]])-1</f>
        <v>2.6262512653244974E-2</v>
      </c>
      <c r="AG737" s="1">
        <f>(Table2[[#This Row],[Close Price]]/Table2[[#This Row],[Current Month Low]])-1</f>
        <v>9.251376355071228E-3</v>
      </c>
      <c r="AH737" s="1">
        <f>(Table2[[#This Row],[Current Month High]]/Table2[[#This Row],[Close Price]])-1</f>
        <v>2.6262512653244974E-2</v>
      </c>
      <c r="AI737">
        <v>279.51299066471699</v>
      </c>
      <c r="AJ737">
        <v>10.667164550659599</v>
      </c>
      <c r="AK737" t="str">
        <f>IF(AND(Table2[[#This Row],[20D EMA]]&gt;Table2[[#This Row],[50D EMA]],Table2[[#This Row],[50D EMA]]&gt;Table2[[#This Row],[200D EMA]]),"Uptrend","Downtrend/NoTrend")</f>
        <v>Downtrend/NoTrend</v>
      </c>
      <c r="AL737">
        <v>-0.44</v>
      </c>
      <c r="AM737" t="s">
        <v>3190</v>
      </c>
      <c r="AN737">
        <v>-6.42</v>
      </c>
      <c r="AO737" t="s">
        <v>3190</v>
      </c>
      <c r="AP737">
        <v>-0.105760532435656</v>
      </c>
      <c r="AQ737">
        <f>(Table2[[#This Row],[Sharpe Ratio]]-AVERAGE(Table2[Sharpe Ratio]))/_xlfn.STDEV.P(Table2[Sharpe Ratio])</f>
        <v>-1.9235625401521503</v>
      </c>
      <c r="AR7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7">
        <f>_xlfn.RANK.AVG(Table2[[#This Row],[1Y Return vs Nifty Z-Score]],Table2[1Y Return vs Nifty Z-Score])</f>
        <v>736</v>
      </c>
      <c r="AT737">
        <f>_xlfn.RANK.AVG(Table2[[#This Row],[6M Return vs Nifty Z-Score]],Table2[6M Return vs Nifty Z-Score])</f>
        <v>736</v>
      </c>
      <c r="AU737">
        <f>_xlfn.RANK.AVG(Table2[[#This Row],[Sharpe Ratio Z-Score]],Table2[Sharpe Ratio Z-Score])</f>
        <v>716</v>
      </c>
      <c r="AV737">
        <f>(Table2[[#This Row],[Rank 1Y]]+Table2[[#This Row],[Rank 6M]]+Table2[[#This Row],[Rank Sharpe]])/3</f>
        <v>729.33333333333337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04D9-EB2D-4BF7-B3A6-D03691E3B92E}">
  <dimension ref="A1:Q1488"/>
  <sheetViews>
    <sheetView topLeftCell="G1" workbookViewId="0">
      <selection activeCell="Q2" sqref="A2:Q1488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42.44140625" bestFit="1" customWidth="1"/>
    <col min="5" max="5" width="13" bestFit="1" customWidth="1"/>
    <col min="6" max="6" width="12.6640625" bestFit="1" customWidth="1"/>
    <col min="7" max="7" width="18.5546875" bestFit="1" customWidth="1"/>
    <col min="8" max="9" width="19.44140625" bestFit="1" customWidth="1"/>
    <col min="10" max="10" width="19.5546875" bestFit="1" customWidth="1"/>
    <col min="11" max="12" width="12" bestFit="1" customWidth="1"/>
    <col min="13" max="13" width="23.88671875" bestFit="1" customWidth="1"/>
    <col min="14" max="14" width="17.6640625" bestFit="1" customWidth="1"/>
    <col min="15" max="15" width="23.77734375" bestFit="1" customWidth="1"/>
    <col min="16" max="16" width="23.33203125" bestFit="1" customWidth="1"/>
    <col min="17" max="17" width="14" bestFit="1" customWidth="1"/>
  </cols>
  <sheetData>
    <row r="1" spans="1:17" x14ac:dyDescent="0.3">
      <c r="A1" t="s">
        <v>0</v>
      </c>
      <c r="B1" t="s">
        <v>1</v>
      </c>
      <c r="C1" t="s">
        <v>3140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3141</v>
      </c>
      <c r="D2" t="s">
        <v>18</v>
      </c>
      <c r="E2">
        <v>1748653.22587956</v>
      </c>
      <c r="F2">
        <v>1292.2</v>
      </c>
      <c r="G2">
        <v>-12.991289197112399</v>
      </c>
      <c r="H2">
        <v>-3.4039242947029198</v>
      </c>
      <c r="I2">
        <v>-22.188797191623198</v>
      </c>
      <c r="J2">
        <v>-0.177104009278925</v>
      </c>
      <c r="K2">
        <v>1341.77206953678</v>
      </c>
      <c r="L2">
        <v>1395.2186520430701</v>
      </c>
      <c r="M2">
        <v>54.421177180114597</v>
      </c>
      <c r="N2">
        <v>1.00919838981295</v>
      </c>
      <c r="O2">
        <v>24.500851261414599</v>
      </c>
      <c r="P2">
        <v>7.7461852747436</v>
      </c>
      <c r="Q2">
        <v>-2.9904701465698E-2</v>
      </c>
    </row>
    <row r="3" spans="1:17" x14ac:dyDescent="0.3">
      <c r="A3" t="s">
        <v>19</v>
      </c>
      <c r="B3" t="s">
        <v>20</v>
      </c>
      <c r="C3" t="s">
        <v>3142</v>
      </c>
      <c r="D3" t="s">
        <v>21</v>
      </c>
      <c r="E3">
        <v>1545230.90762503</v>
      </c>
      <c r="F3">
        <v>4276.6499999999996</v>
      </c>
      <c r="G3">
        <v>1.8159139744916699</v>
      </c>
      <c r="H3">
        <v>7.6200584614937199</v>
      </c>
      <c r="I3">
        <v>7.5929943772397204</v>
      </c>
      <c r="J3">
        <v>-0.108694976406677</v>
      </c>
      <c r="K3">
        <v>4191.5938418243904</v>
      </c>
      <c r="L3">
        <v>4075.7584396328698</v>
      </c>
      <c r="M3">
        <v>59.222234636708698</v>
      </c>
      <c r="N3">
        <v>1.0907675676408899</v>
      </c>
      <c r="O3">
        <v>7.3796078706464199</v>
      </c>
      <c r="P3">
        <v>22.2598627787306</v>
      </c>
      <c r="Q3">
        <v>-2.5208101048595E-2</v>
      </c>
    </row>
    <row r="4" spans="1:17" x14ac:dyDescent="0.3">
      <c r="A4" t="s">
        <v>22</v>
      </c>
      <c r="B4" t="s">
        <v>23</v>
      </c>
      <c r="C4" t="s">
        <v>3143</v>
      </c>
      <c r="D4" t="s">
        <v>24</v>
      </c>
      <c r="E4">
        <v>1373054.8631575501</v>
      </c>
      <c r="F4">
        <v>1804.7</v>
      </c>
      <c r="G4">
        <v>-8.1783627086151505</v>
      </c>
      <c r="H4">
        <v>3.4564860910607602</v>
      </c>
      <c r="I4">
        <v>6.4914690454891799</v>
      </c>
      <c r="J4">
        <v>0.96235747314923203</v>
      </c>
      <c r="K4">
        <v>1725.36615463878</v>
      </c>
      <c r="L4">
        <v>1639.7615995899901</v>
      </c>
      <c r="M4">
        <v>65.412872525447696</v>
      </c>
      <c r="N4">
        <v>2.0498599624669498</v>
      </c>
      <c r="O4">
        <v>1.7399013686485201</v>
      </c>
      <c r="P4">
        <v>32.353049026438299</v>
      </c>
      <c r="Q4">
        <v>-3.4093268495737003E-2</v>
      </c>
    </row>
    <row r="5" spans="1:17" x14ac:dyDescent="0.3">
      <c r="A5" t="s">
        <v>25</v>
      </c>
      <c r="B5" t="s">
        <v>26</v>
      </c>
      <c r="C5" t="s">
        <v>3144</v>
      </c>
      <c r="D5" t="s">
        <v>27</v>
      </c>
      <c r="E5">
        <v>974306.04282752995</v>
      </c>
      <c r="F5">
        <v>1643.6</v>
      </c>
      <c r="G5">
        <v>37.756338462425099</v>
      </c>
      <c r="H5">
        <v>1.10638544346505</v>
      </c>
      <c r="I5">
        <v>9.2220446253167303</v>
      </c>
      <c r="J5">
        <v>2.94344679885748</v>
      </c>
      <c r="K5">
        <v>1601.1299631475499</v>
      </c>
      <c r="L5">
        <v>1439.2664883933401</v>
      </c>
      <c r="M5">
        <v>70.347724452639696</v>
      </c>
      <c r="N5">
        <v>1.2269965820708499</v>
      </c>
      <c r="O5">
        <v>8.23801411535654</v>
      </c>
      <c r="P5">
        <v>71.2083333333333</v>
      </c>
      <c r="Q5">
        <v>0.15579460365761</v>
      </c>
    </row>
    <row r="6" spans="1:17" x14ac:dyDescent="0.3">
      <c r="A6" t="s">
        <v>28</v>
      </c>
      <c r="B6" t="s">
        <v>29</v>
      </c>
      <c r="C6" t="s">
        <v>3143</v>
      </c>
      <c r="D6" t="s">
        <v>24</v>
      </c>
      <c r="E6">
        <v>917425.70018956997</v>
      </c>
      <c r="F6">
        <v>1304.6500000000001</v>
      </c>
      <c r="G6">
        <v>11.388392902813299</v>
      </c>
      <c r="H6">
        <v>1.2010724912621999</v>
      </c>
      <c r="I6">
        <v>4.33104482114289</v>
      </c>
      <c r="J6">
        <v>0.45792575623113502</v>
      </c>
      <c r="K6">
        <v>1268.6316514610101</v>
      </c>
      <c r="L6">
        <v>1182.7884573154399</v>
      </c>
      <c r="M6">
        <v>61.481959707894902</v>
      </c>
      <c r="N6">
        <v>0.96688631475280196</v>
      </c>
      <c r="O6">
        <v>4.42264208791629</v>
      </c>
      <c r="P6">
        <v>35.703141252340302</v>
      </c>
      <c r="Q6">
        <v>0.11035935679033</v>
      </c>
    </row>
    <row r="7" spans="1:17" x14ac:dyDescent="0.3">
      <c r="A7" t="s">
        <v>30</v>
      </c>
      <c r="B7" t="s">
        <v>31</v>
      </c>
      <c r="C7" t="s">
        <v>3142</v>
      </c>
      <c r="D7" t="s">
        <v>21</v>
      </c>
      <c r="E7">
        <v>769523.26449731505</v>
      </c>
      <c r="F7">
        <v>1879.8</v>
      </c>
      <c r="G7">
        <v>7.0961385294143797</v>
      </c>
      <c r="H7">
        <v>7.0738378734614002</v>
      </c>
      <c r="I7">
        <v>24.400126229297101</v>
      </c>
      <c r="J7">
        <v>-3.20789222346386</v>
      </c>
      <c r="K7">
        <v>1860.3933691980601</v>
      </c>
      <c r="L7">
        <v>1732.8286175604001</v>
      </c>
      <c r="M7">
        <v>47.539444889961203</v>
      </c>
      <c r="N7">
        <v>1.0577459683013699</v>
      </c>
      <c r="O7">
        <v>5.9394616448558297</v>
      </c>
      <c r="P7">
        <v>38.388486030846202</v>
      </c>
      <c r="Q7">
        <v>-3.7768758112338999E-2</v>
      </c>
    </row>
    <row r="8" spans="1:17" x14ac:dyDescent="0.3">
      <c r="A8" t="s">
        <v>32</v>
      </c>
      <c r="B8" t="s">
        <v>33</v>
      </c>
      <c r="C8" t="s">
        <v>3143</v>
      </c>
      <c r="D8" t="s">
        <v>34</v>
      </c>
      <c r="E8">
        <v>748730.99775243003</v>
      </c>
      <c r="F8">
        <v>836.4</v>
      </c>
      <c r="G8">
        <v>21.295275843635899</v>
      </c>
      <c r="H8">
        <v>1.9431180560436101</v>
      </c>
      <c r="I8">
        <v>-15.1114174416251</v>
      </c>
      <c r="J8">
        <v>0.56937764427510995</v>
      </c>
      <c r="K8">
        <v>818.28992242985305</v>
      </c>
      <c r="L8">
        <v>784.06333228106803</v>
      </c>
      <c r="M8">
        <v>57.925854949765203</v>
      </c>
      <c r="N8">
        <v>0.97208944197476899</v>
      </c>
      <c r="O8">
        <v>9.0387374461979793</v>
      </c>
      <c r="P8">
        <v>43.084423915832602</v>
      </c>
      <c r="Q8">
        <v>7.8192337697745001E-2</v>
      </c>
    </row>
    <row r="9" spans="1:17" x14ac:dyDescent="0.3">
      <c r="A9" t="s">
        <v>35</v>
      </c>
      <c r="B9" t="s">
        <v>36</v>
      </c>
      <c r="C9" t="s">
        <v>3143</v>
      </c>
      <c r="D9" t="s">
        <v>37</v>
      </c>
      <c r="E9">
        <v>623328.52343355003</v>
      </c>
      <c r="F9">
        <v>983.8</v>
      </c>
      <c r="G9">
        <v>17.289516111107499</v>
      </c>
      <c r="H9">
        <v>5.8340972162582299</v>
      </c>
      <c r="I9">
        <v>-15.441010546995599</v>
      </c>
      <c r="J9">
        <v>8.4493206260535292</v>
      </c>
      <c r="K9">
        <v>949.493505353665</v>
      </c>
      <c r="L9">
        <v>956.24236171796599</v>
      </c>
      <c r="M9">
        <v>80.271735224450495</v>
      </c>
      <c r="N9">
        <v>1.50689465508853</v>
      </c>
      <c r="O9">
        <v>24.212238259808899</v>
      </c>
      <c r="P9">
        <v>44.676470588235297</v>
      </c>
      <c r="Q9">
        <v>-1.8768731563887E-2</v>
      </c>
    </row>
    <row r="10" spans="1:17" x14ac:dyDescent="0.3">
      <c r="A10" t="s">
        <v>38</v>
      </c>
      <c r="B10" t="s">
        <v>39</v>
      </c>
      <c r="C10" t="s">
        <v>3145</v>
      </c>
      <c r="D10" t="s">
        <v>40</v>
      </c>
      <c r="E10">
        <v>596452.95499642496</v>
      </c>
      <c r="F10">
        <v>477.2</v>
      </c>
      <c r="G10">
        <v>-14.7764030565013</v>
      </c>
      <c r="H10">
        <v>-2.62733798863428</v>
      </c>
      <c r="I10">
        <v>3.0353803058926698</v>
      </c>
      <c r="J10">
        <v>-0.64131258899911103</v>
      </c>
      <c r="K10">
        <v>483.40456432987901</v>
      </c>
      <c r="L10">
        <v>468.28163085217801</v>
      </c>
      <c r="M10">
        <v>54.105109530152099</v>
      </c>
      <c r="N10">
        <v>0.96955519249810995</v>
      </c>
      <c r="O10">
        <v>10.750209555741799</v>
      </c>
      <c r="P10">
        <v>19.494178039313802</v>
      </c>
      <c r="Q10">
        <v>0.12434121304891101</v>
      </c>
    </row>
    <row r="11" spans="1:17" x14ac:dyDescent="0.3">
      <c r="A11" t="s">
        <v>41</v>
      </c>
      <c r="B11" t="s">
        <v>42</v>
      </c>
      <c r="C11" t="s">
        <v>3145</v>
      </c>
      <c r="D11" t="s">
        <v>43</v>
      </c>
      <c r="E11">
        <v>586493.222864129</v>
      </c>
      <c r="F11">
        <v>2479.15</v>
      </c>
      <c r="G11">
        <v>-23.854936343677601</v>
      </c>
      <c r="H11">
        <v>-1.8068635418605199</v>
      </c>
      <c r="I11">
        <v>-1.79340245795536</v>
      </c>
      <c r="J11">
        <v>0.51295273526634999</v>
      </c>
      <c r="K11">
        <v>2594.4674000017399</v>
      </c>
      <c r="L11">
        <v>2595.2533057216601</v>
      </c>
      <c r="M11">
        <v>56.491079107124897</v>
      </c>
      <c r="N11">
        <v>1.00607653864486</v>
      </c>
      <c r="O11">
        <v>22.420991065486099</v>
      </c>
      <c r="P11">
        <v>14.138716880366401</v>
      </c>
      <c r="Q11">
        <v>-4.9410506321189998E-2</v>
      </c>
    </row>
    <row r="12" spans="1:17" x14ac:dyDescent="0.3">
      <c r="A12" t="s">
        <v>44</v>
      </c>
      <c r="B12" t="s">
        <v>45</v>
      </c>
      <c r="C12" t="s">
        <v>3146</v>
      </c>
      <c r="D12" t="s">
        <v>46</v>
      </c>
      <c r="E12">
        <v>512208.65892479999</v>
      </c>
      <c r="F12">
        <v>3704.05</v>
      </c>
      <c r="G12">
        <v>-7.3646922203465497</v>
      </c>
      <c r="H12">
        <v>3.3436768868372702</v>
      </c>
      <c r="I12">
        <v>-12.169003954553901</v>
      </c>
      <c r="J12">
        <v>1.54554349519811</v>
      </c>
      <c r="K12">
        <v>3597.2563708718199</v>
      </c>
      <c r="L12">
        <v>3507.2554593156701</v>
      </c>
      <c r="M12">
        <v>64.493730634931296</v>
      </c>
      <c r="N12">
        <v>0.89463188409660899</v>
      </c>
      <c r="O12">
        <v>5.8274051376196301</v>
      </c>
      <c r="P12">
        <v>16.661154942441801</v>
      </c>
      <c r="Q12">
        <v>0.117250524097296</v>
      </c>
    </row>
    <row r="13" spans="1:17" x14ac:dyDescent="0.3">
      <c r="A13" t="s">
        <v>47</v>
      </c>
      <c r="B13" t="s">
        <v>48</v>
      </c>
      <c r="C13" t="s">
        <v>3142</v>
      </c>
      <c r="D13" t="s">
        <v>21</v>
      </c>
      <c r="E13">
        <v>500106.95508144499</v>
      </c>
      <c r="F13">
        <v>1871.5</v>
      </c>
      <c r="G13">
        <v>18.349638032833901</v>
      </c>
      <c r="H13">
        <v>5.0417792992040997</v>
      </c>
      <c r="I13">
        <v>32.848384248541997</v>
      </c>
      <c r="J13">
        <v>-3.8152946779544799</v>
      </c>
      <c r="K13">
        <v>1815.72078251024</v>
      </c>
      <c r="L13">
        <v>1636.6436019057701</v>
      </c>
      <c r="M13">
        <v>46.291657501434202</v>
      </c>
      <c r="N13">
        <v>1.07782675575008</v>
      </c>
      <c r="O13">
        <v>2.58883248730965</v>
      </c>
      <c r="P13">
        <v>51.538461538461497</v>
      </c>
      <c r="Q13">
        <v>4.4763232914558998E-2</v>
      </c>
    </row>
    <row r="14" spans="1:17" x14ac:dyDescent="0.3">
      <c r="A14" t="s">
        <v>49</v>
      </c>
      <c r="B14" t="s">
        <v>50</v>
      </c>
      <c r="C14" t="s">
        <v>3147</v>
      </c>
      <c r="D14" t="s">
        <v>51</v>
      </c>
      <c r="E14">
        <v>427297.56480729999</v>
      </c>
      <c r="F14">
        <v>1808.55</v>
      </c>
      <c r="G14">
        <v>24.877520406423301</v>
      </c>
      <c r="H14">
        <v>-2.5905445601266699</v>
      </c>
      <c r="I14">
        <v>14.8163435803521</v>
      </c>
      <c r="J14">
        <v>-1.61336975845745</v>
      </c>
      <c r="K14">
        <v>1811.3606017996699</v>
      </c>
      <c r="L14">
        <v>1656.6231097176101</v>
      </c>
      <c r="M14">
        <v>50.039948344848298</v>
      </c>
      <c r="N14">
        <v>1.1073346011504599</v>
      </c>
      <c r="O14">
        <v>8.3934643775400009</v>
      </c>
      <c r="P14">
        <v>49.646270323941899</v>
      </c>
      <c r="Q14">
        <v>0.14479946383853801</v>
      </c>
    </row>
    <row r="15" spans="1:17" x14ac:dyDescent="0.3">
      <c r="A15" t="s">
        <v>52</v>
      </c>
      <c r="B15" t="s">
        <v>53</v>
      </c>
      <c r="C15" t="s">
        <v>3143</v>
      </c>
      <c r="D15" t="s">
        <v>54</v>
      </c>
      <c r="E15">
        <v>406827.89762230002</v>
      </c>
      <c r="F15">
        <v>6650.65</v>
      </c>
      <c r="G15">
        <v>-31.0041097309214</v>
      </c>
      <c r="H15">
        <v>-5.2077173312021499</v>
      </c>
      <c r="I15">
        <v>-12.6579367194581</v>
      </c>
      <c r="J15">
        <v>-3.3752981043458301</v>
      </c>
      <c r="K15">
        <v>6876.5174010923702</v>
      </c>
      <c r="L15">
        <v>6989.8961477257499</v>
      </c>
      <c r="M15">
        <v>43.053908882638702</v>
      </c>
      <c r="N15">
        <v>0.80180627725193898</v>
      </c>
      <c r="O15">
        <v>17.732853179764302</v>
      </c>
      <c r="P15">
        <v>7.4800413717314598</v>
      </c>
      <c r="Q15">
        <v>-6.8249271591539998E-2</v>
      </c>
    </row>
    <row r="16" spans="1:17" x14ac:dyDescent="0.3">
      <c r="A16" t="s">
        <v>55</v>
      </c>
      <c r="B16" t="s">
        <v>56</v>
      </c>
      <c r="C16" t="s">
        <v>3148</v>
      </c>
      <c r="D16" t="s">
        <v>57</v>
      </c>
      <c r="E16">
        <v>355541.98068897001</v>
      </c>
      <c r="F16">
        <v>3016.4</v>
      </c>
      <c r="G16">
        <v>59.244577878324002</v>
      </c>
      <c r="H16">
        <v>3.4648721168904402</v>
      </c>
      <c r="I16">
        <v>4.8616590698272004</v>
      </c>
      <c r="J16">
        <v>-3.76502143444266</v>
      </c>
      <c r="K16">
        <v>2915.6219225244099</v>
      </c>
      <c r="L16">
        <v>2582.5609749274499</v>
      </c>
      <c r="M16">
        <v>53.654223385458103</v>
      </c>
      <c r="N16">
        <v>1.0798267026639901</v>
      </c>
      <c r="O16">
        <v>6.8193873491579202</v>
      </c>
      <c r="P16">
        <v>91.517460317460305</v>
      </c>
      <c r="Q16">
        <v>0.197251995613133</v>
      </c>
    </row>
    <row r="17" spans="1:17" x14ac:dyDescent="0.3">
      <c r="A17" t="s">
        <v>58</v>
      </c>
      <c r="B17" t="s">
        <v>59</v>
      </c>
      <c r="C17" t="s">
        <v>3149</v>
      </c>
      <c r="D17" t="s">
        <v>60</v>
      </c>
      <c r="E17">
        <v>352619.26396290999</v>
      </c>
      <c r="F17">
        <v>358.2</v>
      </c>
      <c r="G17">
        <v>12.556753074948199</v>
      </c>
      <c r="H17">
        <v>-10.9715794987608</v>
      </c>
      <c r="I17">
        <v>-14.9313295429767</v>
      </c>
      <c r="J17">
        <v>-2.4681816757224899</v>
      </c>
      <c r="K17">
        <v>392.50010794867399</v>
      </c>
      <c r="L17">
        <v>370.272289079225</v>
      </c>
      <c r="M17">
        <v>37.3148148776475</v>
      </c>
      <c r="N17">
        <v>1.0164781985353299</v>
      </c>
      <c r="O17">
        <v>25.195421552205399</v>
      </c>
      <c r="P17">
        <v>31.304985337243298</v>
      </c>
      <c r="Q17">
        <v>0.17092223659851899</v>
      </c>
    </row>
    <row r="18" spans="1:17" x14ac:dyDescent="0.3">
      <c r="A18" t="s">
        <v>61</v>
      </c>
      <c r="B18" t="s">
        <v>62</v>
      </c>
      <c r="C18" t="s">
        <v>3143</v>
      </c>
      <c r="D18" t="s">
        <v>24</v>
      </c>
      <c r="E18">
        <v>351629.22856952</v>
      </c>
      <c r="F18">
        <v>1137.0999999999999</v>
      </c>
      <c r="G18">
        <v>-18.8252483341013</v>
      </c>
      <c r="H18">
        <v>-3.0288037165607</v>
      </c>
      <c r="I18">
        <v>-14.9039888896347</v>
      </c>
      <c r="J18">
        <v>-2.02539874918673</v>
      </c>
      <c r="K18">
        <v>1164.8569212737</v>
      </c>
      <c r="L18">
        <v>1149.2795454155601</v>
      </c>
      <c r="M18">
        <v>42.542088405994001</v>
      </c>
      <c r="N18">
        <v>1.1151209069452901</v>
      </c>
      <c r="O18">
        <v>17.812857268489999</v>
      </c>
      <c r="P18">
        <v>14.201064577684001</v>
      </c>
      <c r="Q18">
        <v>6.0891595800169999E-2</v>
      </c>
    </row>
    <row r="19" spans="1:17" x14ac:dyDescent="0.3">
      <c r="A19" t="s">
        <v>63</v>
      </c>
      <c r="B19" t="s">
        <v>64</v>
      </c>
      <c r="C19" t="s">
        <v>3143</v>
      </c>
      <c r="D19" t="s">
        <v>24</v>
      </c>
      <c r="E19">
        <v>350960.67657875002</v>
      </c>
      <c r="F19">
        <v>1753.95</v>
      </c>
      <c r="G19">
        <v>-22.706758947782699</v>
      </c>
      <c r="H19">
        <v>1.4394798958330799</v>
      </c>
      <c r="I19">
        <v>-4.9992406669154299</v>
      </c>
      <c r="J19">
        <v>-1.16351312643028</v>
      </c>
      <c r="K19">
        <v>1776.83102426712</v>
      </c>
      <c r="L19">
        <v>1782.2660720505701</v>
      </c>
      <c r="M19">
        <v>54.070369151733303</v>
      </c>
      <c r="N19">
        <v>0.82036404369012705</v>
      </c>
      <c r="O19">
        <v>10.721514296302599</v>
      </c>
      <c r="P19">
        <v>13.6088350552191</v>
      </c>
      <c r="Q19">
        <v>-0.102938882692528</v>
      </c>
    </row>
    <row r="20" spans="1:17" x14ac:dyDescent="0.3">
      <c r="A20" t="s">
        <v>65</v>
      </c>
      <c r="B20" t="s">
        <v>66</v>
      </c>
      <c r="C20" t="s">
        <v>3148</v>
      </c>
      <c r="D20" t="s">
        <v>57</v>
      </c>
      <c r="E20">
        <v>348175.69849907898</v>
      </c>
      <c r="F20">
        <v>11239.3</v>
      </c>
      <c r="G20">
        <v>-15.2968464701875</v>
      </c>
      <c r="H20">
        <v>-0.39652787611667301</v>
      </c>
      <c r="I20">
        <v>-18.983581658594201</v>
      </c>
      <c r="J20">
        <v>-1.61047425719158</v>
      </c>
      <c r="K20">
        <v>11605.048491854001</v>
      </c>
      <c r="L20">
        <v>11797.491216912</v>
      </c>
      <c r="M20">
        <v>48.861832880817097</v>
      </c>
      <c r="N20">
        <v>0.90289002689353104</v>
      </c>
      <c r="O20">
        <v>21.715765216695001</v>
      </c>
      <c r="P20">
        <v>15.421071819175999</v>
      </c>
      <c r="Q20">
        <v>3.6908138836572998E-2</v>
      </c>
    </row>
    <row r="21" spans="1:17" x14ac:dyDescent="0.3">
      <c r="A21" t="s">
        <v>67</v>
      </c>
      <c r="B21" t="s">
        <v>68</v>
      </c>
      <c r="C21" t="s">
        <v>3141</v>
      </c>
      <c r="D21" t="s">
        <v>69</v>
      </c>
      <c r="E21">
        <v>322935.76721801999</v>
      </c>
      <c r="F21">
        <v>257.55</v>
      </c>
      <c r="G21">
        <v>7.2719079989856104</v>
      </c>
      <c r="H21">
        <v>-5.8542559095546602</v>
      </c>
      <c r="I21">
        <v>-17.391032762029599</v>
      </c>
      <c r="J21">
        <v>3.0762407729480201</v>
      </c>
      <c r="K21">
        <v>270.58804932013402</v>
      </c>
      <c r="L21">
        <v>271.86019438720803</v>
      </c>
      <c r="M21">
        <v>53.325185685433901</v>
      </c>
      <c r="N21">
        <v>0.95973527930878999</v>
      </c>
      <c r="O21">
        <v>33.954571927780997</v>
      </c>
      <c r="P21">
        <v>34.1057016401978</v>
      </c>
      <c r="Q21">
        <v>5.8438082768399999E-2</v>
      </c>
    </row>
    <row r="22" spans="1:17" x14ac:dyDescent="0.3">
      <c r="A22" t="s">
        <v>70</v>
      </c>
      <c r="B22" t="s">
        <v>71</v>
      </c>
      <c r="C22" t="s">
        <v>3150</v>
      </c>
      <c r="D22" t="s">
        <v>72</v>
      </c>
      <c r="E22">
        <v>322851.01180900499</v>
      </c>
      <c r="F22">
        <v>10997.8</v>
      </c>
      <c r="G22">
        <v>-1.7452120120339401</v>
      </c>
      <c r="H22">
        <v>0.64185375151066804</v>
      </c>
      <c r="I22">
        <v>-2.7059732891352</v>
      </c>
      <c r="J22">
        <v>-2.5387664539689498</v>
      </c>
      <c r="K22">
        <v>11168.5900331499</v>
      </c>
      <c r="L22">
        <v>10706.4699494747</v>
      </c>
      <c r="M22">
        <v>56.062262418071597</v>
      </c>
      <c r="N22">
        <v>1.10080046661945</v>
      </c>
      <c r="O22">
        <v>10.367528051064699</v>
      </c>
      <c r="P22">
        <v>21.0391640023552</v>
      </c>
      <c r="Q22">
        <v>4.3476835400440998E-2</v>
      </c>
    </row>
    <row r="23" spans="1:17" x14ac:dyDescent="0.3">
      <c r="A23" t="s">
        <v>73</v>
      </c>
      <c r="B23" t="s">
        <v>74</v>
      </c>
      <c r="C23" t="s">
        <v>3149</v>
      </c>
      <c r="D23" t="s">
        <v>75</v>
      </c>
      <c r="E23">
        <v>306361.88979786</v>
      </c>
      <c r="F23">
        <v>327.85</v>
      </c>
      <c r="G23">
        <v>34.944673612229501</v>
      </c>
      <c r="H23">
        <v>2.9896443084867199</v>
      </c>
      <c r="I23">
        <v>-10.1898998930837</v>
      </c>
      <c r="J23">
        <v>-3.4692622348180602</v>
      </c>
      <c r="K23">
        <v>328.406941462764</v>
      </c>
      <c r="L23">
        <v>309.49420478860497</v>
      </c>
      <c r="M23">
        <v>50.848601045772199</v>
      </c>
      <c r="N23">
        <v>1.21683148433868</v>
      </c>
      <c r="O23">
        <v>11.712673478725</v>
      </c>
      <c r="P23">
        <v>54.975183171826899</v>
      </c>
      <c r="Q23">
        <v>0.100640477405326</v>
      </c>
    </row>
    <row r="24" spans="1:17" x14ac:dyDescent="0.3">
      <c r="A24" t="s">
        <v>76</v>
      </c>
      <c r="B24" t="s">
        <v>77</v>
      </c>
      <c r="C24" t="s">
        <v>3142</v>
      </c>
      <c r="D24" t="s">
        <v>21</v>
      </c>
      <c r="E24">
        <v>301992.59593866998</v>
      </c>
      <c r="F24">
        <v>286.10000000000002</v>
      </c>
      <c r="G24">
        <v>20.6585566736074</v>
      </c>
      <c r="H24">
        <v>6.31137148088877</v>
      </c>
      <c r="I24">
        <v>21.098313376687202</v>
      </c>
      <c r="J24">
        <v>-0.29193993279254199</v>
      </c>
      <c r="K24">
        <v>276.09382968574801</v>
      </c>
      <c r="L24">
        <v>255.735489569338</v>
      </c>
      <c r="M24">
        <v>57.0515209150849</v>
      </c>
      <c r="N24">
        <v>0.97217673907425495</v>
      </c>
      <c r="O24">
        <v>4.1593848304788397</v>
      </c>
      <c r="P24">
        <v>42.302909723949199</v>
      </c>
      <c r="Q24">
        <v>-7.9397943078554994E-2</v>
      </c>
    </row>
    <row r="25" spans="1:17" x14ac:dyDescent="0.3">
      <c r="A25" t="s">
        <v>78</v>
      </c>
      <c r="B25" t="s">
        <v>79</v>
      </c>
      <c r="C25" t="s">
        <v>3151</v>
      </c>
      <c r="D25" t="s">
        <v>80</v>
      </c>
      <c r="E25">
        <v>299400.535875</v>
      </c>
      <c r="F25">
        <v>4504.75</v>
      </c>
      <c r="G25">
        <v>57.9192336752714</v>
      </c>
      <c r="H25">
        <v>5.08976792326688</v>
      </c>
      <c r="I25">
        <v>-22.855621434676099</v>
      </c>
      <c r="J25">
        <v>4.7756210969210997</v>
      </c>
      <c r="K25">
        <v>4379.7416823326803</v>
      </c>
      <c r="L25">
        <v>4143.0776819019002</v>
      </c>
      <c r="M25">
        <v>69.032677290534494</v>
      </c>
      <c r="N25">
        <v>1.0454852518120299</v>
      </c>
      <c r="O25">
        <v>25.972584494145</v>
      </c>
      <c r="P25">
        <v>82.157298827335197</v>
      </c>
      <c r="Q25">
        <v>0.25237061239319503</v>
      </c>
    </row>
    <row r="26" spans="1:17" x14ac:dyDescent="0.3">
      <c r="A26" t="s">
        <v>81</v>
      </c>
      <c r="B26" t="s">
        <v>82</v>
      </c>
      <c r="C26" t="s">
        <v>3148</v>
      </c>
      <c r="D26" t="s">
        <v>57</v>
      </c>
      <c r="E26">
        <v>289491.597987585</v>
      </c>
      <c r="F26">
        <v>790.05</v>
      </c>
      <c r="G26">
        <v>-8.3175191230138807</v>
      </c>
      <c r="H26">
        <v>-6.4754003094270001</v>
      </c>
      <c r="I26">
        <v>-25.001525866788899</v>
      </c>
      <c r="J26">
        <v>-2.8966599318188901</v>
      </c>
      <c r="K26">
        <v>862.45293911945203</v>
      </c>
      <c r="L26">
        <v>907.28808429319997</v>
      </c>
      <c r="M26">
        <v>42.989915441615601</v>
      </c>
      <c r="N26">
        <v>0.94178180401108602</v>
      </c>
      <c r="O26">
        <v>49.231061325232503</v>
      </c>
      <c r="P26">
        <v>13.472172351885</v>
      </c>
      <c r="Q26">
        <v>5.4597242783367E-2</v>
      </c>
    </row>
    <row r="27" spans="1:17" x14ac:dyDescent="0.3">
      <c r="A27" t="s">
        <v>83</v>
      </c>
      <c r="B27" t="s">
        <v>84</v>
      </c>
      <c r="C27" t="s">
        <v>3152</v>
      </c>
      <c r="D27" t="s">
        <v>85</v>
      </c>
      <c r="E27">
        <v>288201.00497399998</v>
      </c>
      <c r="F27">
        <v>3306.85</v>
      </c>
      <c r="G27">
        <v>-26.638597554386401</v>
      </c>
      <c r="H27">
        <v>-1.12225588839892</v>
      </c>
      <c r="I27">
        <v>-8.1206368107505806</v>
      </c>
      <c r="J27">
        <v>-3.5271294483799398</v>
      </c>
      <c r="K27">
        <v>3350.4585737809298</v>
      </c>
      <c r="L27">
        <v>3418.4241095651901</v>
      </c>
      <c r="M27">
        <v>49.539603762274702</v>
      </c>
      <c r="N27">
        <v>1.1091787395644399</v>
      </c>
      <c r="O27">
        <v>17.542374162722801</v>
      </c>
      <c r="P27">
        <v>8.2208368104985894</v>
      </c>
      <c r="Q27">
        <v>1.5250494288472E-2</v>
      </c>
    </row>
    <row r="28" spans="1:17" x14ac:dyDescent="0.3">
      <c r="A28" t="s">
        <v>86</v>
      </c>
      <c r="B28" t="s">
        <v>87</v>
      </c>
      <c r="C28" t="s">
        <v>3153</v>
      </c>
      <c r="D28" t="s">
        <v>88</v>
      </c>
      <c r="E28">
        <v>284292.02626363502</v>
      </c>
      <c r="F28">
        <v>2457.0500000000002</v>
      </c>
      <c r="G28">
        <v>-22.464300623224499</v>
      </c>
      <c r="H28">
        <v>-15.5291078840641</v>
      </c>
      <c r="I28">
        <v>-40.175044231923302</v>
      </c>
      <c r="J28">
        <v>6.1760100147487202</v>
      </c>
      <c r="K28">
        <v>2791.0440596541198</v>
      </c>
      <c r="L28">
        <v>2940.09673023101</v>
      </c>
      <c r="M28">
        <v>44.3983492615572</v>
      </c>
      <c r="N28">
        <v>3.86883112956221</v>
      </c>
      <c r="O28">
        <v>52.373781567326603</v>
      </c>
      <c r="P28">
        <v>21.3358024691358</v>
      </c>
      <c r="Q28">
        <v>4.5105713508725997E-2</v>
      </c>
    </row>
    <row r="29" spans="1:17" x14ac:dyDescent="0.3">
      <c r="A29" t="s">
        <v>89</v>
      </c>
      <c r="B29" t="s">
        <v>90</v>
      </c>
      <c r="C29" t="s">
        <v>3151</v>
      </c>
      <c r="D29" t="s">
        <v>91</v>
      </c>
      <c r="E29">
        <v>269257.372022925</v>
      </c>
      <c r="F29">
        <v>7563.2</v>
      </c>
      <c r="G29">
        <v>78.817602050902195</v>
      </c>
      <c r="H29">
        <v>8.1285829182841702</v>
      </c>
      <c r="I29">
        <v>-3.8030439977965398</v>
      </c>
      <c r="J29">
        <v>7.2496832987228501</v>
      </c>
      <c r="K29">
        <v>7105.0279827942104</v>
      </c>
      <c r="L29">
        <v>6449.8501379812196</v>
      </c>
      <c r="M29">
        <v>74.658206692617597</v>
      </c>
      <c r="N29">
        <v>1.68388626022109</v>
      </c>
      <c r="O29">
        <v>7.4928601650095104</v>
      </c>
      <c r="P29">
        <v>102.192161685291</v>
      </c>
      <c r="Q29">
        <v>0.174709224453967</v>
      </c>
    </row>
    <row r="30" spans="1:17" x14ac:dyDescent="0.3">
      <c r="A30" t="s">
        <v>92</v>
      </c>
      <c r="B30" t="s">
        <v>93</v>
      </c>
      <c r="C30" t="s">
        <v>3154</v>
      </c>
      <c r="D30" t="s">
        <v>94</v>
      </c>
      <c r="E30">
        <v>257067.335149725</v>
      </c>
      <c r="F30">
        <v>1215.8</v>
      </c>
      <c r="G30">
        <v>15.6648804862351</v>
      </c>
      <c r="H30">
        <v>-13.679286125023101</v>
      </c>
      <c r="I30">
        <v>-32.614750609529601</v>
      </c>
      <c r="J30">
        <v>0.20260231774422699</v>
      </c>
      <c r="K30">
        <v>1323.4510359215799</v>
      </c>
      <c r="L30">
        <v>1323.0535079761701</v>
      </c>
      <c r="M30">
        <v>43.351604404649301</v>
      </c>
      <c r="N30">
        <v>3.6975425263153801</v>
      </c>
      <c r="O30">
        <v>33.360750123375503</v>
      </c>
      <c r="P30">
        <v>41.619103086779198</v>
      </c>
      <c r="Q30">
        <v>4.7911209678571001E-2</v>
      </c>
    </row>
    <row r="31" spans="1:17" x14ac:dyDescent="0.3">
      <c r="A31" t="s">
        <v>95</v>
      </c>
      <c r="B31" t="s">
        <v>96</v>
      </c>
      <c r="C31" t="s">
        <v>3155</v>
      </c>
      <c r="D31" t="s">
        <v>97</v>
      </c>
      <c r="E31">
        <v>256618.69487675201</v>
      </c>
      <c r="F31">
        <v>286.13</v>
      </c>
      <c r="G31">
        <v>123.94646440907</v>
      </c>
      <c r="H31">
        <v>14.8521165570605</v>
      </c>
      <c r="I31">
        <v>55.336958186774098</v>
      </c>
      <c r="J31">
        <v>2.1064467353032299</v>
      </c>
      <c r="K31">
        <v>263.46447959874098</v>
      </c>
      <c r="L31">
        <v>221.00894761185</v>
      </c>
      <c r="M31">
        <v>62.574201605499503</v>
      </c>
      <c r="N31">
        <v>1.0241829510587499</v>
      </c>
      <c r="O31">
        <v>4.2358368573725196</v>
      </c>
      <c r="P31">
        <v>150.66141042487899</v>
      </c>
      <c r="Q31">
        <v>6.8376422234848994E-2</v>
      </c>
    </row>
    <row r="32" spans="1:17" x14ac:dyDescent="0.3">
      <c r="A32" t="s">
        <v>98</v>
      </c>
      <c r="B32" t="s">
        <v>99</v>
      </c>
      <c r="C32" t="s">
        <v>3141</v>
      </c>
      <c r="D32" t="s">
        <v>100</v>
      </c>
      <c r="E32">
        <v>256616.00753627901</v>
      </c>
      <c r="F32">
        <v>421.7</v>
      </c>
      <c r="G32">
        <v>-2.3808707816925798</v>
      </c>
      <c r="H32">
        <v>-8.6577958902224701</v>
      </c>
      <c r="I32">
        <v>-26.473973804998302</v>
      </c>
      <c r="J32">
        <v>-1.64401256526305</v>
      </c>
      <c r="K32">
        <v>449.93786674659799</v>
      </c>
      <c r="L32">
        <v>450.68350788659097</v>
      </c>
      <c r="M32">
        <v>44.4741038264266</v>
      </c>
      <c r="N32">
        <v>1.0007574234824701</v>
      </c>
      <c r="O32">
        <v>28.894949015887999</v>
      </c>
      <c r="P32">
        <v>23.1960268770084</v>
      </c>
      <c r="Q32">
        <v>0.12000820067706</v>
      </c>
    </row>
    <row r="33" spans="1:17" x14ac:dyDescent="0.3">
      <c r="A33" t="s">
        <v>101</v>
      </c>
      <c r="B33" t="s">
        <v>102</v>
      </c>
      <c r="C33" t="s">
        <v>3148</v>
      </c>
      <c r="D33" t="s">
        <v>103</v>
      </c>
      <c r="E33">
        <v>252271.54905092</v>
      </c>
      <c r="F33">
        <v>9130.35</v>
      </c>
      <c r="G33">
        <v>25.888239647430701</v>
      </c>
      <c r="H33">
        <v>-6.2575086259807096</v>
      </c>
      <c r="I33">
        <v>-10.9793796527895</v>
      </c>
      <c r="J33">
        <v>-5.82903758637522</v>
      </c>
      <c r="K33">
        <v>10089.2709979022</v>
      </c>
      <c r="L33">
        <v>9439.6817155962599</v>
      </c>
      <c r="M33">
        <v>22.349766184524501</v>
      </c>
      <c r="N33">
        <v>0.84480525371084703</v>
      </c>
      <c r="O33">
        <v>39.907013422267397</v>
      </c>
      <c r="P33">
        <v>52.481274581026497</v>
      </c>
      <c r="Q33">
        <v>0.148952075709094</v>
      </c>
    </row>
    <row r="34" spans="1:17" x14ac:dyDescent="0.3">
      <c r="A34" t="s">
        <v>104</v>
      </c>
      <c r="B34" t="s">
        <v>105</v>
      </c>
      <c r="C34" t="s">
        <v>3143</v>
      </c>
      <c r="D34" t="s">
        <v>37</v>
      </c>
      <c r="E34">
        <v>251921.89641379501</v>
      </c>
      <c r="F34">
        <v>1596.65</v>
      </c>
      <c r="G34">
        <v>-26.632153119574902</v>
      </c>
      <c r="H34">
        <v>-9.5542477211467105</v>
      </c>
      <c r="I34">
        <v>-7.4831830915538697</v>
      </c>
      <c r="J34">
        <v>-2.57220909060797</v>
      </c>
      <c r="K34">
        <v>1708.2108362049501</v>
      </c>
      <c r="L34">
        <v>1678.29749502556</v>
      </c>
      <c r="M34">
        <v>29.048367304510499</v>
      </c>
      <c r="N34">
        <v>1.12417456595911</v>
      </c>
      <c r="O34">
        <v>27.134938778066498</v>
      </c>
      <c r="P34">
        <v>12.5154152425918</v>
      </c>
      <c r="Q34">
        <v>-7.1473308052718995E-2</v>
      </c>
    </row>
    <row r="35" spans="1:17" x14ac:dyDescent="0.3">
      <c r="A35" t="s">
        <v>106</v>
      </c>
      <c r="B35" t="s">
        <v>107</v>
      </c>
      <c r="C35" t="s">
        <v>3155</v>
      </c>
      <c r="D35" t="s">
        <v>108</v>
      </c>
      <c r="E35">
        <v>241567.94924793899</v>
      </c>
      <c r="F35">
        <v>6795.4</v>
      </c>
      <c r="G35">
        <v>121.465250193776</v>
      </c>
      <c r="H35">
        <v>-3.9778369835273701</v>
      </c>
      <c r="I35">
        <v>38.008681470408597</v>
      </c>
      <c r="J35">
        <v>-0.75563252487676402</v>
      </c>
      <c r="K35">
        <v>6942.2240369663896</v>
      </c>
      <c r="L35">
        <v>5731.0753636660902</v>
      </c>
      <c r="M35">
        <v>55.209962982486601</v>
      </c>
      <c r="N35">
        <v>0.88815695638800296</v>
      </c>
      <c r="O35">
        <v>22.803661300291299</v>
      </c>
      <c r="P35">
        <v>145.122193164397</v>
      </c>
      <c r="Q35">
        <v>0.26486683614772599</v>
      </c>
    </row>
    <row r="36" spans="1:17" x14ac:dyDescent="0.3">
      <c r="A36" t="s">
        <v>109</v>
      </c>
      <c r="B36" t="s">
        <v>110</v>
      </c>
      <c r="C36" t="s">
        <v>3155</v>
      </c>
      <c r="D36" t="s">
        <v>111</v>
      </c>
      <c r="E36">
        <v>241395.93890527901</v>
      </c>
      <c r="F36">
        <v>3678.4</v>
      </c>
      <c r="G36">
        <v>-26.2667400064467</v>
      </c>
      <c r="H36">
        <v>-6.2304420393383602</v>
      </c>
      <c r="I36">
        <v>-22.4556358481445</v>
      </c>
      <c r="J36">
        <v>0.43854987121504402</v>
      </c>
      <c r="K36">
        <v>4126.0566341247404</v>
      </c>
      <c r="L36">
        <v>4413.2066233906398</v>
      </c>
      <c r="M36">
        <v>41.906540013026103</v>
      </c>
      <c r="N36">
        <v>1.1533242537936901</v>
      </c>
      <c r="O36">
        <v>49.109667246628902</v>
      </c>
      <c r="P36">
        <v>3.2098765432098699</v>
      </c>
      <c r="Q36">
        <v>-8.1140472073584005E-2</v>
      </c>
    </row>
    <row r="37" spans="1:17" x14ac:dyDescent="0.3">
      <c r="A37" t="s">
        <v>112</v>
      </c>
      <c r="B37" t="s">
        <v>113</v>
      </c>
      <c r="C37" t="s">
        <v>3152</v>
      </c>
      <c r="D37" t="s">
        <v>114</v>
      </c>
      <c r="E37">
        <v>237719.80172732001</v>
      </c>
      <c r="F37">
        <v>2479.0500000000002</v>
      </c>
      <c r="G37">
        <v>-42.156156411520797</v>
      </c>
      <c r="H37">
        <v>-15.7266226594668</v>
      </c>
      <c r="I37">
        <v>-21.242328858062599</v>
      </c>
      <c r="J37">
        <v>-1.23753007569673</v>
      </c>
      <c r="K37">
        <v>2801.3457747339799</v>
      </c>
      <c r="L37">
        <v>2969.3111860894301</v>
      </c>
      <c r="M37">
        <v>33.955055397203402</v>
      </c>
      <c r="N37">
        <v>1.10528900638225</v>
      </c>
      <c r="O37">
        <v>38.075069078881</v>
      </c>
      <c r="P37">
        <v>2.3153593759673101</v>
      </c>
      <c r="Q37">
        <v>-0.10700506195703</v>
      </c>
    </row>
    <row r="38" spans="1:17" x14ac:dyDescent="0.3">
      <c r="A38" t="s">
        <v>115</v>
      </c>
      <c r="B38" t="s">
        <v>116</v>
      </c>
      <c r="C38" t="s">
        <v>3153</v>
      </c>
      <c r="D38" t="s">
        <v>117</v>
      </c>
      <c r="E38">
        <v>235663.07598960001</v>
      </c>
      <c r="F38">
        <v>989.8</v>
      </c>
      <c r="G38">
        <v>-1.91348056762101</v>
      </c>
      <c r="H38">
        <v>0.36030453475725699</v>
      </c>
      <c r="I38">
        <v>-2.2073738996835002</v>
      </c>
      <c r="J38">
        <v>-1.0143560068681801</v>
      </c>
      <c r="K38">
        <v>966.22853604882596</v>
      </c>
      <c r="L38">
        <v>915.78050267419599</v>
      </c>
      <c r="M38">
        <v>52.223374841084897</v>
      </c>
      <c r="N38">
        <v>0.85417519476952997</v>
      </c>
      <c r="O38">
        <v>7.3954334208930996</v>
      </c>
      <c r="P38">
        <v>29.9376435838529</v>
      </c>
      <c r="Q38">
        <v>3.5040514393683997E-2</v>
      </c>
    </row>
    <row r="39" spans="1:17" x14ac:dyDescent="0.3">
      <c r="A39" t="s">
        <v>118</v>
      </c>
      <c r="B39" t="s">
        <v>119</v>
      </c>
      <c r="C39" t="s">
        <v>3151</v>
      </c>
      <c r="D39" t="s">
        <v>120</v>
      </c>
      <c r="E39">
        <v>225141.18793320001</v>
      </c>
      <c r="F39">
        <v>306.89999999999998</v>
      </c>
      <c r="G39">
        <v>80.810275840624399</v>
      </c>
      <c r="H39">
        <v>6.9495999640202504</v>
      </c>
      <c r="I39">
        <v>-11.088766397522001</v>
      </c>
      <c r="J39">
        <v>5.9833385319156198</v>
      </c>
      <c r="K39">
        <v>289.68892228050299</v>
      </c>
      <c r="L39">
        <v>263.778453439808</v>
      </c>
      <c r="M39">
        <v>72.535810847854805</v>
      </c>
      <c r="N39">
        <v>0.98328292077938295</v>
      </c>
      <c r="O39">
        <v>10.948191593352799</v>
      </c>
      <c r="P39">
        <v>104.668222740913</v>
      </c>
      <c r="Q39">
        <v>0.21397337593920601</v>
      </c>
    </row>
    <row r="40" spans="1:17" x14ac:dyDescent="0.3">
      <c r="A40" t="s">
        <v>121</v>
      </c>
      <c r="B40" t="s">
        <v>122</v>
      </c>
      <c r="C40" t="s">
        <v>3145</v>
      </c>
      <c r="D40" t="s">
        <v>123</v>
      </c>
      <c r="E40">
        <v>215455.37975940001</v>
      </c>
      <c r="F40">
        <v>2251.85</v>
      </c>
      <c r="G40">
        <v>-28.202344498243999</v>
      </c>
      <c r="H40">
        <v>-1.8725950265779701</v>
      </c>
      <c r="I40">
        <v>-12.858959381125301</v>
      </c>
      <c r="J40">
        <v>-1.4086383885984299</v>
      </c>
      <c r="K40">
        <v>2352.0504401040398</v>
      </c>
      <c r="L40">
        <v>2443.7165274958102</v>
      </c>
      <c r="M40">
        <v>42.805340401450202</v>
      </c>
      <c r="N40">
        <v>0.86048183802275602</v>
      </c>
      <c r="O40">
        <v>23.365233030619201</v>
      </c>
      <c r="P40">
        <v>3.83409415779039</v>
      </c>
      <c r="Q40">
        <v>-3.7613539823956002E-2</v>
      </c>
    </row>
    <row r="41" spans="1:17" x14ac:dyDescent="0.3">
      <c r="A41" t="s">
        <v>124</v>
      </c>
      <c r="B41" t="s">
        <v>125</v>
      </c>
      <c r="C41" t="s">
        <v>3149</v>
      </c>
      <c r="D41" t="s">
        <v>60</v>
      </c>
      <c r="E41">
        <v>213982.97244668001</v>
      </c>
      <c r="F41">
        <v>548.9</v>
      </c>
      <c r="G41">
        <v>-0.38699943289122901</v>
      </c>
      <c r="H41">
        <v>-5.9690444923923298</v>
      </c>
      <c r="I41">
        <v>-44.304574547560399</v>
      </c>
      <c r="J41">
        <v>15.3597753135248</v>
      </c>
      <c r="K41">
        <v>581.68436685182201</v>
      </c>
      <c r="L41">
        <v>598.62161828264095</v>
      </c>
      <c r="M41">
        <v>58.811925269209702</v>
      </c>
      <c r="N41">
        <v>4.0901566493368202</v>
      </c>
      <c r="O41">
        <v>63.208234651120399</v>
      </c>
      <c r="P41">
        <v>27.060185185185102</v>
      </c>
      <c r="Q41">
        <v>0.154799902334539</v>
      </c>
    </row>
    <row r="42" spans="1:17" x14ac:dyDescent="0.3">
      <c r="A42" t="s">
        <v>126</v>
      </c>
      <c r="B42" t="s">
        <v>127</v>
      </c>
      <c r="C42" t="s">
        <v>3153</v>
      </c>
      <c r="D42" t="s">
        <v>128</v>
      </c>
      <c r="E42">
        <v>213209.59674000001</v>
      </c>
      <c r="F42">
        <v>502.85</v>
      </c>
      <c r="G42">
        <v>38.953307656895902</v>
      </c>
      <c r="H42">
        <v>-9.6152236240107296</v>
      </c>
      <c r="I42">
        <v>-35.288184119814503</v>
      </c>
      <c r="J42">
        <v>1.1628193159359199</v>
      </c>
      <c r="K42">
        <v>515.35499397530896</v>
      </c>
      <c r="L42">
        <v>498.34590584482402</v>
      </c>
      <c r="M42">
        <v>53.494697020365301</v>
      </c>
      <c r="N42">
        <v>0.53375499507463398</v>
      </c>
      <c r="O42">
        <v>60.624440688077897</v>
      </c>
      <c r="P42">
        <v>76.686577652846097</v>
      </c>
      <c r="Q42">
        <v>3.0127904016227999E-2</v>
      </c>
    </row>
    <row r="43" spans="1:17" x14ac:dyDescent="0.3">
      <c r="A43" t="s">
        <v>129</v>
      </c>
      <c r="B43" t="s">
        <v>130</v>
      </c>
      <c r="C43" t="s">
        <v>3145</v>
      </c>
      <c r="D43" t="s">
        <v>131</v>
      </c>
      <c r="E43">
        <v>210056.83980603999</v>
      </c>
      <c r="F43">
        <v>630.70000000000005</v>
      </c>
      <c r="G43">
        <v>27.5220129273699</v>
      </c>
      <c r="H43">
        <v>1.8857716469866701</v>
      </c>
      <c r="I43">
        <v>-4.8716857902822298E-2</v>
      </c>
      <c r="J43">
        <v>-0.680252194954719</v>
      </c>
      <c r="K43">
        <v>606.16641577737596</v>
      </c>
      <c r="L43">
        <v>577.010022399945</v>
      </c>
      <c r="M43">
        <v>57.047236473093001</v>
      </c>
      <c r="N43">
        <v>1.2061773835754599</v>
      </c>
      <c r="O43">
        <v>7.99429205644521</v>
      </c>
      <c r="P43">
        <v>49.384178114637599</v>
      </c>
      <c r="Q43">
        <v>0.215275620645136</v>
      </c>
    </row>
    <row r="44" spans="1:17" x14ac:dyDescent="0.3">
      <c r="A44" t="s">
        <v>132</v>
      </c>
      <c r="B44" t="s">
        <v>133</v>
      </c>
      <c r="C44" t="s">
        <v>3149</v>
      </c>
      <c r="D44" t="s">
        <v>134</v>
      </c>
      <c r="E44">
        <v>209710.05976241999</v>
      </c>
      <c r="F44">
        <v>1327.95</v>
      </c>
      <c r="G44">
        <v>-1.9649514552348599</v>
      </c>
      <c r="H44">
        <v>-18.430334479726699</v>
      </c>
      <c r="I44">
        <v>-42.7857955565092</v>
      </c>
      <c r="J44">
        <v>22.2463772253348</v>
      </c>
      <c r="K44">
        <v>1536.2825392059301</v>
      </c>
      <c r="L44">
        <v>1668.28818493264</v>
      </c>
      <c r="M44">
        <v>55.258696021364699</v>
      </c>
      <c r="N44">
        <v>4.2381864113634897</v>
      </c>
      <c r="O44">
        <v>63.718513498249102</v>
      </c>
      <c r="P44">
        <v>52.594082160298697</v>
      </c>
      <c r="Q44">
        <v>2.1372463729852999E-2</v>
      </c>
    </row>
    <row r="45" spans="1:17" x14ac:dyDescent="0.3">
      <c r="A45" t="s">
        <v>135</v>
      </c>
      <c r="B45" t="s">
        <v>136</v>
      </c>
      <c r="C45" t="s">
        <v>3143</v>
      </c>
      <c r="D45" t="s">
        <v>54</v>
      </c>
      <c r="E45">
        <v>208610.08631298001</v>
      </c>
      <c r="F45">
        <v>329.7</v>
      </c>
      <c r="G45">
        <v>22.922974140784401</v>
      </c>
      <c r="H45">
        <v>1.8200175739181399</v>
      </c>
      <c r="I45">
        <v>-15.5392962298985</v>
      </c>
      <c r="J45">
        <v>2.7397533630701401</v>
      </c>
      <c r="K45">
        <v>326.88284191583801</v>
      </c>
      <c r="L45">
        <v>317.01072216806</v>
      </c>
      <c r="M45">
        <v>61.6771944827181</v>
      </c>
      <c r="N45">
        <v>0.73548611784426499</v>
      </c>
      <c r="O45">
        <v>19.714892326357301</v>
      </c>
      <c r="P45">
        <v>44.668714348398403</v>
      </c>
    </row>
    <row r="46" spans="1:17" x14ac:dyDescent="0.3">
      <c r="A46" t="s">
        <v>137</v>
      </c>
      <c r="B46" t="s">
        <v>138</v>
      </c>
      <c r="C46" t="s">
        <v>3156</v>
      </c>
      <c r="D46" t="s">
        <v>139</v>
      </c>
      <c r="E46">
        <v>203705.77684526899</v>
      </c>
      <c r="F46">
        <v>849.1</v>
      </c>
      <c r="G46">
        <v>6.9780944054163596</v>
      </c>
      <c r="H46">
        <v>7.1968736678702499E-3</v>
      </c>
      <c r="I46">
        <v>-13.0620795552295</v>
      </c>
      <c r="J46">
        <v>0.48006410451845799</v>
      </c>
      <c r="K46">
        <v>821.34976739435899</v>
      </c>
      <c r="L46">
        <v>807.65544769515304</v>
      </c>
      <c r="M46">
        <v>62.083260270692797</v>
      </c>
      <c r="N46">
        <v>1.09300413504745</v>
      </c>
      <c r="O46">
        <v>13.955953362383701</v>
      </c>
      <c r="P46">
        <v>34.181415929203503</v>
      </c>
      <c r="Q46">
        <v>0.107141898132682</v>
      </c>
    </row>
    <row r="47" spans="1:17" x14ac:dyDescent="0.3">
      <c r="A47" t="s">
        <v>140</v>
      </c>
      <c r="B47" t="s">
        <v>141</v>
      </c>
      <c r="C47" t="s">
        <v>3141</v>
      </c>
      <c r="D47" t="s">
        <v>18</v>
      </c>
      <c r="E47">
        <v>195762.727703529</v>
      </c>
      <c r="F47">
        <v>137.65</v>
      </c>
      <c r="G47">
        <v>-0.164118202680271</v>
      </c>
      <c r="H47">
        <v>-3.1762003295109298</v>
      </c>
      <c r="I47">
        <v>-28.664966941943</v>
      </c>
      <c r="J47">
        <v>2.1544052029962999</v>
      </c>
      <c r="K47">
        <v>149.250946990442</v>
      </c>
      <c r="L47">
        <v>154.55120885976899</v>
      </c>
      <c r="M47">
        <v>52.724376808975599</v>
      </c>
      <c r="N47">
        <v>0.82285101949832795</v>
      </c>
      <c r="O47">
        <v>42.971304031965097</v>
      </c>
      <c r="P47">
        <v>21.706454465075101</v>
      </c>
      <c r="Q47">
        <v>5.6628526731912002E-2</v>
      </c>
    </row>
    <row r="48" spans="1:17" x14ac:dyDescent="0.3">
      <c r="A48" t="s">
        <v>142</v>
      </c>
      <c r="B48" t="s">
        <v>143</v>
      </c>
      <c r="C48" t="s">
        <v>3143</v>
      </c>
      <c r="D48" t="s">
        <v>144</v>
      </c>
      <c r="E48">
        <v>195165.068604</v>
      </c>
      <c r="F48">
        <v>147.28</v>
      </c>
      <c r="G48">
        <v>75.695351732134398</v>
      </c>
      <c r="H48">
        <v>-5.8288931042447496</v>
      </c>
      <c r="I48">
        <v>-28.709759168235699</v>
      </c>
      <c r="J48">
        <v>-0.40402723978044502</v>
      </c>
      <c r="K48">
        <v>151.83154670562601</v>
      </c>
      <c r="L48">
        <v>150.61620143714299</v>
      </c>
      <c r="M48">
        <v>55.370155280438503</v>
      </c>
      <c r="N48">
        <v>0.96530937819793605</v>
      </c>
      <c r="O48">
        <v>55.486148832156402</v>
      </c>
      <c r="P48">
        <v>97.426273458444996</v>
      </c>
      <c r="Q48">
        <v>0.16136523923332799</v>
      </c>
    </row>
    <row r="49" spans="1:17" x14ac:dyDescent="0.3">
      <c r="A49" t="s">
        <v>145</v>
      </c>
      <c r="B49" t="s">
        <v>146</v>
      </c>
      <c r="C49" t="s">
        <v>3142</v>
      </c>
      <c r="D49" t="s">
        <v>21</v>
      </c>
      <c r="E49">
        <v>182780.46164768</v>
      </c>
      <c r="F49">
        <v>6213.35</v>
      </c>
      <c r="G49">
        <v>-9.1077992415876494</v>
      </c>
      <c r="H49">
        <v>8.4773505006487007</v>
      </c>
      <c r="I49">
        <v>25.010373484982299</v>
      </c>
      <c r="J49">
        <v>0.14066962246790499</v>
      </c>
      <c r="K49">
        <v>6027.2285991704703</v>
      </c>
      <c r="L49">
        <v>5675.1687631607501</v>
      </c>
      <c r="M49">
        <v>61.111202673844197</v>
      </c>
      <c r="N49">
        <v>0.563377052724504</v>
      </c>
      <c r="O49">
        <v>5.8197268784150102</v>
      </c>
      <c r="P49">
        <v>37.659935084357102</v>
      </c>
      <c r="Q49">
        <v>-5.4879917039179001E-2</v>
      </c>
    </row>
    <row r="50" spans="1:17" x14ac:dyDescent="0.3">
      <c r="A50" t="s">
        <v>147</v>
      </c>
      <c r="B50" t="s">
        <v>148</v>
      </c>
      <c r="C50" t="s">
        <v>3153</v>
      </c>
      <c r="D50" t="s">
        <v>117</v>
      </c>
      <c r="E50">
        <v>180436.964893614</v>
      </c>
      <c r="F50">
        <v>146.41</v>
      </c>
      <c r="G50">
        <v>-9.4399745937517991</v>
      </c>
      <c r="H50">
        <v>-3.4914292286219299</v>
      </c>
      <c r="I50">
        <v>-24.796756593788</v>
      </c>
      <c r="J50">
        <v>-0.499534285849635</v>
      </c>
      <c r="K50">
        <v>149.449487042892</v>
      </c>
      <c r="L50">
        <v>151.95187194912501</v>
      </c>
      <c r="M50">
        <v>51.991817151635701</v>
      </c>
      <c r="N50">
        <v>0.854753569211817</v>
      </c>
      <c r="O50">
        <v>26.084283860391999</v>
      </c>
      <c r="P50">
        <v>14.517012123582299</v>
      </c>
      <c r="Q50">
        <v>1.0517660222922E-2</v>
      </c>
    </row>
    <row r="51" spans="1:17" x14ac:dyDescent="0.3">
      <c r="A51" t="s">
        <v>149</v>
      </c>
      <c r="B51" t="s">
        <v>150</v>
      </c>
      <c r="C51" t="s">
        <v>3153</v>
      </c>
      <c r="D51" t="s">
        <v>151</v>
      </c>
      <c r="E51">
        <v>177047.49801420001</v>
      </c>
      <c r="F51">
        <v>451.85</v>
      </c>
      <c r="G51">
        <v>67.016210379535295</v>
      </c>
      <c r="H51">
        <v>-3.1472118159917901</v>
      </c>
      <c r="I51">
        <v>-9.0570142480447906</v>
      </c>
      <c r="J51">
        <v>-0.25662315813100101</v>
      </c>
      <c r="K51">
        <v>459.62504886833602</v>
      </c>
      <c r="L51">
        <v>415.27930871913799</v>
      </c>
      <c r="M51">
        <v>55.737590684867399</v>
      </c>
      <c r="N51">
        <v>0.71657884989712495</v>
      </c>
      <c r="O51">
        <v>15.8902290583158</v>
      </c>
      <c r="P51">
        <v>89.058577405857704</v>
      </c>
      <c r="Q51">
        <v>2.1376283372165999E-2</v>
      </c>
    </row>
    <row r="52" spans="1:17" x14ac:dyDescent="0.3">
      <c r="A52" t="s">
        <v>152</v>
      </c>
      <c r="B52" t="s">
        <v>153</v>
      </c>
      <c r="C52" t="s">
        <v>3150</v>
      </c>
      <c r="D52" t="s">
        <v>72</v>
      </c>
      <c r="E52">
        <v>174733.36961339999</v>
      </c>
      <c r="F52">
        <v>2693.55</v>
      </c>
      <c r="G52">
        <v>7.6803934416731003</v>
      </c>
      <c r="H52">
        <v>-3.0365457067602799</v>
      </c>
      <c r="I52">
        <v>2.2775214308623402</v>
      </c>
      <c r="J52">
        <v>-0.83561613672877899</v>
      </c>
      <c r="K52">
        <v>2634.9973776561001</v>
      </c>
      <c r="L52">
        <v>2505.2404917133299</v>
      </c>
      <c r="M52">
        <v>54.879473138847203</v>
      </c>
      <c r="N52">
        <v>1.1493961783106199</v>
      </c>
      <c r="O52">
        <v>6.8385587793060996</v>
      </c>
      <c r="P52">
        <v>33.5721901267015</v>
      </c>
      <c r="Q52">
        <v>4.5467377633614997E-2</v>
      </c>
    </row>
    <row r="53" spans="1:17" x14ac:dyDescent="0.3">
      <c r="A53" t="s">
        <v>154</v>
      </c>
      <c r="B53" t="s">
        <v>155</v>
      </c>
      <c r="C53" t="s">
        <v>3154</v>
      </c>
      <c r="D53" t="s">
        <v>156</v>
      </c>
      <c r="E53">
        <v>169159.24927361001</v>
      </c>
      <c r="F53">
        <v>4409.25</v>
      </c>
      <c r="G53">
        <v>35.490524637881997</v>
      </c>
      <c r="H53">
        <v>8.2320886710864993</v>
      </c>
      <c r="I53">
        <v>-5.8654557771637199</v>
      </c>
      <c r="J53">
        <v>3.9367654816186901</v>
      </c>
      <c r="K53">
        <v>4313.1998622865203</v>
      </c>
      <c r="L53">
        <v>4066.2211282602998</v>
      </c>
      <c r="M53">
        <v>77.063889615082999</v>
      </c>
      <c r="N53">
        <v>0.81825870612867602</v>
      </c>
      <c r="O53">
        <v>14.191755967568101</v>
      </c>
      <c r="P53">
        <v>58.560486191024097</v>
      </c>
      <c r="Q53">
        <v>0.111799714539279</v>
      </c>
    </row>
    <row r="54" spans="1:17" x14ac:dyDescent="0.3">
      <c r="A54" t="s">
        <v>157</v>
      </c>
      <c r="B54" t="s">
        <v>158</v>
      </c>
      <c r="C54" t="s">
        <v>3142</v>
      </c>
      <c r="D54" t="s">
        <v>21</v>
      </c>
      <c r="E54">
        <v>167569.317322419</v>
      </c>
      <c r="F54">
        <v>1745.95</v>
      </c>
      <c r="G54">
        <v>20.129368558441499</v>
      </c>
      <c r="H54">
        <v>6.20032581790979</v>
      </c>
      <c r="I54">
        <v>29.748941811740998</v>
      </c>
      <c r="J54">
        <v>-2.9337852925357799</v>
      </c>
      <c r="K54">
        <v>1670.4237855825399</v>
      </c>
      <c r="L54">
        <v>1502.96162411815</v>
      </c>
      <c r="M54">
        <v>50.861128055275202</v>
      </c>
      <c r="N54">
        <v>0.92706744840556199</v>
      </c>
      <c r="O54">
        <v>1.2514676823505799</v>
      </c>
      <c r="P54">
        <v>50.131132034911197</v>
      </c>
      <c r="Q54">
        <v>-2.1735794514905999E-2</v>
      </c>
    </row>
    <row r="55" spans="1:17" x14ac:dyDescent="0.3">
      <c r="A55" t="s">
        <v>159</v>
      </c>
      <c r="B55" t="s">
        <v>160</v>
      </c>
      <c r="C55" t="s">
        <v>3147</v>
      </c>
      <c r="D55" t="s">
        <v>161</v>
      </c>
      <c r="E55">
        <v>163865.79037659999</v>
      </c>
      <c r="F55">
        <v>6255.35</v>
      </c>
      <c r="G55">
        <v>42.744881594888902</v>
      </c>
      <c r="H55">
        <v>4.5614485213781899</v>
      </c>
      <c r="I55">
        <v>35.077216683613997</v>
      </c>
      <c r="J55">
        <v>2.1437916265401298</v>
      </c>
      <c r="K55">
        <v>5770.5546331563901</v>
      </c>
      <c r="L55">
        <v>4909.7000938083402</v>
      </c>
      <c r="M55">
        <v>67.858870674170603</v>
      </c>
      <c r="N55">
        <v>0.71368767555469004</v>
      </c>
      <c r="O55">
        <v>0.42603531377141102</v>
      </c>
      <c r="P55">
        <v>86.726865671641804</v>
      </c>
      <c r="Q55">
        <v>9.2621085873490008E-3</v>
      </c>
    </row>
    <row r="56" spans="1:17" x14ac:dyDescent="0.3">
      <c r="A56" t="s">
        <v>162</v>
      </c>
      <c r="B56" t="s">
        <v>163</v>
      </c>
      <c r="C56" t="s">
        <v>3143</v>
      </c>
      <c r="D56" t="s">
        <v>144</v>
      </c>
      <c r="E56">
        <v>163454.04017280001</v>
      </c>
      <c r="F56">
        <v>495.75</v>
      </c>
      <c r="G56">
        <v>13.476770626784299</v>
      </c>
      <c r="H56">
        <v>9.3818272219619594</v>
      </c>
      <c r="I56">
        <v>-18.4711268219468</v>
      </c>
      <c r="J56">
        <v>0.87870774871568402</v>
      </c>
      <c r="K56">
        <v>476.81367889972603</v>
      </c>
      <c r="L56">
        <v>453.55100037095502</v>
      </c>
      <c r="M56">
        <v>66.967948233261893</v>
      </c>
      <c r="N56">
        <v>1.2440669021631501</v>
      </c>
      <c r="O56">
        <v>16.994452849218298</v>
      </c>
      <c r="P56">
        <v>40.958203013932298</v>
      </c>
      <c r="Q56">
        <v>0.204838379687386</v>
      </c>
    </row>
    <row r="57" spans="1:17" x14ac:dyDescent="0.3">
      <c r="A57" t="s">
        <v>164</v>
      </c>
      <c r="B57" t="s">
        <v>165</v>
      </c>
      <c r="C57" t="s">
        <v>3151</v>
      </c>
      <c r="D57" t="s">
        <v>166</v>
      </c>
      <c r="E57">
        <v>157262.50279687499</v>
      </c>
      <c r="F57">
        <v>7490.75</v>
      </c>
      <c r="G57">
        <v>40.484364571132097</v>
      </c>
      <c r="H57">
        <v>0.58893324112871903</v>
      </c>
      <c r="I57">
        <v>-22.718470808301699</v>
      </c>
      <c r="J57">
        <v>4.4485153229277303</v>
      </c>
      <c r="K57">
        <v>7498.2599252092195</v>
      </c>
      <c r="L57">
        <v>7129.3163396126602</v>
      </c>
      <c r="M57">
        <v>63.6428323407549</v>
      </c>
      <c r="N57">
        <v>1.0546641727982899</v>
      </c>
      <c r="O57">
        <v>22.1499849814771</v>
      </c>
      <c r="P57">
        <v>72.585996359698598</v>
      </c>
      <c r="Q57">
        <v>0.155618300423849</v>
      </c>
    </row>
    <row r="58" spans="1:17" x14ac:dyDescent="0.3">
      <c r="A58" t="s">
        <v>167</v>
      </c>
      <c r="B58" t="s">
        <v>168</v>
      </c>
      <c r="C58" t="s">
        <v>3157</v>
      </c>
      <c r="D58" t="s">
        <v>169</v>
      </c>
      <c r="E58">
        <v>155951.07290309999</v>
      </c>
      <c r="F58">
        <v>3132.5</v>
      </c>
      <c r="G58">
        <v>0.30482270862566402</v>
      </c>
      <c r="H58">
        <v>-2.8135164089813598</v>
      </c>
      <c r="I58">
        <v>-5.0125066742345199</v>
      </c>
      <c r="J58">
        <v>2.3077912528883502</v>
      </c>
      <c r="K58">
        <v>3106.94502855873</v>
      </c>
      <c r="L58">
        <v>3024.2995061674701</v>
      </c>
      <c r="M58">
        <v>57.481002512028297</v>
      </c>
      <c r="N58">
        <v>0.75011794810231303</v>
      </c>
      <c r="O58">
        <v>9.0183559457302298</v>
      </c>
      <c r="P58">
        <v>25.8992805755395</v>
      </c>
      <c r="Q58">
        <v>1.4498637260238E-2</v>
      </c>
    </row>
    <row r="59" spans="1:17" hidden="1" x14ac:dyDescent="0.3">
      <c r="A59" t="s">
        <v>170</v>
      </c>
      <c r="B59" t="s">
        <v>171</v>
      </c>
      <c r="C59" t="s">
        <v>3158</v>
      </c>
      <c r="D59" t="s">
        <v>57</v>
      </c>
      <c r="E59">
        <v>155727.56452049999</v>
      </c>
      <c r="F59">
        <v>1880.9</v>
      </c>
      <c r="G59">
        <v>-14.4477583697347</v>
      </c>
      <c r="H59">
        <v>4.7373254806510996</v>
      </c>
      <c r="I59">
        <v>-2.4184472991411998</v>
      </c>
      <c r="J59">
        <v>3.71646041936931</v>
      </c>
      <c r="M59">
        <v>71.027720489087599</v>
      </c>
      <c r="O59">
        <v>4.7370939443883202</v>
      </c>
      <c r="P59">
        <v>11.394729049452099</v>
      </c>
    </row>
    <row r="60" spans="1:17" x14ac:dyDescent="0.3">
      <c r="A60" t="s">
        <v>172</v>
      </c>
      <c r="B60" t="s">
        <v>173</v>
      </c>
      <c r="C60" t="s">
        <v>3153</v>
      </c>
      <c r="D60" t="s">
        <v>174</v>
      </c>
      <c r="E60">
        <v>146724.87852545999</v>
      </c>
      <c r="F60">
        <v>662.6</v>
      </c>
      <c r="G60">
        <v>6.5987262629594801</v>
      </c>
      <c r="H60">
        <v>-4.20666265811216</v>
      </c>
      <c r="I60">
        <v>-13.458158599633901</v>
      </c>
      <c r="J60">
        <v>-0.98726312377825798</v>
      </c>
      <c r="K60">
        <v>679.16313784826696</v>
      </c>
      <c r="L60">
        <v>645.80002961098796</v>
      </c>
      <c r="M60">
        <v>48.351879089945697</v>
      </c>
      <c r="N60">
        <v>0.89295276167622994</v>
      </c>
      <c r="O60">
        <v>16.6088137639601</v>
      </c>
      <c r="P60">
        <v>33.4945099224337</v>
      </c>
      <c r="Q60">
        <v>4.0859809987537E-2</v>
      </c>
    </row>
    <row r="61" spans="1:17" x14ac:dyDescent="0.3">
      <c r="A61" t="s">
        <v>175</v>
      </c>
      <c r="B61" t="s">
        <v>176</v>
      </c>
      <c r="C61" t="s">
        <v>3143</v>
      </c>
      <c r="D61" t="s">
        <v>37</v>
      </c>
      <c r="E61">
        <v>144069.02476335</v>
      </c>
      <c r="F61">
        <v>1422.05</v>
      </c>
      <c r="G61">
        <v>-20.893459058823101</v>
      </c>
      <c r="H61">
        <v>-12.277308225121301</v>
      </c>
      <c r="I61">
        <v>-4.4227900382868901</v>
      </c>
      <c r="J61">
        <v>-3.82084915565403</v>
      </c>
      <c r="K61">
        <v>1617.05297172785</v>
      </c>
      <c r="L61">
        <v>1590.72587892411</v>
      </c>
      <c r="M61">
        <v>22.983884686414601</v>
      </c>
      <c r="N61">
        <v>1.6725814182138701</v>
      </c>
      <c r="O61">
        <v>36.141485883056099</v>
      </c>
      <c r="P61">
        <v>8.7443603272921706</v>
      </c>
      <c r="Q61">
        <v>-1.5172593040101E-2</v>
      </c>
    </row>
    <row r="62" spans="1:17" x14ac:dyDescent="0.3">
      <c r="A62" t="s">
        <v>177</v>
      </c>
      <c r="B62" t="s">
        <v>178</v>
      </c>
      <c r="C62" t="s">
        <v>3143</v>
      </c>
      <c r="D62" t="s">
        <v>37</v>
      </c>
      <c r="E62">
        <v>141547.92905055001</v>
      </c>
      <c r="F62">
        <v>640.20000000000005</v>
      </c>
      <c r="G62">
        <v>-22.324189370192599</v>
      </c>
      <c r="H62">
        <v>-9.0341124250465299</v>
      </c>
      <c r="I62">
        <v>11.822627856202301</v>
      </c>
      <c r="J62">
        <v>-4.89747106328677</v>
      </c>
      <c r="K62">
        <v>698.88489457621995</v>
      </c>
      <c r="L62">
        <v>665.81771540447301</v>
      </c>
      <c r="M62">
        <v>23.463035156179</v>
      </c>
      <c r="N62">
        <v>1.465246947135</v>
      </c>
      <c r="O62">
        <v>18.900343642611599</v>
      </c>
      <c r="P62">
        <v>25.1857645678529</v>
      </c>
      <c r="Q62">
        <v>-5.7415545167325999E-2</v>
      </c>
    </row>
    <row r="63" spans="1:17" x14ac:dyDescent="0.3">
      <c r="A63" t="s">
        <v>179</v>
      </c>
      <c r="B63" t="s">
        <v>180</v>
      </c>
      <c r="C63" t="s">
        <v>3143</v>
      </c>
      <c r="D63" t="s">
        <v>144</v>
      </c>
      <c r="E63">
        <v>140245.51024</v>
      </c>
      <c r="F63">
        <v>532.6</v>
      </c>
      <c r="G63">
        <v>16.858318913586</v>
      </c>
      <c r="H63">
        <v>1.5833861461098799</v>
      </c>
      <c r="I63">
        <v>-19.640668763751901</v>
      </c>
      <c r="J63">
        <v>1.68995135638743</v>
      </c>
      <c r="K63">
        <v>532.14187358611696</v>
      </c>
      <c r="L63">
        <v>508.24358510688597</v>
      </c>
      <c r="M63">
        <v>61.673798532017699</v>
      </c>
      <c r="N63">
        <v>1.155387339724</v>
      </c>
      <c r="O63">
        <v>22.793841532106601</v>
      </c>
      <c r="P63">
        <v>41.5924498205503</v>
      </c>
      <c r="Q63">
        <v>0.20606697310996</v>
      </c>
    </row>
    <row r="64" spans="1:17" x14ac:dyDescent="0.3">
      <c r="A64" t="s">
        <v>181</v>
      </c>
      <c r="B64" t="s">
        <v>182</v>
      </c>
      <c r="C64" t="s">
        <v>3148</v>
      </c>
      <c r="D64" t="s">
        <v>183</v>
      </c>
      <c r="E64">
        <v>132456.69268509999</v>
      </c>
      <c r="F64">
        <v>4820.7</v>
      </c>
      <c r="G64">
        <v>-4.19103300343059</v>
      </c>
      <c r="H64">
        <v>-2.9227107024089301</v>
      </c>
      <c r="I64">
        <v>-4.2996312944426496</v>
      </c>
      <c r="J64">
        <v>-4.0702093635494796</v>
      </c>
      <c r="K64">
        <v>4828.2121375399402</v>
      </c>
      <c r="L64">
        <v>4575.4016651397696</v>
      </c>
      <c r="M64">
        <v>45.390189165698999</v>
      </c>
      <c r="N64">
        <v>0.92900006742050401</v>
      </c>
      <c r="O64">
        <v>5.89748376791752</v>
      </c>
      <c r="P64">
        <v>35.319793962020498</v>
      </c>
      <c r="Q64">
        <v>8.7475566577360997E-2</v>
      </c>
    </row>
    <row r="65" spans="1:17" x14ac:dyDescent="0.3">
      <c r="A65" t="s">
        <v>184</v>
      </c>
      <c r="B65" t="s">
        <v>185</v>
      </c>
      <c r="C65" t="s">
        <v>3149</v>
      </c>
      <c r="D65" t="s">
        <v>75</v>
      </c>
      <c r="E65">
        <v>132334.98733900499</v>
      </c>
      <c r="F65">
        <v>416.5</v>
      </c>
      <c r="G65">
        <v>27.320578017813599</v>
      </c>
      <c r="H65">
        <v>-6.8579534698559899</v>
      </c>
      <c r="I65">
        <v>-17.033585521116699</v>
      </c>
      <c r="J65">
        <v>-1.9556733359788701</v>
      </c>
      <c r="K65">
        <v>429.912725592561</v>
      </c>
      <c r="L65">
        <v>411.417076608206</v>
      </c>
      <c r="M65">
        <v>45.855972612164997</v>
      </c>
      <c r="N65">
        <v>0.78443112321741804</v>
      </c>
      <c r="O65">
        <v>18.8115246098439</v>
      </c>
      <c r="P65">
        <v>50.632911392404999</v>
      </c>
      <c r="Q65">
        <v>7.2379096142911006E-2</v>
      </c>
    </row>
    <row r="66" spans="1:17" x14ac:dyDescent="0.3">
      <c r="A66" t="s">
        <v>186</v>
      </c>
      <c r="B66" t="s">
        <v>187</v>
      </c>
      <c r="C66" t="s">
        <v>3141</v>
      </c>
      <c r="D66" t="s">
        <v>188</v>
      </c>
      <c r="E66">
        <v>131146.93747927801</v>
      </c>
      <c r="F66">
        <v>198.54</v>
      </c>
      <c r="G66">
        <v>20.787924851616101</v>
      </c>
      <c r="H66">
        <v>-0.20340001881869699</v>
      </c>
      <c r="I66">
        <v>-21.3253975382666</v>
      </c>
      <c r="J66">
        <v>0.55962625587235904</v>
      </c>
      <c r="K66">
        <v>207.13603824800401</v>
      </c>
      <c r="L66">
        <v>201.743600582499</v>
      </c>
      <c r="M66">
        <v>57.485551804921101</v>
      </c>
      <c r="N66">
        <v>0.90090582298390498</v>
      </c>
      <c r="O66">
        <v>24.0556059232396</v>
      </c>
      <c r="P66">
        <v>47.230255839822</v>
      </c>
      <c r="Q66">
        <v>0.10157067573376501</v>
      </c>
    </row>
    <row r="67" spans="1:17" x14ac:dyDescent="0.3">
      <c r="A67" t="s">
        <v>189</v>
      </c>
      <c r="B67" t="s">
        <v>190</v>
      </c>
      <c r="C67" t="s">
        <v>3150</v>
      </c>
      <c r="D67" t="s">
        <v>72</v>
      </c>
      <c r="E67">
        <v>130915.0128557</v>
      </c>
      <c r="F67">
        <v>538.79999999999995</v>
      </c>
      <c r="G67">
        <v>-7.7750095525436098</v>
      </c>
      <c r="H67">
        <v>-8.3560930885056699</v>
      </c>
      <c r="I67">
        <v>-28.512790640374899</v>
      </c>
      <c r="J67">
        <v>3.2817973842810599</v>
      </c>
      <c r="K67">
        <v>565.84457939032995</v>
      </c>
      <c r="L67">
        <v>586.51549611192604</v>
      </c>
      <c r="M67">
        <v>51.864534199061502</v>
      </c>
      <c r="N67">
        <v>2.4845413568255199</v>
      </c>
      <c r="O67">
        <v>31.208240534521099</v>
      </c>
      <c r="P67">
        <v>18.927270720670901</v>
      </c>
      <c r="Q67">
        <v>2.7082838302516999E-2</v>
      </c>
    </row>
    <row r="68" spans="1:17" x14ac:dyDescent="0.3">
      <c r="A68" t="s">
        <v>191</v>
      </c>
      <c r="B68" t="s">
        <v>192</v>
      </c>
      <c r="C68" t="s">
        <v>3143</v>
      </c>
      <c r="D68" t="s">
        <v>34</v>
      </c>
      <c r="E68">
        <v>127422.36409056</v>
      </c>
      <c r="F68">
        <v>246.41</v>
      </c>
      <c r="G68">
        <v>-1.9093133508700599</v>
      </c>
      <c r="H68">
        <v>-2.2607390196827701</v>
      </c>
      <c r="I68">
        <v>-24.7696092422951</v>
      </c>
      <c r="J68">
        <v>1.5946237983733</v>
      </c>
      <c r="K68">
        <v>246.85228801988799</v>
      </c>
      <c r="L68">
        <v>246.13945395466001</v>
      </c>
      <c r="M68">
        <v>51.258174321791401</v>
      </c>
      <c r="N68">
        <v>1.0363147251335301</v>
      </c>
      <c r="O68">
        <v>21.626557363743299</v>
      </c>
      <c r="P68">
        <v>20.112113087984302</v>
      </c>
      <c r="Q68">
        <v>0.13492843718377201</v>
      </c>
    </row>
    <row r="69" spans="1:17" x14ac:dyDescent="0.3">
      <c r="A69" t="s">
        <v>193</v>
      </c>
      <c r="B69" t="s">
        <v>194</v>
      </c>
      <c r="C69" t="s">
        <v>3145</v>
      </c>
      <c r="D69" t="s">
        <v>195</v>
      </c>
      <c r="E69">
        <v>127328.671676855</v>
      </c>
      <c r="F69">
        <v>1227.1500000000001</v>
      </c>
      <c r="G69">
        <v>-0.29901060369542098</v>
      </c>
      <c r="H69">
        <v>-1.80239366620304</v>
      </c>
      <c r="I69">
        <v>-12.4805635824624</v>
      </c>
      <c r="J69">
        <v>3.9312536956726598</v>
      </c>
      <c r="K69">
        <v>1287.65984225632</v>
      </c>
      <c r="L69">
        <v>1297.50301623063</v>
      </c>
      <c r="M69">
        <v>57.369683746301398</v>
      </c>
      <c r="N69">
        <v>1.0873121654798901</v>
      </c>
      <c r="O69">
        <v>25.644786700892201</v>
      </c>
      <c r="P69">
        <v>20.818154967017801</v>
      </c>
      <c r="Q69">
        <v>1.3207905691532001E-2</v>
      </c>
    </row>
    <row r="70" spans="1:17" x14ac:dyDescent="0.3">
      <c r="A70" t="s">
        <v>196</v>
      </c>
      <c r="B70" t="s">
        <v>197</v>
      </c>
      <c r="C70" t="s">
        <v>3141</v>
      </c>
      <c r="D70" t="s">
        <v>18</v>
      </c>
      <c r="E70">
        <v>126727.74530448001</v>
      </c>
      <c r="F70">
        <v>294.14999999999998</v>
      </c>
      <c r="G70">
        <v>6.8113631449528897</v>
      </c>
      <c r="H70">
        <v>-6.1566226694859703</v>
      </c>
      <c r="I70">
        <v>-20.048575462162798</v>
      </c>
      <c r="J70">
        <v>-0.223558019808511</v>
      </c>
      <c r="K70">
        <v>314.02658636484199</v>
      </c>
      <c r="L70">
        <v>304.91533923084501</v>
      </c>
      <c r="M70">
        <v>40.645304561356497</v>
      </c>
      <c r="N70">
        <v>0.82014229498576596</v>
      </c>
      <c r="O70">
        <v>27.825939146693798</v>
      </c>
      <c r="P70">
        <v>36.038848421782802</v>
      </c>
      <c r="Q70">
        <v>3.4557532495714E-2</v>
      </c>
    </row>
    <row r="71" spans="1:17" x14ac:dyDescent="0.3">
      <c r="A71" t="s">
        <v>198</v>
      </c>
      <c r="B71" t="s">
        <v>199</v>
      </c>
      <c r="C71" t="s">
        <v>3156</v>
      </c>
      <c r="D71" t="s">
        <v>139</v>
      </c>
      <c r="E71">
        <v>124912.88281628001</v>
      </c>
      <c r="F71">
        <v>1289.55</v>
      </c>
      <c r="G71">
        <v>17.478405251335801</v>
      </c>
      <c r="H71">
        <v>3.1544667826212698</v>
      </c>
      <c r="I71">
        <v>-20.336343994388599</v>
      </c>
      <c r="J71">
        <v>-5.6388567103251299</v>
      </c>
      <c r="K71">
        <v>1227.7513010893999</v>
      </c>
      <c r="L71">
        <v>1198.90336075137</v>
      </c>
      <c r="M71">
        <v>54.5448118888689</v>
      </c>
      <c r="N71">
        <v>1.5809150597904</v>
      </c>
      <c r="O71">
        <v>27.9477337055562</v>
      </c>
      <c r="P71">
        <v>46.999145055571297</v>
      </c>
      <c r="Q71">
        <v>5.9236402199993002E-2</v>
      </c>
    </row>
    <row r="72" spans="1:17" x14ac:dyDescent="0.3">
      <c r="A72" t="s">
        <v>200</v>
      </c>
      <c r="B72" t="s">
        <v>201</v>
      </c>
      <c r="C72" t="s">
        <v>3147</v>
      </c>
      <c r="D72" t="s">
        <v>51</v>
      </c>
      <c r="E72">
        <v>123879.68260212</v>
      </c>
      <c r="F72">
        <v>1507.7</v>
      </c>
      <c r="G72">
        <v>6.3153929197316998</v>
      </c>
      <c r="H72">
        <v>-2.60117528688468</v>
      </c>
      <c r="I72">
        <v>-2.1315036882289302</v>
      </c>
      <c r="J72">
        <v>2.3064376354169198</v>
      </c>
      <c r="K72">
        <v>1541.7557819911101</v>
      </c>
      <c r="L72">
        <v>1490.2452386688501</v>
      </c>
      <c r="M72">
        <v>61.1312485878328</v>
      </c>
      <c r="N72">
        <v>1.1000393346846999</v>
      </c>
      <c r="O72">
        <v>12.890495456655801</v>
      </c>
      <c r="P72">
        <v>26.474289069708899</v>
      </c>
      <c r="Q72">
        <v>5.2451556455451E-2</v>
      </c>
    </row>
    <row r="73" spans="1:17" x14ac:dyDescent="0.3">
      <c r="A73" t="s">
        <v>202</v>
      </c>
      <c r="B73" t="s">
        <v>203</v>
      </c>
      <c r="C73" t="s">
        <v>3143</v>
      </c>
      <c r="D73" t="s">
        <v>34</v>
      </c>
      <c r="E73">
        <v>120560.97488132</v>
      </c>
      <c r="F73">
        <v>105</v>
      </c>
      <c r="G73">
        <v>5.4778788869363702</v>
      </c>
      <c r="H73">
        <v>4.4530225158856904</v>
      </c>
      <c r="I73">
        <v>-31.177198320060199</v>
      </c>
      <c r="J73">
        <v>1.4631422516145201</v>
      </c>
      <c r="K73">
        <v>104.60355418776901</v>
      </c>
      <c r="L73">
        <v>108.04256337401701</v>
      </c>
      <c r="M73">
        <v>57.198467171241298</v>
      </c>
      <c r="N73">
        <v>0.84772234098759103</v>
      </c>
      <c r="O73">
        <v>36.095238095238003</v>
      </c>
      <c r="P73">
        <v>27.582017010935601</v>
      </c>
      <c r="Q73">
        <v>0.122614249329909</v>
      </c>
    </row>
    <row r="74" spans="1:17" x14ac:dyDescent="0.3">
      <c r="A74" t="s">
        <v>204</v>
      </c>
      <c r="B74" t="s">
        <v>205</v>
      </c>
      <c r="C74" t="s">
        <v>3145</v>
      </c>
      <c r="D74" t="s">
        <v>123</v>
      </c>
      <c r="E74">
        <v>119016.638078039</v>
      </c>
      <c r="F74">
        <v>4907.25</v>
      </c>
      <c r="G74">
        <v>-19.7069951832977</v>
      </c>
      <c r="H74">
        <v>-12.980986005321901</v>
      </c>
      <c r="I74">
        <v>-12.132353530186499</v>
      </c>
      <c r="J74">
        <v>0.59566254742265801</v>
      </c>
      <c r="K74">
        <v>5471.85811564086</v>
      </c>
      <c r="L74">
        <v>5441.8499349205804</v>
      </c>
      <c r="M74">
        <v>35.431736356867702</v>
      </c>
      <c r="N74">
        <v>1.1496126784688501</v>
      </c>
      <c r="O74">
        <v>31.8437006470018</v>
      </c>
      <c r="P74">
        <v>5.7369101486748502</v>
      </c>
      <c r="Q74">
        <v>1.2768719036364E-2</v>
      </c>
    </row>
    <row r="75" spans="1:17" x14ac:dyDescent="0.3">
      <c r="A75" t="s">
        <v>206</v>
      </c>
      <c r="B75" t="s">
        <v>207</v>
      </c>
      <c r="C75" t="s">
        <v>3143</v>
      </c>
      <c r="D75" t="s">
        <v>208</v>
      </c>
      <c r="E75">
        <v>116504.82860574999</v>
      </c>
      <c r="F75">
        <v>10403.299999999999</v>
      </c>
      <c r="G75">
        <v>13.5785001191469</v>
      </c>
      <c r="H75">
        <v>3.5821829250616002</v>
      </c>
      <c r="I75">
        <v>22.873101003475501</v>
      </c>
      <c r="J75">
        <v>-0.22403565227986999</v>
      </c>
      <c r="K75">
        <v>10410.3865195333</v>
      </c>
      <c r="L75">
        <v>9457.7243440500697</v>
      </c>
      <c r="M75">
        <v>49.5279059830752</v>
      </c>
      <c r="N75">
        <v>0.73318444565627705</v>
      </c>
      <c r="O75">
        <v>9.0999971162996491</v>
      </c>
      <c r="P75">
        <v>41.405862404088502</v>
      </c>
      <c r="Q75">
        <v>7.4179087470675004E-2</v>
      </c>
    </row>
    <row r="76" spans="1:17" x14ac:dyDescent="0.3">
      <c r="A76" t="s">
        <v>209</v>
      </c>
      <c r="B76" t="s">
        <v>210</v>
      </c>
      <c r="C76" t="s">
        <v>3148</v>
      </c>
      <c r="D76" t="s">
        <v>103</v>
      </c>
      <c r="E76">
        <v>115572.13327273</v>
      </c>
      <c r="F76">
        <v>2434.4499999999998</v>
      </c>
      <c r="G76">
        <v>8.0872742013906294</v>
      </c>
      <c r="H76">
        <v>-3.2784012086999601</v>
      </c>
      <c r="I76">
        <v>0.45123639202411597</v>
      </c>
      <c r="J76">
        <v>-1.37267993636521</v>
      </c>
      <c r="K76">
        <v>2540.49498901989</v>
      </c>
      <c r="L76">
        <v>2375.9953707350301</v>
      </c>
      <c r="M76">
        <v>48.641924975896799</v>
      </c>
      <c r="N76">
        <v>0.76904050561071902</v>
      </c>
      <c r="O76">
        <v>21.505884285978301</v>
      </c>
      <c r="P76">
        <v>30.062775477494299</v>
      </c>
      <c r="Q76">
        <v>0.20870137042508899</v>
      </c>
    </row>
    <row r="77" spans="1:17" x14ac:dyDescent="0.3">
      <c r="A77" t="s">
        <v>211</v>
      </c>
      <c r="B77" t="s">
        <v>212</v>
      </c>
      <c r="C77" t="s">
        <v>3148</v>
      </c>
      <c r="D77" t="s">
        <v>213</v>
      </c>
      <c r="E77">
        <v>114311.649658482</v>
      </c>
      <c r="F77">
        <v>165.75</v>
      </c>
      <c r="G77">
        <v>55.0062884796398</v>
      </c>
      <c r="H77">
        <v>-10.5117918675637</v>
      </c>
      <c r="I77">
        <v>0.95871120708677304</v>
      </c>
      <c r="J77">
        <v>-4.6476079080306398</v>
      </c>
      <c r="K77">
        <v>181.22514271869699</v>
      </c>
      <c r="L77">
        <v>166.089344247973</v>
      </c>
      <c r="M77">
        <v>32.827879442889099</v>
      </c>
      <c r="N77">
        <v>0.92694869138851899</v>
      </c>
      <c r="O77">
        <v>30.9140271493212</v>
      </c>
      <c r="P77">
        <v>83.758314855875796</v>
      </c>
      <c r="Q77">
        <v>2.2564062728594E-2</v>
      </c>
    </row>
    <row r="78" spans="1:17" x14ac:dyDescent="0.3">
      <c r="A78" t="s">
        <v>214</v>
      </c>
      <c r="B78" t="s">
        <v>215</v>
      </c>
      <c r="C78" t="s">
        <v>3149</v>
      </c>
      <c r="D78" t="s">
        <v>60</v>
      </c>
      <c r="E78">
        <v>114241.438898885</v>
      </c>
      <c r="F78">
        <v>645.65</v>
      </c>
      <c r="G78">
        <v>34.4408731031345</v>
      </c>
      <c r="H78">
        <v>-3.9922460381702498</v>
      </c>
      <c r="I78">
        <v>-8.3613888125033196</v>
      </c>
      <c r="J78">
        <v>-6.9685722648227504</v>
      </c>
      <c r="K78">
        <v>695.80946348868099</v>
      </c>
      <c r="L78">
        <v>639.26861192572198</v>
      </c>
      <c r="M78">
        <v>32.424974201058198</v>
      </c>
      <c r="N78">
        <v>1.1116047087755001</v>
      </c>
      <c r="O78">
        <v>24.665066212344101</v>
      </c>
      <c r="P78">
        <v>62.366402615365203</v>
      </c>
      <c r="Q78">
        <v>7.1776412200417E-2</v>
      </c>
    </row>
    <row r="79" spans="1:17" x14ac:dyDescent="0.3">
      <c r="A79" t="s">
        <v>216</v>
      </c>
      <c r="B79" t="s">
        <v>217</v>
      </c>
      <c r="C79" t="s">
        <v>3143</v>
      </c>
      <c r="D79" t="s">
        <v>54</v>
      </c>
      <c r="E79">
        <v>113548.875806775</v>
      </c>
      <c r="F79">
        <v>3094.2</v>
      </c>
      <c r="G79">
        <v>24.3980356765755</v>
      </c>
      <c r="H79">
        <v>-4.0535984974344004</v>
      </c>
      <c r="I79">
        <v>12.5989939548995</v>
      </c>
      <c r="J79">
        <v>2.8924780408389399</v>
      </c>
      <c r="K79">
        <v>3107.79487140425</v>
      </c>
      <c r="L79">
        <v>2833.78809142725</v>
      </c>
      <c r="M79">
        <v>55.492135632803802</v>
      </c>
      <c r="N79">
        <v>1.1172473078724301</v>
      </c>
      <c r="O79">
        <v>18.035356473401801</v>
      </c>
      <c r="P79">
        <v>56.906693711967499</v>
      </c>
      <c r="Q79">
        <v>9.2535138325273006E-2</v>
      </c>
    </row>
    <row r="80" spans="1:17" hidden="1" x14ac:dyDescent="0.3">
      <c r="A80" t="s">
        <v>218</v>
      </c>
      <c r="B80" t="s">
        <v>219</v>
      </c>
      <c r="C80" t="s">
        <v>3158</v>
      </c>
      <c r="D80" t="s">
        <v>54</v>
      </c>
      <c r="E80">
        <v>113154.52922648699</v>
      </c>
      <c r="F80">
        <v>134.71</v>
      </c>
      <c r="G80">
        <v>-37.430397910892601</v>
      </c>
      <c r="H80">
        <v>-1.1192944740044199</v>
      </c>
      <c r="I80">
        <v>-25.401086840299101</v>
      </c>
      <c r="J80">
        <v>4.45286724983709</v>
      </c>
      <c r="K80">
        <v>141.79707762323599</v>
      </c>
      <c r="M80">
        <v>64.796722906920195</v>
      </c>
      <c r="O80">
        <v>39.9302204736099</v>
      </c>
      <c r="P80">
        <v>7.4756661879687298</v>
      </c>
    </row>
    <row r="81" spans="1:17" x14ac:dyDescent="0.3">
      <c r="A81" t="s">
        <v>220</v>
      </c>
      <c r="B81" t="s">
        <v>221</v>
      </c>
      <c r="C81" t="s">
        <v>3155</v>
      </c>
      <c r="D81" t="s">
        <v>222</v>
      </c>
      <c r="E81">
        <v>112927.995729045</v>
      </c>
      <c r="F81">
        <v>801.05</v>
      </c>
      <c r="G81">
        <v>63.023686714159702</v>
      </c>
      <c r="H81">
        <v>15.5463833173613</v>
      </c>
      <c r="I81">
        <v>29.868376220490902</v>
      </c>
      <c r="J81">
        <v>-1.3699040418632</v>
      </c>
      <c r="K81">
        <v>717.42898905717698</v>
      </c>
      <c r="L81">
        <v>626.147337971561</v>
      </c>
      <c r="M81">
        <v>69.672078314378496</v>
      </c>
      <c r="N81">
        <v>1.4789030274750199</v>
      </c>
      <c r="O81">
        <v>1.1047999500655299</v>
      </c>
      <c r="P81">
        <v>92.1443991364835</v>
      </c>
      <c r="Q81">
        <v>0.216842731947398</v>
      </c>
    </row>
    <row r="82" spans="1:17" x14ac:dyDescent="0.3">
      <c r="A82" t="s">
        <v>223</v>
      </c>
      <c r="B82" t="s">
        <v>224</v>
      </c>
      <c r="C82" t="s">
        <v>3147</v>
      </c>
      <c r="D82" t="s">
        <v>51</v>
      </c>
      <c r="E82">
        <v>112506.0331648</v>
      </c>
      <c r="F82">
        <v>3324.2</v>
      </c>
      <c r="G82">
        <v>36.026547243690203</v>
      </c>
      <c r="H82">
        <v>3.5773799926694698</v>
      </c>
      <c r="I82">
        <v>16.3857239664747</v>
      </c>
      <c r="J82">
        <v>3.4632791604784399</v>
      </c>
      <c r="K82">
        <v>3260.8054525232901</v>
      </c>
      <c r="L82">
        <v>2984.77655405528</v>
      </c>
      <c r="M82">
        <v>69.932733833508706</v>
      </c>
      <c r="N82">
        <v>0.904191862712176</v>
      </c>
      <c r="O82">
        <v>8.0169664881775997</v>
      </c>
      <c r="P82">
        <v>64.101298316631201</v>
      </c>
      <c r="Q82">
        <v>0.11246388907492801</v>
      </c>
    </row>
    <row r="83" spans="1:17" x14ac:dyDescent="0.3">
      <c r="A83" t="s">
        <v>225</v>
      </c>
      <c r="B83" t="s">
        <v>226</v>
      </c>
      <c r="C83" t="s">
        <v>3151</v>
      </c>
      <c r="D83" t="s">
        <v>166</v>
      </c>
      <c r="E83">
        <v>111926.46968315</v>
      </c>
      <c r="F83">
        <v>755.2</v>
      </c>
      <c r="G83">
        <v>36.022019884078297</v>
      </c>
      <c r="H83">
        <v>1.70495282473732</v>
      </c>
      <c r="I83">
        <v>-1.04344484659154</v>
      </c>
      <c r="J83">
        <v>-2.2571388613363701</v>
      </c>
      <c r="K83">
        <v>735.82047585051203</v>
      </c>
      <c r="L83">
        <v>656.96262257354101</v>
      </c>
      <c r="M83">
        <v>50.361542445043099</v>
      </c>
      <c r="N83">
        <v>0.80636783194484596</v>
      </c>
      <c r="O83">
        <v>15.823622881355901</v>
      </c>
      <c r="P83">
        <v>82.283369538981404</v>
      </c>
      <c r="Q83">
        <v>0.187013311139692</v>
      </c>
    </row>
    <row r="84" spans="1:17" x14ac:dyDescent="0.3">
      <c r="A84" t="s">
        <v>227</v>
      </c>
      <c r="B84" t="s">
        <v>228</v>
      </c>
      <c r="C84" t="s">
        <v>3145</v>
      </c>
      <c r="D84" t="s">
        <v>229</v>
      </c>
      <c r="E84">
        <v>111219.21893223</v>
      </c>
      <c r="F84">
        <v>1502.75</v>
      </c>
      <c r="G84">
        <v>23.295504710311501</v>
      </c>
      <c r="H84">
        <v>5.6881053469739404</v>
      </c>
      <c r="I84">
        <v>19.4865464137552</v>
      </c>
      <c r="J84">
        <v>0.79715350531287099</v>
      </c>
      <c r="K84">
        <v>1481.2603417068101</v>
      </c>
      <c r="L84">
        <v>1344.81356349877</v>
      </c>
      <c r="M84">
        <v>68.309629320956006</v>
      </c>
      <c r="N84">
        <v>1.3214802916614701</v>
      </c>
      <c r="O84">
        <v>9.6323407087007098</v>
      </c>
      <c r="P84">
        <v>45.509561849431101</v>
      </c>
      <c r="Q84">
        <v>6.2701491732341005E-2</v>
      </c>
    </row>
    <row r="85" spans="1:17" x14ac:dyDescent="0.3">
      <c r="A85" t="s">
        <v>230</v>
      </c>
      <c r="B85" t="s">
        <v>231</v>
      </c>
      <c r="C85" t="s">
        <v>3151</v>
      </c>
      <c r="D85" t="s">
        <v>232</v>
      </c>
      <c r="E85">
        <v>109766.52069335</v>
      </c>
      <c r="F85">
        <v>7351.95</v>
      </c>
      <c r="G85">
        <v>16.8480055637216</v>
      </c>
      <c r="H85">
        <v>12.389233765901899</v>
      </c>
      <c r="I85">
        <v>-2.4248208283981301</v>
      </c>
      <c r="J85">
        <v>7.8846701986329402</v>
      </c>
      <c r="K85">
        <v>6781.7096530108702</v>
      </c>
      <c r="L85">
        <v>6282.8103229995404</v>
      </c>
      <c r="M85">
        <v>79.643690919361106</v>
      </c>
      <c r="N85">
        <v>0.84418705240538905</v>
      </c>
      <c r="O85">
        <v>3.4419439740477098</v>
      </c>
      <c r="P85">
        <v>93.421468034727695</v>
      </c>
      <c r="Q85">
        <v>0.145960645434077</v>
      </c>
    </row>
    <row r="86" spans="1:17" x14ac:dyDescent="0.3">
      <c r="A86" t="s">
        <v>233</v>
      </c>
      <c r="B86" t="s">
        <v>234</v>
      </c>
      <c r="C86" t="s">
        <v>3152</v>
      </c>
      <c r="D86" t="s">
        <v>232</v>
      </c>
      <c r="E86">
        <v>107708.5895576</v>
      </c>
      <c r="F86">
        <v>1739.35</v>
      </c>
      <c r="G86">
        <v>10.9998193104183</v>
      </c>
      <c r="H86">
        <v>4.3165916911640503</v>
      </c>
      <c r="I86">
        <v>-16.329524411348199</v>
      </c>
      <c r="J86">
        <v>1.4392622654154601</v>
      </c>
      <c r="K86">
        <v>1757.75526075536</v>
      </c>
      <c r="L86">
        <v>1721.76715834115</v>
      </c>
      <c r="M86">
        <v>67.1430080623105</v>
      </c>
      <c r="N86">
        <v>0.94789707566745696</v>
      </c>
      <c r="O86">
        <v>21.079713686147102</v>
      </c>
      <c r="P86">
        <v>35.88671875</v>
      </c>
      <c r="Q86">
        <v>-5.481269092063E-3</v>
      </c>
    </row>
    <row r="87" spans="1:17" x14ac:dyDescent="0.3">
      <c r="A87" t="s">
        <v>235</v>
      </c>
      <c r="B87" t="s">
        <v>236</v>
      </c>
      <c r="C87" t="s">
        <v>3155</v>
      </c>
      <c r="D87" t="s">
        <v>97</v>
      </c>
      <c r="E87">
        <v>106741.32701633</v>
      </c>
      <c r="F87">
        <v>8447.2000000000007</v>
      </c>
      <c r="G87">
        <v>59.829704126593498</v>
      </c>
      <c r="H87">
        <v>10.3907466139087</v>
      </c>
      <c r="I87">
        <v>36.6930428953115</v>
      </c>
      <c r="J87">
        <v>2.6840528776553398</v>
      </c>
      <c r="K87">
        <v>7857.1768257034</v>
      </c>
      <c r="L87">
        <v>6881.1772782930802</v>
      </c>
      <c r="M87">
        <v>63.267519501227298</v>
      </c>
      <c r="N87">
        <v>1.3919293850072401</v>
      </c>
      <c r="O87">
        <v>0.404867885216386</v>
      </c>
      <c r="P87">
        <v>84.826107409716897</v>
      </c>
      <c r="Q87">
        <v>2.9772864691367001E-2</v>
      </c>
    </row>
    <row r="88" spans="1:17" hidden="1" x14ac:dyDescent="0.3">
      <c r="A88" t="s">
        <v>237</v>
      </c>
      <c r="B88" t="s">
        <v>238</v>
      </c>
      <c r="C88" t="s">
        <v>3158</v>
      </c>
      <c r="D88" t="s">
        <v>97</v>
      </c>
      <c r="E88">
        <v>105374.907165325</v>
      </c>
      <c r="F88">
        <v>493.7</v>
      </c>
      <c r="G88">
        <v>-16.541203333540199</v>
      </c>
      <c r="H88">
        <v>12.199773394474599</v>
      </c>
      <c r="I88">
        <v>-4.5118922629466303</v>
      </c>
      <c r="J88">
        <v>12.261507691063599</v>
      </c>
      <c r="O88">
        <v>4.7194652623050404</v>
      </c>
      <c r="P88">
        <v>26.265984654731401</v>
      </c>
    </row>
    <row r="89" spans="1:17" hidden="1" x14ac:dyDescent="0.3">
      <c r="A89" t="s">
        <v>239</v>
      </c>
      <c r="B89" t="s">
        <v>240</v>
      </c>
      <c r="C89" t="s">
        <v>3158</v>
      </c>
      <c r="D89" t="s">
        <v>134</v>
      </c>
      <c r="E89">
        <v>105194.299587795</v>
      </c>
      <c r="F89">
        <v>129.19999999999999</v>
      </c>
      <c r="G89">
        <v>-17.153575432097298</v>
      </c>
      <c r="H89">
        <v>11.730208501016101</v>
      </c>
      <c r="I89">
        <v>-5.1242643615037498</v>
      </c>
      <c r="J89">
        <v>11.3902104200663</v>
      </c>
      <c r="O89">
        <v>2.3993808049535801</v>
      </c>
      <c r="P89">
        <v>15.8744394618834</v>
      </c>
    </row>
    <row r="90" spans="1:17" x14ac:dyDescent="0.3">
      <c r="A90" t="s">
        <v>241</v>
      </c>
      <c r="B90" t="s">
        <v>242</v>
      </c>
      <c r="C90" t="s">
        <v>3143</v>
      </c>
      <c r="D90" t="s">
        <v>54</v>
      </c>
      <c r="E90">
        <v>103743.3714295</v>
      </c>
      <c r="F90">
        <v>1249.2</v>
      </c>
      <c r="G90">
        <v>-12.359095111406999</v>
      </c>
      <c r="H90">
        <v>-3.8675306815735402</v>
      </c>
      <c r="I90">
        <v>-11.991293645870799</v>
      </c>
      <c r="J90">
        <v>-1.49966010797556</v>
      </c>
      <c r="K90">
        <v>1339.0005860579599</v>
      </c>
      <c r="L90">
        <v>1325.6010351615</v>
      </c>
      <c r="M90">
        <v>42.290959652018302</v>
      </c>
      <c r="N90">
        <v>1.3480879231558001</v>
      </c>
      <c r="O90">
        <v>32.244636567403099</v>
      </c>
      <c r="P90">
        <v>23.5363924050632</v>
      </c>
      <c r="Q90">
        <v>9.7429268299906002E-2</v>
      </c>
    </row>
    <row r="91" spans="1:17" x14ac:dyDescent="0.3">
      <c r="A91" t="s">
        <v>243</v>
      </c>
      <c r="B91" t="s">
        <v>244</v>
      </c>
      <c r="C91" t="s">
        <v>3148</v>
      </c>
      <c r="D91" t="s">
        <v>213</v>
      </c>
      <c r="E91">
        <v>103128.05149680001</v>
      </c>
      <c r="F91">
        <v>34928.15</v>
      </c>
      <c r="G91">
        <v>39.563752774132404</v>
      </c>
      <c r="H91">
        <v>-0.54776448431323799</v>
      </c>
      <c r="I91">
        <v>8.8488499781805405</v>
      </c>
      <c r="J91">
        <v>1.1277463280175599</v>
      </c>
      <c r="K91">
        <v>35144.620745336499</v>
      </c>
      <c r="L91">
        <v>32051.000980139201</v>
      </c>
      <c r="M91">
        <v>54.881768966190897</v>
      </c>
      <c r="N91">
        <v>0.66177781927471102</v>
      </c>
      <c r="O91">
        <v>11.9120251144134</v>
      </c>
      <c r="P91">
        <v>63.743612582626199</v>
      </c>
      <c r="Q91">
        <v>0.123010607252482</v>
      </c>
    </row>
    <row r="92" spans="1:17" x14ac:dyDescent="0.3">
      <c r="A92" t="s">
        <v>245</v>
      </c>
      <c r="B92" t="s">
        <v>246</v>
      </c>
      <c r="C92" t="s">
        <v>3147</v>
      </c>
      <c r="D92" t="s">
        <v>51</v>
      </c>
      <c r="E92">
        <v>102617.58678456</v>
      </c>
      <c r="F92">
        <v>2616.4499999999998</v>
      </c>
      <c r="G92">
        <v>13.353029733012599</v>
      </c>
      <c r="H92">
        <v>-5.9187068735910398</v>
      </c>
      <c r="I92">
        <v>12.7521648010259</v>
      </c>
      <c r="J92">
        <v>-0.95224019035115404</v>
      </c>
      <c r="K92">
        <v>2568.0854446496701</v>
      </c>
      <c r="L92">
        <v>2322.3999346881001</v>
      </c>
      <c r="M92">
        <v>42.325714801881297</v>
      </c>
      <c r="N92">
        <v>0.57296401564675903</v>
      </c>
      <c r="O92">
        <v>9.8434902253052794</v>
      </c>
      <c r="P92">
        <v>43.682042833607902</v>
      </c>
    </row>
    <row r="93" spans="1:17" x14ac:dyDescent="0.3">
      <c r="A93" t="s">
        <v>247</v>
      </c>
      <c r="B93" t="s">
        <v>248</v>
      </c>
      <c r="C93" t="s">
        <v>3143</v>
      </c>
      <c r="D93" t="s">
        <v>34</v>
      </c>
      <c r="E93">
        <v>101751.68517404801</v>
      </c>
      <c r="F93">
        <v>53.38</v>
      </c>
      <c r="G93">
        <v>11.1973835533851</v>
      </c>
      <c r="H93">
        <v>-0.94954045714576096</v>
      </c>
      <c r="I93">
        <v>-34.208290019633402</v>
      </c>
      <c r="J93">
        <v>3.6151765480927098</v>
      </c>
      <c r="K93">
        <v>54.2625173122699</v>
      </c>
      <c r="L93">
        <v>56.234503102371399</v>
      </c>
      <c r="M93">
        <v>60.641596759840702</v>
      </c>
      <c r="N93">
        <v>1.0300842014837801</v>
      </c>
      <c r="O93">
        <v>56.893967778194003</v>
      </c>
      <c r="P93">
        <v>33.283395755305797</v>
      </c>
      <c r="Q93">
        <v>9.4323103379419002E-2</v>
      </c>
    </row>
    <row r="94" spans="1:17" x14ac:dyDescent="0.3">
      <c r="A94" t="s">
        <v>249</v>
      </c>
      <c r="B94" t="s">
        <v>250</v>
      </c>
      <c r="C94" t="s">
        <v>3142</v>
      </c>
      <c r="D94" t="s">
        <v>251</v>
      </c>
      <c r="E94">
        <v>101538.7070962</v>
      </c>
      <c r="F94">
        <v>12266.5</v>
      </c>
      <c r="G94">
        <v>168.88283461176701</v>
      </c>
      <c r="H94">
        <v>7.9705070247272101</v>
      </c>
      <c r="I94">
        <v>46.9009008682889</v>
      </c>
      <c r="J94">
        <v>-0.29703058079713202</v>
      </c>
      <c r="K94">
        <v>11376.900790878701</v>
      </c>
      <c r="L94">
        <v>9659.5681911428492</v>
      </c>
      <c r="M94">
        <v>54.468295666110102</v>
      </c>
      <c r="N94">
        <v>0.57615833800854899</v>
      </c>
      <c r="O94">
        <v>2.87368034891777</v>
      </c>
      <c r="P94">
        <v>209.13558467741899</v>
      </c>
      <c r="Q94">
        <v>0.113676601013403</v>
      </c>
    </row>
    <row r="95" spans="1:17" x14ac:dyDescent="0.3">
      <c r="A95" t="s">
        <v>252</v>
      </c>
      <c r="B95" t="s">
        <v>253</v>
      </c>
      <c r="C95" t="s">
        <v>3143</v>
      </c>
      <c r="D95" t="s">
        <v>37</v>
      </c>
      <c r="E95">
        <v>101095.770098365</v>
      </c>
      <c r="F95">
        <v>691.9</v>
      </c>
      <c r="G95">
        <v>4.4297218379897298</v>
      </c>
      <c r="H95">
        <v>-5.7370215549523396</v>
      </c>
      <c r="I95">
        <v>18.990167245710801</v>
      </c>
      <c r="J95">
        <v>0.85272051240760105</v>
      </c>
      <c r="K95">
        <v>717.80786076075799</v>
      </c>
      <c r="L95">
        <v>666.59102448081399</v>
      </c>
      <c r="M95">
        <v>52.587653020637497</v>
      </c>
      <c r="N95">
        <v>1.14117684386397</v>
      </c>
      <c r="O95">
        <v>15.161150455268</v>
      </c>
      <c r="P95">
        <v>49.293343402740298</v>
      </c>
      <c r="Q95">
        <v>-1.5585033177333001E-2</v>
      </c>
    </row>
    <row r="96" spans="1:17" x14ac:dyDescent="0.3">
      <c r="A96" t="s">
        <v>254</v>
      </c>
      <c r="B96" t="s">
        <v>255</v>
      </c>
      <c r="C96" t="s">
        <v>3149</v>
      </c>
      <c r="D96" t="s">
        <v>256</v>
      </c>
      <c r="E96">
        <v>100967.8060601</v>
      </c>
      <c r="F96">
        <v>807</v>
      </c>
      <c r="G96">
        <v>-26.769323741065602</v>
      </c>
      <c r="H96">
        <v>-13.3901202681614</v>
      </c>
      <c r="I96">
        <v>-38.963039605811701</v>
      </c>
      <c r="J96">
        <v>22.908583790915099</v>
      </c>
      <c r="K96">
        <v>902.36909665252097</v>
      </c>
      <c r="L96">
        <v>1001.10799775908</v>
      </c>
      <c r="M96">
        <v>57.993461483445699</v>
      </c>
      <c r="N96">
        <v>3.1393862236343999</v>
      </c>
      <c r="O96">
        <v>67.038413878562494</v>
      </c>
      <c r="P96">
        <v>37.244897959183596</v>
      </c>
      <c r="Q96">
        <v>-4.0070494955032003E-2</v>
      </c>
    </row>
    <row r="97" spans="1:17" x14ac:dyDescent="0.3">
      <c r="A97" t="s">
        <v>257</v>
      </c>
      <c r="B97" t="s">
        <v>258</v>
      </c>
      <c r="C97" t="s">
        <v>3147</v>
      </c>
      <c r="D97" t="s">
        <v>51</v>
      </c>
      <c r="E97">
        <v>100157.1398168</v>
      </c>
      <c r="F97">
        <v>1221.75</v>
      </c>
      <c r="G97">
        <v>-15.3370060352214</v>
      </c>
      <c r="H97">
        <v>-4.3795485003012198</v>
      </c>
      <c r="I97">
        <v>-3.8006973174881402</v>
      </c>
      <c r="J97">
        <v>-3.3849288868698402</v>
      </c>
      <c r="K97">
        <v>1273.1822614661501</v>
      </c>
      <c r="L97">
        <v>1261.3358230201</v>
      </c>
      <c r="M97">
        <v>37.610246519606399</v>
      </c>
      <c r="N97">
        <v>1.15196770954062</v>
      </c>
      <c r="O97">
        <v>16.348680171884599</v>
      </c>
      <c r="P97">
        <v>13.7569832402234</v>
      </c>
      <c r="Q97">
        <v>-6.4365419994399996E-4</v>
      </c>
    </row>
    <row r="98" spans="1:17" x14ac:dyDescent="0.3">
      <c r="A98" t="s">
        <v>259</v>
      </c>
      <c r="B98" t="s">
        <v>260</v>
      </c>
      <c r="C98" t="s">
        <v>3147</v>
      </c>
      <c r="D98" t="s">
        <v>261</v>
      </c>
      <c r="E98">
        <v>98189.104418729999</v>
      </c>
      <c r="F98">
        <v>7065.8</v>
      </c>
      <c r="G98">
        <v>1.6797148574161</v>
      </c>
      <c r="H98">
        <v>-3.1445988815000998</v>
      </c>
      <c r="I98">
        <v>8.9628515592832603</v>
      </c>
      <c r="J98">
        <v>-2.3883144667999199</v>
      </c>
      <c r="K98">
        <v>6943.7183768790201</v>
      </c>
      <c r="L98">
        <v>6502.2335816346804</v>
      </c>
      <c r="M98">
        <v>40.9981951662526</v>
      </c>
      <c r="N98">
        <v>1.0441076622102099</v>
      </c>
      <c r="O98">
        <v>6.7819638257522001</v>
      </c>
      <c r="P98">
        <v>33.699158916525498</v>
      </c>
      <c r="Q98">
        <v>-3.254231865596E-3</v>
      </c>
    </row>
    <row r="99" spans="1:17" x14ac:dyDescent="0.3">
      <c r="A99" t="s">
        <v>262</v>
      </c>
      <c r="B99" t="s">
        <v>263</v>
      </c>
      <c r="C99" t="s">
        <v>3147</v>
      </c>
      <c r="D99" t="s">
        <v>51</v>
      </c>
      <c r="E99">
        <v>97197.172264049994</v>
      </c>
      <c r="F99">
        <v>948.7</v>
      </c>
      <c r="G99">
        <v>30.003118178322801</v>
      </c>
      <c r="H99">
        <v>-3.2885599388586799</v>
      </c>
      <c r="I99">
        <v>-15.840510869890201</v>
      </c>
      <c r="J99">
        <v>0.29676041507363599</v>
      </c>
      <c r="K99">
        <v>1010.91316369768</v>
      </c>
      <c r="L99">
        <v>992.90812733381097</v>
      </c>
      <c r="M99">
        <v>54.112807544937503</v>
      </c>
      <c r="N99">
        <v>0.63627589536279505</v>
      </c>
      <c r="O99">
        <v>39.591019289554097</v>
      </c>
      <c r="P99">
        <v>50.587301587301603</v>
      </c>
      <c r="Q99">
        <v>9.0654125575662006E-2</v>
      </c>
    </row>
    <row r="100" spans="1:17" x14ac:dyDescent="0.3">
      <c r="A100" t="s">
        <v>264</v>
      </c>
      <c r="B100" t="s">
        <v>265</v>
      </c>
      <c r="C100" t="s">
        <v>3157</v>
      </c>
      <c r="D100" t="s">
        <v>266</v>
      </c>
      <c r="E100">
        <v>96654.237546599994</v>
      </c>
      <c r="F100">
        <v>10540.65</v>
      </c>
      <c r="G100">
        <v>57.267458610931598</v>
      </c>
      <c r="H100">
        <v>3.3164400611413201</v>
      </c>
      <c r="I100">
        <v>0.57876311816612003</v>
      </c>
      <c r="J100">
        <v>5.3641524769812099</v>
      </c>
      <c r="K100">
        <v>10498.241671793299</v>
      </c>
      <c r="L100">
        <v>9610.6882099535596</v>
      </c>
      <c r="M100">
        <v>63.976989723997598</v>
      </c>
      <c r="N100">
        <v>1.4098022411815301</v>
      </c>
      <c r="O100">
        <v>26.159202705715501</v>
      </c>
      <c r="P100">
        <v>78.372409825107596</v>
      </c>
      <c r="Q100">
        <v>0.15024017175439</v>
      </c>
    </row>
    <row r="101" spans="1:17" x14ac:dyDescent="0.3">
      <c r="A101" t="s">
        <v>267</v>
      </c>
      <c r="B101" t="s">
        <v>268</v>
      </c>
      <c r="C101" t="s">
        <v>3151</v>
      </c>
      <c r="D101" t="s">
        <v>269</v>
      </c>
      <c r="E101">
        <v>96568.164000000004</v>
      </c>
      <c r="F101">
        <v>3430</v>
      </c>
      <c r="G101">
        <v>58.518840209602899</v>
      </c>
      <c r="H101">
        <v>-6.9795684661217494E-2</v>
      </c>
      <c r="I101">
        <v>-13.9031849307735</v>
      </c>
      <c r="J101">
        <v>2.5419694953465699</v>
      </c>
      <c r="K101">
        <v>3546.0436239146802</v>
      </c>
      <c r="L101">
        <v>3342.0507373360201</v>
      </c>
      <c r="M101">
        <v>54.304463296213903</v>
      </c>
      <c r="N101">
        <v>1.0541416571811899</v>
      </c>
      <c r="O101">
        <v>21.6297376093294</v>
      </c>
      <c r="P101">
        <v>86.8649723516112</v>
      </c>
      <c r="Q101">
        <v>0.20135665665285701</v>
      </c>
    </row>
    <row r="102" spans="1:17" x14ac:dyDescent="0.3">
      <c r="A102" t="s">
        <v>270</v>
      </c>
      <c r="B102" t="s">
        <v>271</v>
      </c>
      <c r="C102" t="s">
        <v>3147</v>
      </c>
      <c r="D102" t="s">
        <v>261</v>
      </c>
      <c r="E102">
        <v>95244.637892675004</v>
      </c>
      <c r="F102">
        <v>1019.2</v>
      </c>
      <c r="G102">
        <v>21.929383297196299</v>
      </c>
      <c r="H102">
        <v>-4.2935311569668899</v>
      </c>
      <c r="I102">
        <v>20.2918799420037</v>
      </c>
      <c r="J102">
        <v>-3.5058877335301299</v>
      </c>
      <c r="K102">
        <v>979.63902216231202</v>
      </c>
      <c r="L102">
        <v>879.85699715483895</v>
      </c>
      <c r="M102">
        <v>41.939824038526602</v>
      </c>
      <c r="N102">
        <v>0.90809533141107701</v>
      </c>
      <c r="O102">
        <v>9.6938775510203996</v>
      </c>
      <c r="P102">
        <v>61.546996354414297</v>
      </c>
      <c r="Q102">
        <v>0.10694924278949799</v>
      </c>
    </row>
    <row r="103" spans="1:17" x14ac:dyDescent="0.3">
      <c r="A103" t="s">
        <v>272</v>
      </c>
      <c r="B103" t="s">
        <v>273</v>
      </c>
      <c r="C103" t="s">
        <v>3148</v>
      </c>
      <c r="D103" t="s">
        <v>103</v>
      </c>
      <c r="E103">
        <v>95233.776676269903</v>
      </c>
      <c r="F103">
        <v>4748.45</v>
      </c>
      <c r="G103">
        <v>5.6277450259418904</v>
      </c>
      <c r="H103">
        <v>-4.97036653257193</v>
      </c>
      <c r="I103">
        <v>-15.4762627359842</v>
      </c>
      <c r="J103">
        <v>-2.1240720341679502</v>
      </c>
      <c r="K103">
        <v>5060.50933187589</v>
      </c>
      <c r="L103">
        <v>4965.0318920004902</v>
      </c>
      <c r="M103">
        <v>43.578373180922803</v>
      </c>
      <c r="N103">
        <v>0.97951167623911395</v>
      </c>
      <c r="O103">
        <v>31.5429245332687</v>
      </c>
      <c r="P103">
        <v>28.928862340483199</v>
      </c>
      <c r="Q103">
        <v>8.1610076613161997E-2</v>
      </c>
    </row>
    <row r="104" spans="1:17" x14ac:dyDescent="0.3">
      <c r="A104" t="s">
        <v>274</v>
      </c>
      <c r="B104" t="s">
        <v>275</v>
      </c>
      <c r="C104" t="s">
        <v>3152</v>
      </c>
      <c r="D104" t="s">
        <v>276</v>
      </c>
      <c r="E104">
        <v>94950.032950499997</v>
      </c>
      <c r="F104">
        <v>16763.900000000001</v>
      </c>
      <c r="G104">
        <v>143.58424883984401</v>
      </c>
      <c r="H104">
        <v>13.219927813403199</v>
      </c>
      <c r="I104">
        <v>52.1502824054662</v>
      </c>
      <c r="J104">
        <v>0.84483580895436605</v>
      </c>
      <c r="K104">
        <v>14695.7256218824</v>
      </c>
      <c r="L104">
        <v>11624.5545030461</v>
      </c>
      <c r="M104">
        <v>68.391539845904902</v>
      </c>
      <c r="N104">
        <v>0.88951087692873998</v>
      </c>
      <c r="O104">
        <v>0.47005768347461102</v>
      </c>
      <c r="P104">
        <v>189.88993316444299</v>
      </c>
      <c r="Q104">
        <v>0.13247559957093899</v>
      </c>
    </row>
    <row r="105" spans="1:17" x14ac:dyDescent="0.3">
      <c r="A105" t="s">
        <v>277</v>
      </c>
      <c r="B105" t="s">
        <v>278</v>
      </c>
      <c r="C105" t="s">
        <v>3145</v>
      </c>
      <c r="D105" t="s">
        <v>279</v>
      </c>
      <c r="E105">
        <v>94854.450414569903</v>
      </c>
      <c r="F105">
        <v>957</v>
      </c>
      <c r="G105">
        <v>-17.2495013687737</v>
      </c>
      <c r="H105">
        <v>-4.0616797849279598</v>
      </c>
      <c r="I105">
        <v>-16.967352069893899</v>
      </c>
      <c r="J105">
        <v>0.68696829598095999</v>
      </c>
      <c r="K105">
        <v>1027.3906719025799</v>
      </c>
      <c r="L105">
        <v>1075.1942811356801</v>
      </c>
      <c r="M105">
        <v>50.4580546565589</v>
      </c>
      <c r="N105">
        <v>0.87123677519158504</v>
      </c>
      <c r="O105">
        <v>30.973918372324398</v>
      </c>
      <c r="P105">
        <v>6.2742920599666796</v>
      </c>
      <c r="Q105">
        <v>-9.1446844610709992E-3</v>
      </c>
    </row>
    <row r="106" spans="1:17" x14ac:dyDescent="0.3">
      <c r="A106" t="s">
        <v>280</v>
      </c>
      <c r="B106" t="s">
        <v>281</v>
      </c>
      <c r="C106" t="s">
        <v>3150</v>
      </c>
      <c r="D106" t="s">
        <v>72</v>
      </c>
      <c r="E106">
        <v>94085.782118460003</v>
      </c>
      <c r="F106">
        <v>26784</v>
      </c>
      <c r="G106">
        <v>-25.694783076544201</v>
      </c>
      <c r="H106">
        <v>2.7796290375192698</v>
      </c>
      <c r="I106">
        <v>-4.7152386011985898</v>
      </c>
      <c r="J106">
        <v>4.0613849915892102</v>
      </c>
      <c r="K106">
        <v>25117.529423377298</v>
      </c>
      <c r="L106">
        <v>25651.389974873098</v>
      </c>
      <c r="M106">
        <v>74.038494534640904</v>
      </c>
      <c r="N106">
        <v>1.0806819395045699</v>
      </c>
      <c r="O106">
        <v>14.761611409796901</v>
      </c>
      <c r="P106">
        <v>13.974468085106301</v>
      </c>
      <c r="Q106">
        <v>-4.3324316288687999E-2</v>
      </c>
    </row>
    <row r="107" spans="1:17" x14ac:dyDescent="0.3">
      <c r="A107" t="s">
        <v>282</v>
      </c>
      <c r="B107" t="s">
        <v>283</v>
      </c>
      <c r="C107" t="s">
        <v>3147</v>
      </c>
      <c r="D107" t="s">
        <v>51</v>
      </c>
      <c r="E107">
        <v>93554.715232225004</v>
      </c>
      <c r="F107">
        <v>2069.5500000000002</v>
      </c>
      <c r="G107">
        <v>42.911069918806398</v>
      </c>
      <c r="H107">
        <v>-7.0327234550337199</v>
      </c>
      <c r="I107">
        <v>21.724085843641198</v>
      </c>
      <c r="J107">
        <v>-1.6937576498563101</v>
      </c>
      <c r="K107">
        <v>2105.4759679736599</v>
      </c>
      <c r="L107">
        <v>1865.92006864208</v>
      </c>
      <c r="M107">
        <v>47.553855750434401</v>
      </c>
      <c r="N107">
        <v>0.72797978861751</v>
      </c>
      <c r="O107">
        <v>11.715107148896999</v>
      </c>
      <c r="P107">
        <v>72.440944881889706</v>
      </c>
      <c r="Q107">
        <v>0.114817292427426</v>
      </c>
    </row>
    <row r="108" spans="1:17" x14ac:dyDescent="0.3">
      <c r="A108" t="s">
        <v>284</v>
      </c>
      <c r="B108" t="s">
        <v>285</v>
      </c>
      <c r="C108" t="s">
        <v>3145</v>
      </c>
      <c r="D108" t="s">
        <v>195</v>
      </c>
      <c r="E108">
        <v>93427.586437444901</v>
      </c>
      <c r="F108">
        <v>523.9</v>
      </c>
      <c r="G108">
        <v>-23.404737282672599</v>
      </c>
      <c r="H108">
        <v>-3.2208662559027901</v>
      </c>
      <c r="I108">
        <v>-10.986262384285199</v>
      </c>
      <c r="J108">
        <v>1.5526752073369501</v>
      </c>
      <c r="K108">
        <v>553.74974442823202</v>
      </c>
      <c r="L108">
        <v>574.68726297119599</v>
      </c>
      <c r="M108">
        <v>57.3913366329149</v>
      </c>
      <c r="N108">
        <v>0.74520817801477801</v>
      </c>
      <c r="O108">
        <v>28.2687535789272</v>
      </c>
      <c r="P108">
        <v>7.0932134096484099</v>
      </c>
      <c r="Q108">
        <v>-9.6408962984607993E-2</v>
      </c>
    </row>
    <row r="109" spans="1:17" x14ac:dyDescent="0.3">
      <c r="A109" t="s">
        <v>286</v>
      </c>
      <c r="B109" t="s">
        <v>287</v>
      </c>
      <c r="C109" t="s">
        <v>3143</v>
      </c>
      <c r="D109" t="s">
        <v>34</v>
      </c>
      <c r="E109">
        <v>92839.911392333903</v>
      </c>
      <c r="F109">
        <v>121.69</v>
      </c>
      <c r="G109">
        <v>-13.217183454595901</v>
      </c>
      <c r="H109">
        <v>3.4908557007503198</v>
      </c>
      <c r="I109">
        <v>-36.1641884445771</v>
      </c>
      <c r="J109">
        <v>3.1948093271302702</v>
      </c>
      <c r="K109">
        <v>118.54574570046</v>
      </c>
      <c r="L109">
        <v>124.33975921051299</v>
      </c>
      <c r="M109">
        <v>64.916188654219894</v>
      </c>
      <c r="N109">
        <v>0.94077436587199503</v>
      </c>
      <c r="O109">
        <v>41.753636288930799</v>
      </c>
      <c r="P109">
        <v>14.0701162354705</v>
      </c>
      <c r="Q109">
        <v>0.110138196600543</v>
      </c>
    </row>
    <row r="110" spans="1:17" x14ac:dyDescent="0.3">
      <c r="A110" t="s">
        <v>288</v>
      </c>
      <c r="B110" t="s">
        <v>289</v>
      </c>
      <c r="C110" t="s">
        <v>3151</v>
      </c>
      <c r="D110" t="s">
        <v>290</v>
      </c>
      <c r="E110">
        <v>92659.411349999995</v>
      </c>
      <c r="F110">
        <v>4545.25</v>
      </c>
      <c r="G110">
        <v>107.651686465956</v>
      </c>
      <c r="H110">
        <v>12.4689424761276</v>
      </c>
      <c r="I110">
        <v>33.2821300287846</v>
      </c>
      <c r="J110">
        <v>10.8267199594034</v>
      </c>
      <c r="K110">
        <v>4237.37883937688</v>
      </c>
      <c r="L110">
        <v>3702.4416525552401</v>
      </c>
      <c r="M110">
        <v>78.845600402183294</v>
      </c>
      <c r="N110">
        <v>0.86144208891964202</v>
      </c>
      <c r="O110">
        <v>28.925801661074701</v>
      </c>
      <c r="P110">
        <v>153.160855519661</v>
      </c>
      <c r="Q110">
        <v>0.25723479748081701</v>
      </c>
    </row>
    <row r="111" spans="1:17" x14ac:dyDescent="0.3">
      <c r="A111" t="s">
        <v>291</v>
      </c>
      <c r="B111" t="s">
        <v>292</v>
      </c>
      <c r="C111" t="s">
        <v>3143</v>
      </c>
      <c r="D111" t="s">
        <v>34</v>
      </c>
      <c r="E111">
        <v>92529.713503259904</v>
      </c>
      <c r="F111">
        <v>101.71</v>
      </c>
      <c r="G111">
        <v>-0.31221502807691998</v>
      </c>
      <c r="H111">
        <v>-1.1992221232448601</v>
      </c>
      <c r="I111">
        <v>-28.206580372108402</v>
      </c>
      <c r="J111">
        <v>1.91922760149918</v>
      </c>
      <c r="K111">
        <v>102.98903011997101</v>
      </c>
      <c r="L111">
        <v>104.456221089773</v>
      </c>
      <c r="M111">
        <v>56.2443206143829</v>
      </c>
      <c r="N111">
        <v>0.93618171469209399</v>
      </c>
      <c r="O111">
        <v>26.732867957919499</v>
      </c>
      <c r="P111">
        <v>23.001572136896801</v>
      </c>
      <c r="Q111">
        <v>0.113385791832756</v>
      </c>
    </row>
    <row r="112" spans="1:17" x14ac:dyDescent="0.3">
      <c r="A112" t="s">
        <v>293</v>
      </c>
      <c r="B112" t="s">
        <v>294</v>
      </c>
      <c r="C112" t="s">
        <v>3143</v>
      </c>
      <c r="D112" t="s">
        <v>37</v>
      </c>
      <c r="E112">
        <v>92175.130757480001</v>
      </c>
      <c r="F112">
        <v>1834.1</v>
      </c>
      <c r="G112">
        <v>6.8031128030177799</v>
      </c>
      <c r="H112">
        <v>-1.9687558368339699</v>
      </c>
      <c r="I112">
        <v>8.5718292761649195</v>
      </c>
      <c r="J112">
        <v>0.30015766196671201</v>
      </c>
      <c r="K112">
        <v>1946.6621886375899</v>
      </c>
      <c r="L112">
        <v>1845.70193080431</v>
      </c>
      <c r="M112">
        <v>46.578313813400001</v>
      </c>
      <c r="N112">
        <v>0.89896424746306303</v>
      </c>
      <c r="O112">
        <v>25.505697617359999</v>
      </c>
      <c r="P112">
        <v>35.507942371629099</v>
      </c>
      <c r="Q112">
        <v>-3.4208857523990001E-3</v>
      </c>
    </row>
    <row r="113" spans="1:17" x14ac:dyDescent="0.3">
      <c r="A113" t="s">
        <v>295</v>
      </c>
      <c r="B113" t="s">
        <v>296</v>
      </c>
      <c r="C113" t="s">
        <v>3144</v>
      </c>
      <c r="D113" t="s">
        <v>297</v>
      </c>
      <c r="E113">
        <v>92154.587375639996</v>
      </c>
      <c r="F113">
        <v>346.65</v>
      </c>
      <c r="G113">
        <v>67.042329361834604</v>
      </c>
      <c r="H113">
        <v>1.7307507068655701</v>
      </c>
      <c r="I113">
        <v>-11.771266660478901</v>
      </c>
      <c r="J113">
        <v>4.7021064943828197</v>
      </c>
      <c r="K113">
        <v>357.21540697119701</v>
      </c>
      <c r="L113">
        <v>342.46334712306401</v>
      </c>
      <c r="M113">
        <v>70.927006814629806</v>
      </c>
      <c r="N113">
        <v>0.87813701206671402</v>
      </c>
      <c r="O113">
        <v>32.799653829511001</v>
      </c>
      <c r="P113">
        <v>96.346644010195305</v>
      </c>
      <c r="Q113">
        <v>1.2726208603323E-2</v>
      </c>
    </row>
    <row r="114" spans="1:17" x14ac:dyDescent="0.3">
      <c r="A114" t="s">
        <v>298</v>
      </c>
      <c r="B114" t="s">
        <v>299</v>
      </c>
      <c r="C114" t="s">
        <v>3153</v>
      </c>
      <c r="D114" t="s">
        <v>117</v>
      </c>
      <c r="E114">
        <v>91712.745344609997</v>
      </c>
      <c r="F114">
        <v>918.55</v>
      </c>
      <c r="G114">
        <v>13.232217976521399</v>
      </c>
      <c r="H114">
        <v>-2.7083884122720501</v>
      </c>
      <c r="I114">
        <v>-22.026176356674199</v>
      </c>
      <c r="J114">
        <v>2.0730225015773298</v>
      </c>
      <c r="K114">
        <v>929.69244102156404</v>
      </c>
      <c r="L114">
        <v>912.44429028557897</v>
      </c>
      <c r="M114">
        <v>57.847484072669097</v>
      </c>
      <c r="N114">
        <v>0.73863515590136997</v>
      </c>
      <c r="O114">
        <v>19.4273583365086</v>
      </c>
      <c r="P114">
        <v>36.222749518018603</v>
      </c>
      <c r="Q114">
        <v>0.115292526224787</v>
      </c>
    </row>
    <row r="115" spans="1:17" x14ac:dyDescent="0.3">
      <c r="A115" t="s">
        <v>300</v>
      </c>
      <c r="B115" t="s">
        <v>301</v>
      </c>
      <c r="C115" t="s">
        <v>3146</v>
      </c>
      <c r="D115" t="s">
        <v>144</v>
      </c>
      <c r="E115">
        <v>90875.601058500004</v>
      </c>
      <c r="F115">
        <v>437.05</v>
      </c>
      <c r="G115">
        <v>133.03737260165701</v>
      </c>
      <c r="H115">
        <v>-6.5637868952873299</v>
      </c>
      <c r="I115">
        <v>-9.5496665594856298E-3</v>
      </c>
      <c r="J115">
        <v>-3.9137579977115</v>
      </c>
      <c r="K115">
        <v>463.78039386198401</v>
      </c>
      <c r="L115">
        <v>417.25858980829298</v>
      </c>
      <c r="M115">
        <v>48.927849232509203</v>
      </c>
      <c r="N115">
        <v>0.72935186914260597</v>
      </c>
      <c r="O115">
        <v>48.037981924264898</v>
      </c>
      <c r="P115">
        <v>163.91908212560301</v>
      </c>
      <c r="Q115">
        <v>0.203920747174855</v>
      </c>
    </row>
    <row r="116" spans="1:17" x14ac:dyDescent="0.3">
      <c r="A116" t="s">
        <v>302</v>
      </c>
      <c r="B116" t="s">
        <v>303</v>
      </c>
      <c r="C116" t="s">
        <v>3142</v>
      </c>
      <c r="D116" t="s">
        <v>251</v>
      </c>
      <c r="E116">
        <v>90503.190362894995</v>
      </c>
      <c r="F116">
        <v>5932.4</v>
      </c>
      <c r="G116">
        <v>63.588141675408799</v>
      </c>
      <c r="H116">
        <v>11.102993466954</v>
      </c>
      <c r="I116">
        <v>64.6384141727208</v>
      </c>
      <c r="J116">
        <v>0.65357502769502296</v>
      </c>
      <c r="K116">
        <v>5545.6876332607599</v>
      </c>
      <c r="L116">
        <v>4694.6135040823001</v>
      </c>
      <c r="M116">
        <v>62.595784475880301</v>
      </c>
      <c r="N116">
        <v>0.99697778110242097</v>
      </c>
      <c r="O116">
        <v>1.8474816263232401</v>
      </c>
      <c r="P116">
        <v>89.207118708936605</v>
      </c>
      <c r="Q116">
        <v>0.126426988761278</v>
      </c>
    </row>
    <row r="117" spans="1:17" x14ac:dyDescent="0.3">
      <c r="A117" t="s">
        <v>304</v>
      </c>
      <c r="B117" t="s">
        <v>305</v>
      </c>
      <c r="C117" t="s">
        <v>3143</v>
      </c>
      <c r="D117" t="s">
        <v>208</v>
      </c>
      <c r="E117">
        <v>89838.479548025003</v>
      </c>
      <c r="F117">
        <v>4250.05</v>
      </c>
      <c r="G117">
        <v>22.5697993863505</v>
      </c>
      <c r="H117">
        <v>-2.26241149573517</v>
      </c>
      <c r="I117">
        <v>-4.9581691790155897</v>
      </c>
      <c r="J117">
        <v>-1.8681755818910699</v>
      </c>
      <c r="K117">
        <v>4337.6203443468703</v>
      </c>
      <c r="L117">
        <v>4005.7495520931502</v>
      </c>
      <c r="M117">
        <v>38.907939099120597</v>
      </c>
      <c r="N117">
        <v>0.93089842301719605</v>
      </c>
      <c r="O117">
        <v>14.4457124033834</v>
      </c>
      <c r="P117">
        <v>44.991044776119402</v>
      </c>
      <c r="Q117">
        <v>5.1709304155096003E-2</v>
      </c>
    </row>
    <row r="118" spans="1:17" x14ac:dyDescent="0.3">
      <c r="A118" t="s">
        <v>306</v>
      </c>
      <c r="B118" t="s">
        <v>307</v>
      </c>
      <c r="C118" t="s">
        <v>3141</v>
      </c>
      <c r="D118" t="s">
        <v>188</v>
      </c>
      <c r="E118">
        <v>89343.072092504997</v>
      </c>
      <c r="F118">
        <v>772.55</v>
      </c>
      <c r="G118">
        <v>-8.8369654641997197</v>
      </c>
      <c r="H118">
        <v>13.264988010162799</v>
      </c>
      <c r="I118">
        <v>-35.176414532081999</v>
      </c>
      <c r="J118">
        <v>27.7055758384592</v>
      </c>
      <c r="K118">
        <v>732.82248670290505</v>
      </c>
      <c r="L118">
        <v>844.35327825972195</v>
      </c>
      <c r="M118">
        <v>74.604125246240599</v>
      </c>
      <c r="N118">
        <v>3.8664505599566201</v>
      </c>
      <c r="O118">
        <v>63.018574849524299</v>
      </c>
      <c r="P118">
        <v>41.5574896930829</v>
      </c>
      <c r="Q118">
        <v>-1.8048316678417001E-2</v>
      </c>
    </row>
    <row r="119" spans="1:17" x14ac:dyDescent="0.3">
      <c r="A119" t="s">
        <v>308</v>
      </c>
      <c r="B119" t="s">
        <v>309</v>
      </c>
      <c r="C119" t="s">
        <v>3143</v>
      </c>
      <c r="D119" t="s">
        <v>24</v>
      </c>
      <c r="E119">
        <v>88158.945432824999</v>
      </c>
      <c r="F119">
        <v>81.489999999999995</v>
      </c>
      <c r="G119">
        <v>9.64798337632838</v>
      </c>
      <c r="H119">
        <v>-1.7037012393017501</v>
      </c>
      <c r="I119">
        <v>-18.2866395854263</v>
      </c>
      <c r="J119">
        <v>2.7530810156097099</v>
      </c>
      <c r="K119">
        <v>83.053593341369904</v>
      </c>
      <c r="L119">
        <v>83.550221895079602</v>
      </c>
      <c r="M119">
        <v>59.780434601810398</v>
      </c>
      <c r="N119">
        <v>0.78484178869915699</v>
      </c>
      <c r="O119">
        <v>32.408884525708601</v>
      </c>
      <c r="P119">
        <v>29.349206349206298</v>
      </c>
      <c r="Q119">
        <v>5.6901852894233003E-2</v>
      </c>
    </row>
    <row r="120" spans="1:17" x14ac:dyDescent="0.3">
      <c r="A120" t="s">
        <v>310</v>
      </c>
      <c r="B120" t="s">
        <v>311</v>
      </c>
      <c r="C120" t="s">
        <v>3154</v>
      </c>
      <c r="D120" t="s">
        <v>46</v>
      </c>
      <c r="E120">
        <v>87861.238896591996</v>
      </c>
      <c r="F120">
        <v>83.34</v>
      </c>
      <c r="G120">
        <v>13.7875504328983</v>
      </c>
      <c r="H120">
        <v>4.5597687921567402</v>
      </c>
      <c r="I120">
        <v>-13.510980796852101</v>
      </c>
      <c r="J120">
        <v>2.28968578948062</v>
      </c>
      <c r="K120">
        <v>83.809008862805598</v>
      </c>
      <c r="L120">
        <v>84.432002268323302</v>
      </c>
      <c r="M120">
        <v>65.839596401370997</v>
      </c>
      <c r="N120">
        <v>1.2054017916909301</v>
      </c>
      <c r="O120">
        <v>24.490040796736199</v>
      </c>
      <c r="P120">
        <v>41.855319148936097</v>
      </c>
      <c r="Q120">
        <v>9.2703163094926003E-2</v>
      </c>
    </row>
    <row r="121" spans="1:17" x14ac:dyDescent="0.3">
      <c r="A121" t="s">
        <v>312</v>
      </c>
      <c r="B121" t="s">
        <v>313</v>
      </c>
      <c r="C121" t="s">
        <v>3151</v>
      </c>
      <c r="D121" t="s">
        <v>166</v>
      </c>
      <c r="E121">
        <v>87431.128780694999</v>
      </c>
      <c r="F121">
        <v>249.65</v>
      </c>
      <c r="G121">
        <v>24.487290318717399</v>
      </c>
      <c r="H121">
        <v>3.8769260316359602</v>
      </c>
      <c r="I121">
        <v>-27.126859253790201</v>
      </c>
      <c r="J121">
        <v>3.60557815022828</v>
      </c>
      <c r="K121">
        <v>249.60494067982299</v>
      </c>
      <c r="L121">
        <v>251.29653645724099</v>
      </c>
      <c r="M121">
        <v>70.223679186126702</v>
      </c>
      <c r="N121">
        <v>0.79225365626164101</v>
      </c>
      <c r="O121">
        <v>34.3280592829962</v>
      </c>
      <c r="P121">
        <v>50.572979493365501</v>
      </c>
      <c r="Q121">
        <v>0.15678351320757</v>
      </c>
    </row>
    <row r="122" spans="1:17" x14ac:dyDescent="0.3">
      <c r="A122" t="s">
        <v>314</v>
      </c>
      <c r="B122" t="s">
        <v>315</v>
      </c>
      <c r="C122" t="s">
        <v>3143</v>
      </c>
      <c r="D122" t="s">
        <v>97</v>
      </c>
      <c r="E122">
        <v>86444.371616639997</v>
      </c>
      <c r="F122">
        <v>1945.1</v>
      </c>
      <c r="G122">
        <v>105.634764063528</v>
      </c>
      <c r="H122">
        <v>11.2901655168074</v>
      </c>
      <c r="I122">
        <v>39.6673523678949</v>
      </c>
      <c r="J122">
        <v>7.2043327314890302</v>
      </c>
      <c r="K122">
        <v>1722.3610504181299</v>
      </c>
      <c r="L122">
        <v>1457.0688987702599</v>
      </c>
      <c r="M122">
        <v>79.638926929567802</v>
      </c>
      <c r="N122">
        <v>0.91282661714689795</v>
      </c>
      <c r="O122">
        <v>3.0795331859544599</v>
      </c>
      <c r="P122">
        <v>168.19717338848599</v>
      </c>
      <c r="Q122">
        <v>4.4764949126540998E-2</v>
      </c>
    </row>
    <row r="123" spans="1:17" x14ac:dyDescent="0.3">
      <c r="A123" t="s">
        <v>316</v>
      </c>
      <c r="B123" t="s">
        <v>317</v>
      </c>
      <c r="C123" t="s">
        <v>3151</v>
      </c>
      <c r="D123" t="s">
        <v>318</v>
      </c>
      <c r="E123">
        <v>85950.907617407996</v>
      </c>
      <c r="F123">
        <v>66.12</v>
      </c>
      <c r="G123">
        <v>37.281504152131497</v>
      </c>
      <c r="H123">
        <v>-7.1295098652209896</v>
      </c>
      <c r="I123">
        <v>18.213458614246299</v>
      </c>
      <c r="J123">
        <v>-6.6425773363018203</v>
      </c>
      <c r="K123">
        <v>67.559979422628302</v>
      </c>
      <c r="L123">
        <v>59.093021587957303</v>
      </c>
      <c r="M123">
        <v>46.915434248759198</v>
      </c>
      <c r="N123">
        <v>1.1848855382502601</v>
      </c>
      <c r="O123">
        <v>30.1270417422867</v>
      </c>
      <c r="P123">
        <v>95.044247787610601</v>
      </c>
      <c r="Q123">
        <v>0.198191039719777</v>
      </c>
    </row>
    <row r="124" spans="1:17" x14ac:dyDescent="0.3">
      <c r="A124" t="s">
        <v>319</v>
      </c>
      <c r="B124" t="s">
        <v>320</v>
      </c>
      <c r="C124" t="s">
        <v>3145</v>
      </c>
      <c r="D124" t="s">
        <v>195</v>
      </c>
      <c r="E124">
        <v>83442.238294969997</v>
      </c>
      <c r="F124">
        <v>646.54999999999995</v>
      </c>
      <c r="G124">
        <v>0.55064008096622097</v>
      </c>
      <c r="H124">
        <v>0.27950886064435398</v>
      </c>
      <c r="I124">
        <v>0.812623737962894</v>
      </c>
      <c r="J124">
        <v>6.5562433046948003</v>
      </c>
      <c r="K124">
        <v>641.80881554658299</v>
      </c>
      <c r="L124">
        <v>619.46178051488403</v>
      </c>
      <c r="M124">
        <v>68.103239750001606</v>
      </c>
      <c r="N124">
        <v>1.1913563149153501</v>
      </c>
      <c r="O124">
        <v>11.337096898924999</v>
      </c>
      <c r="P124">
        <v>32.952909726506199</v>
      </c>
      <c r="Q124">
        <v>-1.4512515118196E-2</v>
      </c>
    </row>
    <row r="125" spans="1:17" x14ac:dyDescent="0.3">
      <c r="A125" t="s">
        <v>321</v>
      </c>
      <c r="B125" t="s">
        <v>322</v>
      </c>
      <c r="C125" t="s">
        <v>3149</v>
      </c>
      <c r="D125" t="s">
        <v>134</v>
      </c>
      <c r="E125">
        <v>81806.763451919993</v>
      </c>
      <c r="F125">
        <v>81.48</v>
      </c>
      <c r="G125">
        <v>21.982198022329801</v>
      </c>
      <c r="H125">
        <v>-1.94008429243656</v>
      </c>
      <c r="I125">
        <v>-35.771287298259097</v>
      </c>
      <c r="J125">
        <v>0.31965185673469498</v>
      </c>
      <c r="K125">
        <v>85.365130336731994</v>
      </c>
      <c r="L125">
        <v>87.5090153083149</v>
      </c>
      <c r="M125">
        <v>50.118456024974499</v>
      </c>
      <c r="N125">
        <v>0.87413720985661003</v>
      </c>
      <c r="O125">
        <v>45.311732940598901</v>
      </c>
      <c r="P125">
        <v>43.703703703703702</v>
      </c>
      <c r="Q125">
        <v>0.104956035668654</v>
      </c>
    </row>
    <row r="126" spans="1:17" x14ac:dyDescent="0.3">
      <c r="A126" t="s">
        <v>323</v>
      </c>
      <c r="B126" t="s">
        <v>324</v>
      </c>
      <c r="C126" t="s">
        <v>3141</v>
      </c>
      <c r="D126" t="s">
        <v>18</v>
      </c>
      <c r="E126">
        <v>81516.880626269995</v>
      </c>
      <c r="F126">
        <v>380.95</v>
      </c>
      <c r="G126">
        <v>32.853629615365897</v>
      </c>
      <c r="H126">
        <v>0.588509297962718</v>
      </c>
      <c r="I126">
        <v>-9.0772419352041904</v>
      </c>
      <c r="J126">
        <v>3.3029924463447098</v>
      </c>
      <c r="K126">
        <v>388.27359739172698</v>
      </c>
      <c r="L126">
        <v>356.82710754983901</v>
      </c>
      <c r="M126">
        <v>60.4346037298548</v>
      </c>
      <c r="N126">
        <v>0.63084529421056401</v>
      </c>
      <c r="O126">
        <v>20.002625016406299</v>
      </c>
      <c r="P126">
        <v>60.964788732394297</v>
      </c>
      <c r="Q126">
        <v>6.8362713263892996E-2</v>
      </c>
    </row>
    <row r="127" spans="1:17" x14ac:dyDescent="0.3">
      <c r="A127" t="s">
        <v>325</v>
      </c>
      <c r="B127" t="s">
        <v>326</v>
      </c>
      <c r="C127" t="s">
        <v>3141</v>
      </c>
      <c r="D127" t="s">
        <v>69</v>
      </c>
      <c r="E127">
        <v>79801.378226460001</v>
      </c>
      <c r="F127">
        <v>479.35</v>
      </c>
      <c r="G127">
        <v>104.44718227857</v>
      </c>
      <c r="H127">
        <v>6.1921157368169899</v>
      </c>
      <c r="I127">
        <v>2.19594012616089</v>
      </c>
      <c r="J127">
        <v>-5.6409476477244498</v>
      </c>
      <c r="K127">
        <v>522.80659735420204</v>
      </c>
      <c r="L127">
        <v>482.57733286435598</v>
      </c>
      <c r="M127">
        <v>43.117089549883097</v>
      </c>
      <c r="N127">
        <v>0.51026229496303899</v>
      </c>
      <c r="O127">
        <v>60.196098883905201</v>
      </c>
      <c r="P127">
        <v>132.99578742708999</v>
      </c>
      <c r="Q127">
        <v>0.122234179576198</v>
      </c>
    </row>
    <row r="128" spans="1:17" x14ac:dyDescent="0.3">
      <c r="A128" t="s">
        <v>327</v>
      </c>
      <c r="B128" t="s">
        <v>328</v>
      </c>
      <c r="C128" t="s">
        <v>3145</v>
      </c>
      <c r="D128" t="s">
        <v>195</v>
      </c>
      <c r="E128">
        <v>78597.048585149998</v>
      </c>
      <c r="F128">
        <v>2887.45</v>
      </c>
      <c r="G128">
        <v>6.47750621722248</v>
      </c>
      <c r="H128">
        <v>-3.9725756875435199</v>
      </c>
      <c r="I128">
        <v>-0.20695483494704001</v>
      </c>
      <c r="J128">
        <v>4.4775289367132203</v>
      </c>
      <c r="K128">
        <v>3121.8927011160299</v>
      </c>
      <c r="L128">
        <v>3011.1817077195001</v>
      </c>
      <c r="M128">
        <v>49.004896032062703</v>
      </c>
      <c r="N128">
        <v>1.2803944558509901</v>
      </c>
      <c r="O128">
        <v>34.720947548875301</v>
      </c>
      <c r="P128">
        <v>27.619279131952801</v>
      </c>
      <c r="Q128">
        <v>9.0775952554483993E-2</v>
      </c>
    </row>
    <row r="129" spans="1:17" x14ac:dyDescent="0.3">
      <c r="A129" t="s">
        <v>329</v>
      </c>
      <c r="B129" t="s">
        <v>330</v>
      </c>
      <c r="C129" t="s">
        <v>3143</v>
      </c>
      <c r="D129" t="s">
        <v>24</v>
      </c>
      <c r="E129">
        <v>77578.656210404995</v>
      </c>
      <c r="F129">
        <v>990.95</v>
      </c>
      <c r="G129">
        <v>-54.027989913845602</v>
      </c>
      <c r="H129">
        <v>-6.4861390713322997</v>
      </c>
      <c r="I129">
        <v>-42.645541189636702</v>
      </c>
      <c r="J129">
        <v>-1.7172026115291701</v>
      </c>
      <c r="K129">
        <v>1157.8934365027301</v>
      </c>
      <c r="L129">
        <v>1339.2436107620899</v>
      </c>
      <c r="M129">
        <v>30.707689585628099</v>
      </c>
      <c r="N129">
        <v>1.0592075271722901</v>
      </c>
      <c r="O129">
        <v>70.997527625006299</v>
      </c>
      <c r="P129">
        <v>2.5403559602649102</v>
      </c>
      <c r="Q129">
        <v>-2.8878852688387999E-2</v>
      </c>
    </row>
    <row r="130" spans="1:17" x14ac:dyDescent="0.3">
      <c r="A130" t="s">
        <v>331</v>
      </c>
      <c r="B130" t="s">
        <v>332</v>
      </c>
      <c r="C130" t="s">
        <v>3143</v>
      </c>
      <c r="D130" t="s">
        <v>34</v>
      </c>
      <c r="E130">
        <v>77356.14142883</v>
      </c>
      <c r="F130">
        <v>582.65</v>
      </c>
      <c r="G130">
        <v>20.468347787852998</v>
      </c>
      <c r="H130">
        <v>-1.85505434869056</v>
      </c>
      <c r="I130">
        <v>-13.0322674515572</v>
      </c>
      <c r="J130">
        <v>6.2860858971054103</v>
      </c>
      <c r="K130">
        <v>547.88984334612303</v>
      </c>
      <c r="L130">
        <v>522.80502518871901</v>
      </c>
      <c r="M130">
        <v>67.021603454709094</v>
      </c>
      <c r="N130">
        <v>1.16974814702024</v>
      </c>
      <c r="O130">
        <v>8.5900626448124999</v>
      </c>
      <c r="P130">
        <v>49.015345268542099</v>
      </c>
      <c r="Q130">
        <v>0.17235027354950899</v>
      </c>
    </row>
    <row r="131" spans="1:17" x14ac:dyDescent="0.3">
      <c r="A131" t="s">
        <v>333</v>
      </c>
      <c r="B131" t="s">
        <v>334</v>
      </c>
      <c r="C131" t="s">
        <v>3156</v>
      </c>
      <c r="D131" t="s">
        <v>139</v>
      </c>
      <c r="E131">
        <v>77194.213222880004</v>
      </c>
      <c r="F131">
        <v>2901.4</v>
      </c>
      <c r="G131">
        <v>25.147409184914</v>
      </c>
      <c r="H131">
        <v>-3.3235001138121598</v>
      </c>
      <c r="I131">
        <v>-14.1079546583736</v>
      </c>
      <c r="J131">
        <v>-5.2864812124765796</v>
      </c>
      <c r="K131">
        <v>2876.8036830463402</v>
      </c>
      <c r="L131">
        <v>2739.2090840133001</v>
      </c>
      <c r="M131">
        <v>46.996060950683599</v>
      </c>
      <c r="N131">
        <v>1.2146603995140901</v>
      </c>
      <c r="O131">
        <v>17.277865857861698</v>
      </c>
      <c r="P131">
        <v>55.637807102242199</v>
      </c>
      <c r="Q131">
        <v>2.5511848575392002E-2</v>
      </c>
    </row>
    <row r="132" spans="1:17" x14ac:dyDescent="0.3">
      <c r="A132" t="s">
        <v>335</v>
      </c>
      <c r="B132" t="s">
        <v>336</v>
      </c>
      <c r="C132" t="s">
        <v>3143</v>
      </c>
      <c r="D132" t="s">
        <v>54</v>
      </c>
      <c r="E132">
        <v>76962.635224155005</v>
      </c>
      <c r="F132">
        <v>1935.55</v>
      </c>
      <c r="G132">
        <v>11.094202498084901</v>
      </c>
      <c r="H132">
        <v>-1.0665496295803301</v>
      </c>
      <c r="I132">
        <v>4.6442659074397499</v>
      </c>
      <c r="J132">
        <v>-1.39635933953219</v>
      </c>
      <c r="K132">
        <v>1909.55871571384</v>
      </c>
      <c r="L132">
        <v>1766.72373025348</v>
      </c>
      <c r="M132">
        <v>55.843783907515103</v>
      </c>
      <c r="N132">
        <v>1.59110636073079</v>
      </c>
      <c r="O132">
        <v>7.3984138875255097</v>
      </c>
      <c r="P132">
        <v>53.3837863539107</v>
      </c>
      <c r="Q132">
        <v>1.375264135184E-3</v>
      </c>
    </row>
    <row r="133" spans="1:17" hidden="1" x14ac:dyDescent="0.3">
      <c r="A133" t="s">
        <v>337</v>
      </c>
      <c r="B133" t="s">
        <v>338</v>
      </c>
      <c r="C133" t="s">
        <v>3158</v>
      </c>
      <c r="D133" t="s">
        <v>318</v>
      </c>
      <c r="E133">
        <v>76639.975413224995</v>
      </c>
      <c r="F133">
        <v>2633.85</v>
      </c>
      <c r="G133">
        <v>-7.1652235282186103</v>
      </c>
      <c r="H133">
        <v>-8.3341433293871603</v>
      </c>
      <c r="I133">
        <v>4.8640875423749401</v>
      </c>
      <c r="J133">
        <v>-3.9618083310286698</v>
      </c>
      <c r="M133">
        <v>44.345607022870297</v>
      </c>
      <c r="O133">
        <v>42.111357898133903</v>
      </c>
      <c r="P133">
        <v>14.515217391304301</v>
      </c>
    </row>
    <row r="134" spans="1:17" x14ac:dyDescent="0.3">
      <c r="A134" t="s">
        <v>339</v>
      </c>
      <c r="B134" t="s">
        <v>340</v>
      </c>
      <c r="C134" t="s">
        <v>3152</v>
      </c>
      <c r="D134" t="s">
        <v>85</v>
      </c>
      <c r="E134">
        <v>74722.335741874995</v>
      </c>
      <c r="F134">
        <v>722.1</v>
      </c>
      <c r="G134">
        <v>95.770116005420107</v>
      </c>
      <c r="H134">
        <v>9.6244137592744998</v>
      </c>
      <c r="I134">
        <v>77.558484832432796</v>
      </c>
      <c r="J134">
        <v>-1.46410058677734</v>
      </c>
      <c r="K134">
        <v>685.27939902355297</v>
      </c>
      <c r="L134">
        <v>550.73509356138504</v>
      </c>
      <c r="M134">
        <v>66.356831119014203</v>
      </c>
      <c r="N134">
        <v>1.2169124011296599</v>
      </c>
      <c r="O134">
        <v>8.8838111064949405</v>
      </c>
      <c r="P134">
        <v>132.14917215881599</v>
      </c>
      <c r="Q134">
        <v>0.25529556541135101</v>
      </c>
    </row>
    <row r="135" spans="1:17" x14ac:dyDescent="0.3">
      <c r="A135" t="s">
        <v>341</v>
      </c>
      <c r="B135" t="s">
        <v>342</v>
      </c>
      <c r="C135" t="s">
        <v>3147</v>
      </c>
      <c r="D135" t="s">
        <v>51</v>
      </c>
      <c r="E135">
        <v>73332.012919979999</v>
      </c>
      <c r="F135">
        <v>1254.75</v>
      </c>
      <c r="G135">
        <v>1.31943359362159</v>
      </c>
      <c r="H135">
        <v>-9.5235799775046406</v>
      </c>
      <c r="I135">
        <v>-4.8786906443490698</v>
      </c>
      <c r="J135">
        <v>1.19009659866537</v>
      </c>
      <c r="K135">
        <v>1357.9048863466301</v>
      </c>
      <c r="L135">
        <v>1286.38213340221</v>
      </c>
      <c r="M135">
        <v>48.365649774131803</v>
      </c>
      <c r="N135">
        <v>0.96380874869720601</v>
      </c>
      <c r="O135">
        <v>26.877864116357799</v>
      </c>
      <c r="P135">
        <v>30.907668231611801</v>
      </c>
      <c r="Q135">
        <v>6.8040081337016001E-2</v>
      </c>
    </row>
    <row r="136" spans="1:17" x14ac:dyDescent="0.3">
      <c r="A136" t="s">
        <v>343</v>
      </c>
      <c r="B136" t="s">
        <v>344</v>
      </c>
      <c r="C136" t="s">
        <v>3156</v>
      </c>
      <c r="D136" t="s">
        <v>139</v>
      </c>
      <c r="E136">
        <v>72987.695044194901</v>
      </c>
      <c r="F136">
        <v>2069.65</v>
      </c>
      <c r="G136">
        <v>19.739716072982699</v>
      </c>
      <c r="H136">
        <v>1.8600220069584801</v>
      </c>
      <c r="I136">
        <v>-1.1964737087983199</v>
      </c>
      <c r="J136">
        <v>-0.33800580922458701</v>
      </c>
      <c r="K136">
        <v>1934.5856763644699</v>
      </c>
      <c r="L136">
        <v>1727.8190015709199</v>
      </c>
      <c r="M136">
        <v>59.942439311466103</v>
      </c>
      <c r="N136">
        <v>2.0820420635337702</v>
      </c>
      <c r="O136">
        <v>0.97842630396442998</v>
      </c>
      <c r="P136">
        <v>63.202302566730999</v>
      </c>
      <c r="Q136">
        <v>0.112388659891184</v>
      </c>
    </row>
    <row r="137" spans="1:17" x14ac:dyDescent="0.3">
      <c r="A137" t="s">
        <v>345</v>
      </c>
      <c r="B137" t="s">
        <v>346</v>
      </c>
      <c r="C137" t="s">
        <v>3149</v>
      </c>
      <c r="D137" t="s">
        <v>75</v>
      </c>
      <c r="E137">
        <v>72606.77755888</v>
      </c>
      <c r="F137">
        <v>1510.7</v>
      </c>
      <c r="G137">
        <v>36.401135034606902</v>
      </c>
      <c r="H137">
        <v>-17.241327991375002</v>
      </c>
      <c r="I137">
        <v>-8.0468218675223309</v>
      </c>
      <c r="J137">
        <v>-2.12615542240591</v>
      </c>
      <c r="K137">
        <v>1716.7686000133299</v>
      </c>
      <c r="L137">
        <v>1534.1098097408101</v>
      </c>
      <c r="M137">
        <v>30.661689619203401</v>
      </c>
      <c r="N137">
        <v>0.90838990178508905</v>
      </c>
      <c r="O137">
        <v>34.8381544979148</v>
      </c>
      <c r="P137">
        <v>73.843498273877998</v>
      </c>
      <c r="Q137">
        <v>0.11592860643998699</v>
      </c>
    </row>
    <row r="138" spans="1:17" x14ac:dyDescent="0.3">
      <c r="A138" t="s">
        <v>347</v>
      </c>
      <c r="B138" t="s">
        <v>348</v>
      </c>
      <c r="C138" t="s">
        <v>3156</v>
      </c>
      <c r="D138" t="s">
        <v>139</v>
      </c>
      <c r="E138">
        <v>71094.178442759905</v>
      </c>
      <c r="F138">
        <v>1718.25</v>
      </c>
      <c r="G138">
        <v>31.509331723216501</v>
      </c>
      <c r="H138">
        <v>0.75666444454425996</v>
      </c>
      <c r="I138">
        <v>-11.414706438773401</v>
      </c>
      <c r="J138">
        <v>-1.0884488573711999</v>
      </c>
      <c r="K138">
        <v>1695.73049916535</v>
      </c>
      <c r="L138">
        <v>1566.1727952046899</v>
      </c>
      <c r="M138">
        <v>51.313417818213303</v>
      </c>
      <c r="N138">
        <v>0.86324701155231398</v>
      </c>
      <c r="O138">
        <v>20.750763858576999</v>
      </c>
      <c r="P138">
        <v>77.633619352837798</v>
      </c>
      <c r="Q138">
        <v>0.15758559995222801</v>
      </c>
    </row>
    <row r="139" spans="1:17" x14ac:dyDescent="0.3">
      <c r="A139" t="s">
        <v>349</v>
      </c>
      <c r="B139" t="s">
        <v>350</v>
      </c>
      <c r="C139" t="s">
        <v>3143</v>
      </c>
      <c r="D139" t="s">
        <v>37</v>
      </c>
      <c r="E139">
        <v>70105.823999999993</v>
      </c>
      <c r="F139">
        <v>403.1</v>
      </c>
      <c r="G139">
        <v>8.4449080121270406</v>
      </c>
      <c r="H139">
        <v>8.8511339386923407</v>
      </c>
      <c r="I139">
        <v>0.151393000637597</v>
      </c>
      <c r="J139">
        <v>3.9882036179539102</v>
      </c>
      <c r="K139">
        <v>381.34244732495199</v>
      </c>
      <c r="L139">
        <v>363.46292723641699</v>
      </c>
      <c r="M139">
        <v>71.030730716587399</v>
      </c>
      <c r="N139">
        <v>0.80583574325876395</v>
      </c>
      <c r="O139">
        <v>16.050607789630298</v>
      </c>
      <c r="P139">
        <v>37.741329232871998</v>
      </c>
      <c r="Q139">
        <v>0.118783584834803</v>
      </c>
    </row>
    <row r="140" spans="1:17" x14ac:dyDescent="0.3">
      <c r="A140" t="s">
        <v>351</v>
      </c>
      <c r="B140" t="s">
        <v>352</v>
      </c>
      <c r="C140" t="s">
        <v>3148</v>
      </c>
      <c r="D140" t="s">
        <v>353</v>
      </c>
      <c r="E140">
        <v>69459.436420785001</v>
      </c>
      <c r="F140">
        <v>3541.85</v>
      </c>
      <c r="G140">
        <v>-12.563251679996</v>
      </c>
      <c r="H140">
        <v>-19.179814195385301</v>
      </c>
      <c r="I140">
        <v>-14.128050003071699</v>
      </c>
      <c r="J140">
        <v>2.0698566039147899</v>
      </c>
      <c r="K140">
        <v>3930.4884162706398</v>
      </c>
      <c r="L140">
        <v>3892.0344839887098</v>
      </c>
      <c r="M140">
        <v>47.185110308660903</v>
      </c>
      <c r="N140">
        <v>1.3552766851011899</v>
      </c>
      <c r="O140">
        <v>35.827321879808501</v>
      </c>
      <c r="P140">
        <v>8.6373744344758698</v>
      </c>
      <c r="Q140">
        <v>8.6133443564197998E-2</v>
      </c>
    </row>
    <row r="141" spans="1:17" hidden="1" x14ac:dyDescent="0.3">
      <c r="A141" t="s">
        <v>354</v>
      </c>
      <c r="B141" t="s">
        <v>355</v>
      </c>
      <c r="C141" t="s">
        <v>3144</v>
      </c>
      <c r="D141" t="s">
        <v>27</v>
      </c>
      <c r="E141">
        <v>68810</v>
      </c>
      <c r="F141">
        <v>1390.35</v>
      </c>
      <c r="G141">
        <v>49.4360004884456</v>
      </c>
      <c r="H141">
        <v>-3.0362692984645898</v>
      </c>
      <c r="I141">
        <v>20.5226356111705</v>
      </c>
      <c r="J141">
        <v>1.5701473687043701</v>
      </c>
      <c r="K141">
        <v>1370.4159103616</v>
      </c>
      <c r="M141">
        <v>54.334905450666596</v>
      </c>
      <c r="N141">
        <v>1.1660116421483699</v>
      </c>
      <c r="O141">
        <v>12.777358219153401</v>
      </c>
      <c r="P141">
        <v>84.152317880794698</v>
      </c>
    </row>
    <row r="142" spans="1:17" x14ac:dyDescent="0.3">
      <c r="A142" t="s">
        <v>356</v>
      </c>
      <c r="B142" t="s">
        <v>357</v>
      </c>
      <c r="C142" t="s">
        <v>3151</v>
      </c>
      <c r="D142" t="s">
        <v>183</v>
      </c>
      <c r="E142">
        <v>68148.604221407993</v>
      </c>
      <c r="F142">
        <v>229.82</v>
      </c>
      <c r="G142">
        <v>13.259401197995</v>
      </c>
      <c r="H142">
        <v>10.9632662540056</v>
      </c>
      <c r="I142">
        <v>-9.6154631616521602</v>
      </c>
      <c r="J142">
        <v>2.4667074669171498</v>
      </c>
      <c r="K142">
        <v>225.90411257546899</v>
      </c>
      <c r="L142">
        <v>216.949220382785</v>
      </c>
      <c r="M142">
        <v>64.340107298509906</v>
      </c>
      <c r="N142">
        <v>0.92578680766541799</v>
      </c>
      <c r="O142">
        <v>15.155338960925899</v>
      </c>
      <c r="P142">
        <v>45.8711520152332</v>
      </c>
      <c r="Q142">
        <v>8.2181481074833002E-2</v>
      </c>
    </row>
    <row r="143" spans="1:17" x14ac:dyDescent="0.3">
      <c r="A143" t="s">
        <v>358</v>
      </c>
      <c r="B143" t="s">
        <v>359</v>
      </c>
      <c r="C143" t="s">
        <v>3147</v>
      </c>
      <c r="D143" t="s">
        <v>51</v>
      </c>
      <c r="E143">
        <v>67463.953425</v>
      </c>
      <c r="F143">
        <v>5692.75</v>
      </c>
      <c r="G143">
        <v>2.5364504169606099</v>
      </c>
      <c r="H143">
        <v>-1.76423325990345</v>
      </c>
      <c r="I143">
        <v>9.2657561609583396</v>
      </c>
      <c r="J143">
        <v>-1.19585458781224</v>
      </c>
      <c r="K143">
        <v>5769.3589858590703</v>
      </c>
      <c r="L143">
        <v>5418.5492597289704</v>
      </c>
      <c r="M143">
        <v>57.164649910643298</v>
      </c>
      <c r="N143">
        <v>2.7540572732103801</v>
      </c>
      <c r="O143">
        <v>13.1245882921259</v>
      </c>
      <c r="P143">
        <v>29.1737103050793</v>
      </c>
      <c r="Q143">
        <v>4.7669363525558998E-2</v>
      </c>
    </row>
    <row r="144" spans="1:17" x14ac:dyDescent="0.3">
      <c r="A144" t="s">
        <v>360</v>
      </c>
      <c r="B144" t="s">
        <v>361</v>
      </c>
      <c r="C144" t="s">
        <v>3153</v>
      </c>
      <c r="D144" t="s">
        <v>362</v>
      </c>
      <c r="E144">
        <v>67424.448790950002</v>
      </c>
      <c r="F144">
        <v>231.75</v>
      </c>
      <c r="G144">
        <v>5.2282225232778696</v>
      </c>
      <c r="H144">
        <v>2.80334030662222</v>
      </c>
      <c r="I144">
        <v>-21.867482035249701</v>
      </c>
      <c r="J144">
        <v>2.08888917190224</v>
      </c>
      <c r="K144">
        <v>226.79476032175899</v>
      </c>
      <c r="L144">
        <v>222.93550253516801</v>
      </c>
      <c r="M144">
        <v>60.936444051268097</v>
      </c>
      <c r="N144">
        <v>0.73190605544299703</v>
      </c>
      <c r="O144">
        <v>23.559870550161801</v>
      </c>
      <c r="P144">
        <v>28.821567537520799</v>
      </c>
      <c r="Q144">
        <v>9.4172497472933006E-2</v>
      </c>
    </row>
    <row r="145" spans="1:17" x14ac:dyDescent="0.3">
      <c r="A145" t="s">
        <v>363</v>
      </c>
      <c r="B145" t="s">
        <v>364</v>
      </c>
      <c r="C145" t="s">
        <v>3157</v>
      </c>
      <c r="D145" t="s">
        <v>169</v>
      </c>
      <c r="E145">
        <v>67140.222862499999</v>
      </c>
      <c r="F145">
        <v>2296.9499999999998</v>
      </c>
      <c r="G145">
        <v>-26.468060328805901</v>
      </c>
      <c r="H145">
        <v>0.90180949625378504</v>
      </c>
      <c r="I145">
        <v>-7.7708180514639702</v>
      </c>
      <c r="J145">
        <v>3.1963771429694399</v>
      </c>
      <c r="K145">
        <v>2303.1973005806199</v>
      </c>
      <c r="L145">
        <v>2377.6920555486199</v>
      </c>
      <c r="M145">
        <v>54.789621571076196</v>
      </c>
      <c r="N145">
        <v>0.64221683212996294</v>
      </c>
      <c r="O145">
        <v>17.283789372864</v>
      </c>
      <c r="P145">
        <v>9.9492604470824606</v>
      </c>
      <c r="Q145">
        <v>-3.6113253262614997E-2</v>
      </c>
    </row>
    <row r="146" spans="1:17" x14ac:dyDescent="0.3">
      <c r="A146" t="s">
        <v>365</v>
      </c>
      <c r="B146" t="s">
        <v>366</v>
      </c>
      <c r="C146" t="s">
        <v>3143</v>
      </c>
      <c r="D146" t="s">
        <v>367</v>
      </c>
      <c r="E146">
        <v>66651.297537239996</v>
      </c>
      <c r="F146">
        <v>703.05</v>
      </c>
      <c r="G146">
        <v>-26.573777160351401</v>
      </c>
      <c r="H146">
        <v>0.94395679137086097</v>
      </c>
      <c r="I146">
        <v>-8.3988386064002807</v>
      </c>
      <c r="J146">
        <v>1.51172114958088</v>
      </c>
      <c r="K146">
        <v>710.94519637714495</v>
      </c>
      <c r="L146">
        <v>731.42847727104402</v>
      </c>
      <c r="M146">
        <v>55.498685270687801</v>
      </c>
      <c r="N146">
        <v>0.43418619921414697</v>
      </c>
      <c r="O146">
        <v>16.264846028020699</v>
      </c>
      <c r="P146">
        <v>8.5037425727293598</v>
      </c>
      <c r="Q146">
        <v>-0.128269730029621</v>
      </c>
    </row>
    <row r="147" spans="1:17" x14ac:dyDescent="0.3">
      <c r="A147" t="s">
        <v>368</v>
      </c>
      <c r="B147" t="s">
        <v>369</v>
      </c>
      <c r="C147" t="s">
        <v>3145</v>
      </c>
      <c r="D147" t="s">
        <v>370</v>
      </c>
      <c r="E147">
        <v>65531.928238590001</v>
      </c>
      <c r="F147">
        <v>1863.15</v>
      </c>
      <c r="G147">
        <v>4.8237097548337697</v>
      </c>
      <c r="H147">
        <v>0.62723901733475496</v>
      </c>
      <c r="I147">
        <v>14.863551612058099</v>
      </c>
      <c r="J147">
        <v>-7.6589941220707404E-3</v>
      </c>
      <c r="K147">
        <v>1789.91025335014</v>
      </c>
      <c r="L147">
        <v>1653.19609672499</v>
      </c>
      <c r="M147">
        <v>53.424141182868503</v>
      </c>
      <c r="N147">
        <v>0.66155369131488895</v>
      </c>
      <c r="O147">
        <v>6.9264417787080896</v>
      </c>
      <c r="P147">
        <v>59.250395316039103</v>
      </c>
      <c r="Q147">
        <v>7.0677265429645003E-2</v>
      </c>
    </row>
    <row r="148" spans="1:17" x14ac:dyDescent="0.3">
      <c r="A148" t="s">
        <v>371</v>
      </c>
      <c r="B148" t="s">
        <v>372</v>
      </c>
      <c r="C148" t="s">
        <v>3155</v>
      </c>
      <c r="D148" t="s">
        <v>97</v>
      </c>
      <c r="E148">
        <v>65276</v>
      </c>
      <c r="F148">
        <v>816.5</v>
      </c>
      <c r="G148">
        <v>-6.5830939074119303</v>
      </c>
      <c r="H148">
        <v>-1.1540542216344101</v>
      </c>
      <c r="I148">
        <v>-30.350288125141802</v>
      </c>
      <c r="J148">
        <v>-0.85076542450951897</v>
      </c>
      <c r="K148">
        <v>849.49340022029503</v>
      </c>
      <c r="L148">
        <v>894.91245060524602</v>
      </c>
      <c r="M148">
        <v>50.172645590264302</v>
      </c>
      <c r="N148">
        <v>0.70279806642597797</v>
      </c>
      <c r="O148">
        <v>39.485609308021999</v>
      </c>
      <c r="P148">
        <v>15.6515580736543</v>
      </c>
      <c r="Q148">
        <v>-4.8668233156994999E-2</v>
      </c>
    </row>
    <row r="149" spans="1:17" x14ac:dyDescent="0.3">
      <c r="A149" t="s">
        <v>373</v>
      </c>
      <c r="B149" t="s">
        <v>374</v>
      </c>
      <c r="C149" t="s">
        <v>3157</v>
      </c>
      <c r="D149" t="s">
        <v>375</v>
      </c>
      <c r="E149">
        <v>64907.78971194</v>
      </c>
      <c r="F149">
        <v>989.95</v>
      </c>
      <c r="G149">
        <v>14.1046947575333</v>
      </c>
      <c r="H149">
        <v>15.8009055207192</v>
      </c>
      <c r="I149">
        <v>35.1961020057675</v>
      </c>
      <c r="J149">
        <v>18.486501151789099</v>
      </c>
      <c r="K149">
        <v>890.43776901680098</v>
      </c>
      <c r="L149">
        <v>847.76463412176395</v>
      </c>
      <c r="M149">
        <v>86.129123232888105</v>
      </c>
      <c r="N149">
        <v>2.77433312754474</v>
      </c>
      <c r="O149">
        <v>19.905045709379198</v>
      </c>
      <c r="P149">
        <v>72.886831994411395</v>
      </c>
      <c r="Q149">
        <v>0.15831576143484699</v>
      </c>
    </row>
    <row r="150" spans="1:17" x14ac:dyDescent="0.3">
      <c r="A150" t="s">
        <v>376</v>
      </c>
      <c r="B150" t="s">
        <v>377</v>
      </c>
      <c r="C150" t="s">
        <v>3154</v>
      </c>
      <c r="D150" t="s">
        <v>94</v>
      </c>
      <c r="E150">
        <v>64536.424530960001</v>
      </c>
      <c r="F150">
        <v>315.5</v>
      </c>
      <c r="G150">
        <v>23.399699014241001</v>
      </c>
      <c r="H150">
        <v>-2.0349418484064099</v>
      </c>
      <c r="I150">
        <v>-2.38637905907119</v>
      </c>
      <c r="J150">
        <v>0.32509455401752901</v>
      </c>
      <c r="K150">
        <v>311.71357307301798</v>
      </c>
      <c r="L150">
        <v>286.02457465700701</v>
      </c>
      <c r="M150">
        <v>63.022581434731897</v>
      </c>
      <c r="N150">
        <v>0.53892667338287703</v>
      </c>
      <c r="O150">
        <v>14.405705229793901</v>
      </c>
      <c r="P150">
        <v>56.188118811881097</v>
      </c>
    </row>
    <row r="151" spans="1:17" x14ac:dyDescent="0.3">
      <c r="A151" t="s">
        <v>378</v>
      </c>
      <c r="B151" t="s">
        <v>379</v>
      </c>
      <c r="C151" t="s">
        <v>3143</v>
      </c>
      <c r="D151" t="s">
        <v>380</v>
      </c>
      <c r="E151">
        <v>63230.912879925003</v>
      </c>
      <c r="F151">
        <v>4563.8500000000004</v>
      </c>
      <c r="G151">
        <v>66.169049808870298</v>
      </c>
      <c r="H151">
        <v>5.9091920430212701</v>
      </c>
      <c r="I151">
        <v>64.739517922197095</v>
      </c>
      <c r="J151">
        <v>-3.7214557687987102</v>
      </c>
      <c r="K151">
        <v>4236.7355035020601</v>
      </c>
      <c r="L151">
        <v>3182.2462048293501</v>
      </c>
      <c r="M151">
        <v>56.446889981768898</v>
      </c>
      <c r="N151">
        <v>0.93105394667794406</v>
      </c>
      <c r="O151">
        <v>9.3331288276345497</v>
      </c>
      <c r="P151">
        <v>135.12274284536699</v>
      </c>
      <c r="Q151">
        <v>0.18501006194824399</v>
      </c>
    </row>
    <row r="152" spans="1:17" x14ac:dyDescent="0.3">
      <c r="A152" t="s">
        <v>381</v>
      </c>
      <c r="B152" t="s">
        <v>382</v>
      </c>
      <c r="C152" t="s">
        <v>3143</v>
      </c>
      <c r="D152" t="s">
        <v>24</v>
      </c>
      <c r="E152">
        <v>62574.372585739999</v>
      </c>
      <c r="F152">
        <v>20.36</v>
      </c>
      <c r="G152">
        <v>-15.6326299499533</v>
      </c>
      <c r="H152">
        <v>-3.5049988572555901</v>
      </c>
      <c r="I152">
        <v>-21.292188944140001</v>
      </c>
      <c r="J152">
        <v>2.1879350535624602</v>
      </c>
      <c r="K152">
        <v>20.910347529610601</v>
      </c>
      <c r="L152">
        <v>22.236481014428598</v>
      </c>
      <c r="M152">
        <v>51.798612040031301</v>
      </c>
      <c r="N152">
        <v>1.0751052695897101</v>
      </c>
      <c r="O152">
        <v>61.345776031434198</v>
      </c>
      <c r="P152">
        <v>7.04521556256572</v>
      </c>
      <c r="Q152">
        <v>4.4674515766557003E-2</v>
      </c>
    </row>
    <row r="153" spans="1:17" x14ac:dyDescent="0.3">
      <c r="A153" t="s">
        <v>383</v>
      </c>
      <c r="B153" t="s">
        <v>384</v>
      </c>
      <c r="C153" t="s">
        <v>3148</v>
      </c>
      <c r="D153" t="s">
        <v>117</v>
      </c>
      <c r="E153">
        <v>62028.045498200001</v>
      </c>
      <c r="F153">
        <v>1343.75</v>
      </c>
      <c r="G153">
        <v>-4.6488216924343204</v>
      </c>
      <c r="H153">
        <v>-6.1950929908980603</v>
      </c>
      <c r="I153">
        <v>-24.908052344870701</v>
      </c>
      <c r="J153">
        <v>9.64721006734163E-2</v>
      </c>
      <c r="K153">
        <v>1419.8523565924399</v>
      </c>
      <c r="L153">
        <v>1414.0515201200701</v>
      </c>
      <c r="M153">
        <v>43.6777265965775</v>
      </c>
      <c r="N153">
        <v>0.93796887891077296</v>
      </c>
      <c r="O153">
        <v>34.288372093023199</v>
      </c>
      <c r="P153">
        <v>26.4111006585136</v>
      </c>
      <c r="Q153">
        <v>7.7245976641573996E-2</v>
      </c>
    </row>
    <row r="154" spans="1:17" x14ac:dyDescent="0.3">
      <c r="A154" t="s">
        <v>385</v>
      </c>
      <c r="B154" t="s">
        <v>386</v>
      </c>
      <c r="C154" t="s">
        <v>3157</v>
      </c>
      <c r="D154" t="s">
        <v>169</v>
      </c>
      <c r="E154">
        <v>61674.022848699999</v>
      </c>
      <c r="F154">
        <v>4095.2</v>
      </c>
      <c r="G154">
        <v>-14.5828282377589</v>
      </c>
      <c r="H154">
        <v>-9.5371077954777093</v>
      </c>
      <c r="I154">
        <v>3.76686463495539</v>
      </c>
      <c r="J154">
        <v>-1.8019829841002699</v>
      </c>
      <c r="K154">
        <v>4357.45437813425</v>
      </c>
      <c r="L154">
        <v>4113.3983351323404</v>
      </c>
      <c r="M154">
        <v>24.147680133857701</v>
      </c>
      <c r="N154">
        <v>1.0601474343644299</v>
      </c>
      <c r="O154">
        <v>17.3092889236178</v>
      </c>
      <c r="P154">
        <v>27.180124223602402</v>
      </c>
      <c r="Q154">
        <v>2.1794657591536998E-2</v>
      </c>
    </row>
    <row r="155" spans="1:17" x14ac:dyDescent="0.3">
      <c r="A155" t="s">
        <v>387</v>
      </c>
      <c r="B155" t="s">
        <v>388</v>
      </c>
      <c r="C155" t="s">
        <v>3148</v>
      </c>
      <c r="D155" t="s">
        <v>213</v>
      </c>
      <c r="E155">
        <v>60351.692196875003</v>
      </c>
      <c r="F155">
        <v>1036.1500000000001</v>
      </c>
      <c r="G155">
        <v>37.538350838270503</v>
      </c>
      <c r="H155">
        <v>7.4799696531343702</v>
      </c>
      <c r="I155">
        <v>10.272708002024601</v>
      </c>
      <c r="J155">
        <v>-3.2894870193474599</v>
      </c>
      <c r="K155">
        <v>1014.5407882791</v>
      </c>
      <c r="L155">
        <v>925.95935224085997</v>
      </c>
      <c r="M155">
        <v>58.253855272223902</v>
      </c>
      <c r="N155">
        <v>1.04320348065736</v>
      </c>
      <c r="O155">
        <v>21.121459248178301</v>
      </c>
      <c r="P155">
        <v>71.391944421470498</v>
      </c>
      <c r="Q155">
        <v>9.8910046594955003E-2</v>
      </c>
    </row>
    <row r="156" spans="1:17" x14ac:dyDescent="0.3">
      <c r="A156" t="s">
        <v>389</v>
      </c>
      <c r="B156" t="s">
        <v>390</v>
      </c>
      <c r="C156" t="s">
        <v>3156</v>
      </c>
      <c r="D156" t="s">
        <v>139</v>
      </c>
      <c r="E156">
        <v>59210.968968749999</v>
      </c>
      <c r="F156">
        <v>1717.75</v>
      </c>
      <c r="G156">
        <v>19.900730369230899</v>
      </c>
      <c r="H156">
        <v>8.7229974381904896</v>
      </c>
      <c r="I156">
        <v>-8.6559314363085598</v>
      </c>
      <c r="J156">
        <v>-0.13593413776838201</v>
      </c>
      <c r="K156">
        <v>1613.87317521715</v>
      </c>
      <c r="L156">
        <v>1561.9775541731301</v>
      </c>
      <c r="M156">
        <v>63.177796434627197</v>
      </c>
      <c r="N156">
        <v>1.20512159476231</v>
      </c>
      <c r="O156">
        <v>20.4191529617231</v>
      </c>
      <c r="P156">
        <v>60.387488328664801</v>
      </c>
      <c r="Q156">
        <v>0.15640960068990001</v>
      </c>
    </row>
    <row r="157" spans="1:17" x14ac:dyDescent="0.3">
      <c r="A157" t="s">
        <v>391</v>
      </c>
      <c r="B157" t="s">
        <v>392</v>
      </c>
      <c r="C157" t="s">
        <v>3151</v>
      </c>
      <c r="D157" t="s">
        <v>393</v>
      </c>
      <c r="E157">
        <v>59081.467505699999</v>
      </c>
      <c r="F157">
        <v>4772.6499999999996</v>
      </c>
      <c r="G157">
        <v>-21.0934286254043</v>
      </c>
      <c r="H157">
        <v>7.3130474571102901</v>
      </c>
      <c r="I157">
        <v>-24.203351688773001</v>
      </c>
      <c r="J157">
        <v>2.1615611260833001</v>
      </c>
      <c r="K157">
        <v>4796.8155209685701</v>
      </c>
      <c r="L157">
        <v>4878.51463189277</v>
      </c>
      <c r="M157">
        <v>57.932372155927403</v>
      </c>
      <c r="N157">
        <v>1.0386187175671799</v>
      </c>
      <c r="O157">
        <v>35.354572407362703</v>
      </c>
      <c r="P157">
        <v>32.536795334629197</v>
      </c>
      <c r="Q157">
        <v>7.4273405863576003E-2</v>
      </c>
    </row>
    <row r="158" spans="1:17" x14ac:dyDescent="0.3">
      <c r="A158" t="s">
        <v>394</v>
      </c>
      <c r="B158" t="s">
        <v>395</v>
      </c>
      <c r="C158" t="s">
        <v>3157</v>
      </c>
      <c r="D158" t="s">
        <v>266</v>
      </c>
      <c r="E158">
        <v>59023.078632725003</v>
      </c>
      <c r="F158">
        <v>6970.9</v>
      </c>
      <c r="G158">
        <v>-4.5692271286182198</v>
      </c>
      <c r="H158">
        <v>-11.709345553495</v>
      </c>
      <c r="I158">
        <v>-30.1331197561605</v>
      </c>
      <c r="J158">
        <v>4.05721616596293</v>
      </c>
      <c r="K158">
        <v>7450.1479236293999</v>
      </c>
      <c r="L158">
        <v>7392.2419057062798</v>
      </c>
      <c r="M158">
        <v>48.569078615355799</v>
      </c>
      <c r="N158">
        <v>0.66066196472800698</v>
      </c>
      <c r="O158">
        <v>42.521769068556402</v>
      </c>
      <c r="P158">
        <v>30.908920187793399</v>
      </c>
      <c r="Q158">
        <v>0.11264307652854499</v>
      </c>
    </row>
    <row r="159" spans="1:17" x14ac:dyDescent="0.3">
      <c r="A159" t="s">
        <v>396</v>
      </c>
      <c r="B159" t="s">
        <v>397</v>
      </c>
      <c r="C159" t="s">
        <v>3147</v>
      </c>
      <c r="D159" t="s">
        <v>51</v>
      </c>
      <c r="E159">
        <v>58910.289906680002</v>
      </c>
      <c r="F159">
        <v>28053.1</v>
      </c>
      <c r="G159">
        <v>-1.29345489237477</v>
      </c>
      <c r="H159">
        <v>-5.3286671868370199</v>
      </c>
      <c r="I159">
        <v>-0.87824272317822005</v>
      </c>
      <c r="J159">
        <v>-0.49909758815382899</v>
      </c>
      <c r="K159">
        <v>28269.326420802699</v>
      </c>
      <c r="L159">
        <v>27453.110644050299</v>
      </c>
      <c r="M159">
        <v>48.646761659998297</v>
      </c>
      <c r="N159">
        <v>0.76169742916642602</v>
      </c>
      <c r="O159">
        <v>8.7972452242354802</v>
      </c>
      <c r="P159">
        <v>27.5140909090908</v>
      </c>
      <c r="Q159">
        <v>2.4601523834187001E-2</v>
      </c>
    </row>
    <row r="160" spans="1:17" x14ac:dyDescent="0.3">
      <c r="A160" t="s">
        <v>398</v>
      </c>
      <c r="B160" t="s">
        <v>399</v>
      </c>
      <c r="C160" t="s">
        <v>3144</v>
      </c>
      <c r="D160" t="s">
        <v>27</v>
      </c>
      <c r="E160">
        <v>58269.046711039999</v>
      </c>
      <c r="F160">
        <v>8.2799999999999994</v>
      </c>
      <c r="G160">
        <v>-56.201707969655203</v>
      </c>
      <c r="H160">
        <v>-0.59614901249289398</v>
      </c>
      <c r="I160">
        <v>-55.496541385753602</v>
      </c>
      <c r="J160">
        <v>22.898680566347501</v>
      </c>
      <c r="K160">
        <v>9.1013063219458399</v>
      </c>
      <c r="L160">
        <v>12.0300142548857</v>
      </c>
      <c r="M160">
        <v>68.592782576252404</v>
      </c>
      <c r="N160">
        <v>1.3131950207831</v>
      </c>
      <c r="O160">
        <v>131.64251207729399</v>
      </c>
      <c r="P160">
        <v>25.264750378214799</v>
      </c>
      <c r="Q160">
        <v>-4.6600837157020999E-2</v>
      </c>
    </row>
    <row r="161" spans="1:17" x14ac:dyDescent="0.3">
      <c r="A161" t="s">
        <v>400</v>
      </c>
      <c r="B161" t="s">
        <v>401</v>
      </c>
      <c r="C161" t="s">
        <v>3142</v>
      </c>
      <c r="D161" t="s">
        <v>21</v>
      </c>
      <c r="E161">
        <v>57955.091179864998</v>
      </c>
      <c r="F161">
        <v>8710.7000000000007</v>
      </c>
      <c r="G161">
        <v>33.2531559034868</v>
      </c>
      <c r="H161">
        <v>14.747834243688899</v>
      </c>
      <c r="I161">
        <v>65.395626616478907</v>
      </c>
      <c r="J161">
        <v>3.6002754958113399</v>
      </c>
      <c r="K161">
        <v>7685.6969185195603</v>
      </c>
      <c r="L161">
        <v>6507.57120654559</v>
      </c>
      <c r="M161">
        <v>86.994814347943404</v>
      </c>
      <c r="N161">
        <v>0.66846220193301797</v>
      </c>
      <c r="O161">
        <v>0.71578633175288697</v>
      </c>
      <c r="P161">
        <v>103.17686162458401</v>
      </c>
      <c r="Q161">
        <v>4.7419564263502002E-2</v>
      </c>
    </row>
    <row r="162" spans="1:17" x14ac:dyDescent="0.3">
      <c r="A162" t="s">
        <v>402</v>
      </c>
      <c r="B162" t="s">
        <v>403</v>
      </c>
      <c r="C162" t="s">
        <v>3152</v>
      </c>
      <c r="D162" t="s">
        <v>114</v>
      </c>
      <c r="E162">
        <v>57555.350939130003</v>
      </c>
      <c r="F162">
        <v>489.6</v>
      </c>
      <c r="G162">
        <v>-35.469158467276102</v>
      </c>
      <c r="H162">
        <v>-7.2829784889852798</v>
      </c>
      <c r="I162">
        <v>-3.1047440139859601</v>
      </c>
      <c r="J162">
        <v>2.55566546306855</v>
      </c>
      <c r="K162">
        <v>526.30989257454803</v>
      </c>
      <c r="L162">
        <v>543.38746480679902</v>
      </c>
      <c r="M162">
        <v>51.528468196315202</v>
      </c>
      <c r="N162">
        <v>0.63868704020775402</v>
      </c>
      <c r="O162">
        <v>28.574346405228699</v>
      </c>
      <c r="P162">
        <v>11.526195899772199</v>
      </c>
      <c r="Q162">
        <v>-9.3279249212882998E-2</v>
      </c>
    </row>
    <row r="163" spans="1:17" x14ac:dyDescent="0.3">
      <c r="A163" t="s">
        <v>404</v>
      </c>
      <c r="B163" t="s">
        <v>405</v>
      </c>
      <c r="C163" t="s">
        <v>3143</v>
      </c>
      <c r="D163" t="s">
        <v>406</v>
      </c>
      <c r="E163">
        <v>57453.903730074999</v>
      </c>
      <c r="F163">
        <v>895.95</v>
      </c>
      <c r="G163">
        <v>-11.4464159354213</v>
      </c>
      <c r="H163">
        <v>18.9632275405482</v>
      </c>
      <c r="I163">
        <v>138.571906248483</v>
      </c>
      <c r="J163">
        <v>-1.3311963375142699</v>
      </c>
      <c r="K163">
        <v>760.31604353589796</v>
      </c>
      <c r="L163">
        <v>624.26854655234399</v>
      </c>
      <c r="M163">
        <v>65.453735530539106</v>
      </c>
      <c r="N163">
        <v>0.97051117605171699</v>
      </c>
      <c r="O163">
        <v>6.0327027177855701</v>
      </c>
      <c r="P163">
        <v>189.01612903225799</v>
      </c>
      <c r="Q163">
        <v>-3.4328063120927003E-2</v>
      </c>
    </row>
    <row r="164" spans="1:17" x14ac:dyDescent="0.3">
      <c r="A164" t="s">
        <v>407</v>
      </c>
      <c r="B164" t="s">
        <v>408</v>
      </c>
      <c r="C164" t="s">
        <v>3142</v>
      </c>
      <c r="D164" t="s">
        <v>21</v>
      </c>
      <c r="E164">
        <v>56339.622818515003</v>
      </c>
      <c r="F164">
        <v>3050</v>
      </c>
      <c r="G164">
        <v>5.6637798128721899</v>
      </c>
      <c r="H164">
        <v>2.9441991139457402</v>
      </c>
      <c r="I164">
        <v>22.1493078685968</v>
      </c>
      <c r="J164">
        <v>0.65138899163702202</v>
      </c>
      <c r="K164">
        <v>2930.1347012794399</v>
      </c>
      <c r="L164">
        <v>2740.2354312678299</v>
      </c>
      <c r="M164">
        <v>60.682951450570201</v>
      </c>
      <c r="N164">
        <v>0.85978127092384504</v>
      </c>
      <c r="O164">
        <v>4.5180327868852501</v>
      </c>
      <c r="P164">
        <v>39.460448102423399</v>
      </c>
      <c r="Q164">
        <v>-3.9521542803639002E-2</v>
      </c>
    </row>
    <row r="165" spans="1:17" x14ac:dyDescent="0.3">
      <c r="A165" t="s">
        <v>409</v>
      </c>
      <c r="B165" t="s">
        <v>410</v>
      </c>
      <c r="C165" t="s">
        <v>3153</v>
      </c>
      <c r="D165" t="s">
        <v>117</v>
      </c>
      <c r="E165">
        <v>56279.938252159998</v>
      </c>
      <c r="F165">
        <v>691.75</v>
      </c>
      <c r="G165">
        <v>10.7802339185811</v>
      </c>
      <c r="H165">
        <v>-0.41497145520140499</v>
      </c>
      <c r="I165">
        <v>-22.702662628051499</v>
      </c>
      <c r="J165">
        <v>0.27658908228035101</v>
      </c>
      <c r="K165">
        <v>708.43784563080203</v>
      </c>
      <c r="L165">
        <v>688.75504255223495</v>
      </c>
      <c r="M165">
        <v>47.020255252011196</v>
      </c>
      <c r="N165">
        <v>0.76087156356262797</v>
      </c>
      <c r="O165">
        <v>22.5876400433682</v>
      </c>
      <c r="P165">
        <v>37.156736393377599</v>
      </c>
      <c r="Q165">
        <v>0.16730404942916199</v>
      </c>
    </row>
    <row r="166" spans="1:17" x14ac:dyDescent="0.3">
      <c r="A166" t="s">
        <v>411</v>
      </c>
      <c r="B166" t="s">
        <v>412</v>
      </c>
      <c r="C166" t="s">
        <v>3148</v>
      </c>
      <c r="D166" t="s">
        <v>213</v>
      </c>
      <c r="E166">
        <v>56022.361401399998</v>
      </c>
      <c r="F166">
        <v>3649.45</v>
      </c>
      <c r="G166">
        <v>2.1129098500240202</v>
      </c>
      <c r="H166">
        <v>3.1802906499009498</v>
      </c>
      <c r="I166">
        <v>-28.263683355860501</v>
      </c>
      <c r="J166">
        <v>3.96830244530776</v>
      </c>
      <c r="K166">
        <v>3646.37086141596</v>
      </c>
      <c r="L166">
        <v>3694.2008136999498</v>
      </c>
      <c r="M166">
        <v>69.064568027002196</v>
      </c>
      <c r="N166">
        <v>1.1039404464367899</v>
      </c>
      <c r="O166">
        <v>35.664278178903601</v>
      </c>
      <c r="P166">
        <v>33.021687625296103</v>
      </c>
      <c r="Q166">
        <v>8.8832488093837994E-2</v>
      </c>
    </row>
    <row r="167" spans="1:17" x14ac:dyDescent="0.3">
      <c r="A167" t="s">
        <v>413</v>
      </c>
      <c r="B167" t="s">
        <v>414</v>
      </c>
      <c r="C167" t="s">
        <v>3142</v>
      </c>
      <c r="D167" t="s">
        <v>251</v>
      </c>
      <c r="E167">
        <v>55939.319454359997</v>
      </c>
      <c r="F167">
        <v>5276.9</v>
      </c>
      <c r="G167">
        <v>-8.4639592780232604</v>
      </c>
      <c r="H167">
        <v>6.6320893084054697</v>
      </c>
      <c r="I167">
        <v>10.195081393858899</v>
      </c>
      <c r="J167">
        <v>-2.3313557601307902</v>
      </c>
      <c r="K167">
        <v>5246.7775029005797</v>
      </c>
      <c r="L167">
        <v>5112.3068546879804</v>
      </c>
      <c r="M167">
        <v>51.617299448117997</v>
      </c>
      <c r="N167">
        <v>0.71423178400883003</v>
      </c>
      <c r="O167">
        <v>13.703121150675599</v>
      </c>
      <c r="P167">
        <v>25.6404761904761</v>
      </c>
      <c r="Q167">
        <v>-4.1682729358740997E-2</v>
      </c>
    </row>
    <row r="168" spans="1:17" x14ac:dyDescent="0.3">
      <c r="A168" t="s">
        <v>415</v>
      </c>
      <c r="B168" t="s">
        <v>416</v>
      </c>
      <c r="C168" t="s">
        <v>3143</v>
      </c>
      <c r="D168" t="s">
        <v>144</v>
      </c>
      <c r="E168">
        <v>55142.180708295899</v>
      </c>
      <c r="F168">
        <v>203.95</v>
      </c>
      <c r="G168">
        <v>198.05528619585999</v>
      </c>
      <c r="H168">
        <v>-1.93645786686403</v>
      </c>
      <c r="I168">
        <v>-0.83669250612885304</v>
      </c>
      <c r="J168">
        <v>6.7755032089387397</v>
      </c>
      <c r="K168">
        <v>207.94461228368399</v>
      </c>
      <c r="L168">
        <v>189.418649761273</v>
      </c>
      <c r="M168">
        <v>63.7172829332901</v>
      </c>
      <c r="N168">
        <v>0.858677865036099</v>
      </c>
      <c r="O168">
        <v>51.998038734984</v>
      </c>
      <c r="P168">
        <v>231.626016260162</v>
      </c>
    </row>
    <row r="169" spans="1:17" hidden="1" x14ac:dyDescent="0.3">
      <c r="A169" t="s">
        <v>417</v>
      </c>
      <c r="B169" t="s">
        <v>418</v>
      </c>
      <c r="C169" t="s">
        <v>3158</v>
      </c>
      <c r="D169" t="s">
        <v>134</v>
      </c>
      <c r="E169">
        <v>55127.451334559999</v>
      </c>
      <c r="F169">
        <v>1243.7</v>
      </c>
      <c r="G169">
        <v>15.6509840718109</v>
      </c>
      <c r="H169">
        <v>10.371578899944</v>
      </c>
      <c r="I169">
        <v>27.6802951424044</v>
      </c>
      <c r="J169">
        <v>11.752818851500299</v>
      </c>
      <c r="K169">
        <v>1076.4286723847799</v>
      </c>
      <c r="M169">
        <v>75.429882715426302</v>
      </c>
      <c r="O169">
        <v>2.7578998150679301</v>
      </c>
      <c r="P169">
        <v>55.055479366662503</v>
      </c>
    </row>
    <row r="170" spans="1:17" x14ac:dyDescent="0.3">
      <c r="A170" t="s">
        <v>419</v>
      </c>
      <c r="B170" t="s">
        <v>420</v>
      </c>
      <c r="C170" t="s">
        <v>3143</v>
      </c>
      <c r="D170" t="s">
        <v>421</v>
      </c>
      <c r="E170">
        <v>55088.686040400004</v>
      </c>
      <c r="F170">
        <v>946.1</v>
      </c>
      <c r="G170">
        <v>189.670812807696</v>
      </c>
      <c r="H170">
        <v>-4.60474567683546</v>
      </c>
      <c r="I170">
        <v>47.139726516520902</v>
      </c>
      <c r="J170">
        <v>-2.7472842273266602</v>
      </c>
      <c r="K170">
        <v>873.02710183561499</v>
      </c>
      <c r="L170">
        <v>669.99074445994404</v>
      </c>
      <c r="M170">
        <v>52.383781393181003</v>
      </c>
      <c r="N170">
        <v>0.64361070943495602</v>
      </c>
      <c r="O170">
        <v>12.4616848113307</v>
      </c>
      <c r="P170">
        <v>223.452991452991</v>
      </c>
      <c r="Q170">
        <v>0.13709741905574399</v>
      </c>
    </row>
    <row r="171" spans="1:17" x14ac:dyDescent="0.3">
      <c r="A171" t="s">
        <v>422</v>
      </c>
      <c r="B171" t="s">
        <v>423</v>
      </c>
      <c r="C171" t="s">
        <v>3152</v>
      </c>
      <c r="D171" t="s">
        <v>276</v>
      </c>
      <c r="E171">
        <v>54868.962010499999</v>
      </c>
      <c r="F171">
        <v>1647.25</v>
      </c>
      <c r="G171">
        <v>76.828551673270198</v>
      </c>
      <c r="H171">
        <v>1.44240016013004</v>
      </c>
      <c r="I171">
        <v>9.3870716413387196</v>
      </c>
      <c r="J171">
        <v>-2.5645474191017898</v>
      </c>
      <c r="K171">
        <v>1724.1431515376601</v>
      </c>
      <c r="L171">
        <v>1509.3322526751399</v>
      </c>
      <c r="M171">
        <v>40.348876258599098</v>
      </c>
      <c r="N171">
        <v>2.4819827059395001</v>
      </c>
      <c r="O171">
        <v>18.0695097890423</v>
      </c>
      <c r="P171">
        <v>99.569905500363404</v>
      </c>
      <c r="Q171">
        <v>1.5239964949794E-2</v>
      </c>
    </row>
    <row r="172" spans="1:17" x14ac:dyDescent="0.3">
      <c r="A172" t="s">
        <v>424</v>
      </c>
      <c r="B172" t="s">
        <v>425</v>
      </c>
      <c r="C172" t="s">
        <v>3148</v>
      </c>
      <c r="D172" t="s">
        <v>426</v>
      </c>
      <c r="E172">
        <v>53745.078577849999</v>
      </c>
      <c r="F172">
        <v>2814.95</v>
      </c>
      <c r="G172">
        <v>-11.2101698571594</v>
      </c>
      <c r="H172">
        <v>-2.6074927590126298</v>
      </c>
      <c r="I172">
        <v>-16.591093666156201</v>
      </c>
      <c r="J172">
        <v>-0.61052303172200695</v>
      </c>
      <c r="K172">
        <v>2864.0207984179101</v>
      </c>
      <c r="L172">
        <v>2825.4124344604202</v>
      </c>
      <c r="M172">
        <v>52.815310091636597</v>
      </c>
      <c r="N172">
        <v>0.92980711036256403</v>
      </c>
      <c r="O172">
        <v>19.895557647560299</v>
      </c>
      <c r="P172">
        <v>28.3138845838271</v>
      </c>
      <c r="Q172">
        <v>4.5765916744639999E-3</v>
      </c>
    </row>
    <row r="173" spans="1:17" x14ac:dyDescent="0.3">
      <c r="A173" t="s">
        <v>427</v>
      </c>
      <c r="B173" t="s">
        <v>428</v>
      </c>
      <c r="C173" t="s">
        <v>3143</v>
      </c>
      <c r="D173" t="s">
        <v>34</v>
      </c>
      <c r="E173">
        <v>53180.101966848</v>
      </c>
      <c r="F173">
        <v>44.48</v>
      </c>
      <c r="G173">
        <v>-7.5942635534468401</v>
      </c>
      <c r="H173">
        <v>-3.8144454680163502</v>
      </c>
      <c r="I173">
        <v>-35.772431353391198</v>
      </c>
      <c r="J173">
        <v>3.7988928688724899</v>
      </c>
      <c r="K173">
        <v>45.611523891753102</v>
      </c>
      <c r="L173">
        <v>47.994549584381303</v>
      </c>
      <c r="M173">
        <v>56.063280137054001</v>
      </c>
      <c r="N173">
        <v>1.1058153292287001</v>
      </c>
      <c r="O173">
        <v>58.835431654676199</v>
      </c>
      <c r="P173">
        <v>21.034013605442102</v>
      </c>
      <c r="Q173">
        <v>0.11381104405104001</v>
      </c>
    </row>
    <row r="174" spans="1:17" x14ac:dyDescent="0.3">
      <c r="A174" t="s">
        <v>429</v>
      </c>
      <c r="B174" t="s">
        <v>430</v>
      </c>
      <c r="C174" t="s">
        <v>3148</v>
      </c>
      <c r="D174" t="s">
        <v>426</v>
      </c>
      <c r="E174">
        <v>53120.867423590003</v>
      </c>
      <c r="F174">
        <v>125359.35</v>
      </c>
      <c r="G174">
        <v>-7.4495472539220602</v>
      </c>
      <c r="H174">
        <v>1.3705225186999199</v>
      </c>
      <c r="I174">
        <v>-9.1004789964093593</v>
      </c>
      <c r="J174">
        <v>-0.81776436901485805</v>
      </c>
      <c r="K174">
        <v>126600.39142499601</v>
      </c>
      <c r="L174">
        <v>128337.52007415899</v>
      </c>
      <c r="M174">
        <v>63.694654010284999</v>
      </c>
      <c r="N174">
        <v>1.09807486757752</v>
      </c>
      <c r="O174">
        <v>20.808699151678699</v>
      </c>
      <c r="P174">
        <v>13.0828496737214</v>
      </c>
      <c r="Q174">
        <v>5.7247006465209999E-2</v>
      </c>
    </row>
    <row r="175" spans="1:17" x14ac:dyDescent="0.3">
      <c r="A175" t="s">
        <v>431</v>
      </c>
      <c r="B175" t="s">
        <v>432</v>
      </c>
      <c r="C175" t="s">
        <v>3157</v>
      </c>
      <c r="D175" t="s">
        <v>375</v>
      </c>
      <c r="E175">
        <v>52701.326092099996</v>
      </c>
      <c r="F175">
        <v>1775.85</v>
      </c>
      <c r="G175">
        <v>32.078828810098699</v>
      </c>
      <c r="H175">
        <v>5.3548294255343798</v>
      </c>
      <c r="I175">
        <v>25.636496824870701</v>
      </c>
      <c r="J175">
        <v>-2.2525276537177601</v>
      </c>
      <c r="K175">
        <v>1698.2552040119101</v>
      </c>
      <c r="L175">
        <v>1510.28804392503</v>
      </c>
      <c r="M175">
        <v>63.1602423972314</v>
      </c>
      <c r="N175">
        <v>0.93160581366711803</v>
      </c>
      <c r="O175">
        <v>3.5560435847622198</v>
      </c>
      <c r="P175">
        <v>73.321296115557203</v>
      </c>
      <c r="Q175">
        <v>0.13823191117797601</v>
      </c>
    </row>
    <row r="176" spans="1:17" x14ac:dyDescent="0.3">
      <c r="A176" t="s">
        <v>433</v>
      </c>
      <c r="B176" t="s">
        <v>434</v>
      </c>
      <c r="C176" t="s">
        <v>3143</v>
      </c>
      <c r="D176" t="s">
        <v>24</v>
      </c>
      <c r="E176">
        <v>51712.558740990004</v>
      </c>
      <c r="F176">
        <v>209.08</v>
      </c>
      <c r="G176">
        <v>17.0498534832827</v>
      </c>
      <c r="H176">
        <v>3.2226377816324301</v>
      </c>
      <c r="I176">
        <v>20.504143129001399</v>
      </c>
      <c r="J176">
        <v>-0.13333531217757</v>
      </c>
      <c r="K176">
        <v>200.44264748298201</v>
      </c>
      <c r="L176">
        <v>181.78787200250099</v>
      </c>
      <c r="M176">
        <v>59.965406169031297</v>
      </c>
      <c r="N176">
        <v>1.0780557113645499</v>
      </c>
      <c r="O176">
        <v>2.5636120145398702</v>
      </c>
      <c r="P176">
        <v>49.985652797704397</v>
      </c>
      <c r="Q176">
        <v>0.123047944675549</v>
      </c>
    </row>
    <row r="177" spans="1:17" x14ac:dyDescent="0.3">
      <c r="A177" t="s">
        <v>435</v>
      </c>
      <c r="B177" t="s">
        <v>436</v>
      </c>
      <c r="C177" t="s">
        <v>3151</v>
      </c>
      <c r="D177" t="s">
        <v>269</v>
      </c>
      <c r="E177">
        <v>51700.164470700001</v>
      </c>
      <c r="F177">
        <v>4682.55</v>
      </c>
      <c r="G177">
        <v>50.042309181862898</v>
      </c>
      <c r="H177">
        <v>-6.8733574079826001</v>
      </c>
      <c r="I177">
        <v>-26.629303906518501</v>
      </c>
      <c r="J177">
        <v>0.71322042988913203</v>
      </c>
      <c r="K177">
        <v>4879.2275486553599</v>
      </c>
      <c r="L177">
        <v>4547.4394395893296</v>
      </c>
      <c r="M177">
        <v>40.187554584087103</v>
      </c>
      <c r="N177">
        <v>1.4737090633871099</v>
      </c>
      <c r="O177">
        <v>24.717301470352599</v>
      </c>
      <c r="P177">
        <v>77.976054732041007</v>
      </c>
      <c r="Q177">
        <v>0.104178339778768</v>
      </c>
    </row>
    <row r="178" spans="1:17" x14ac:dyDescent="0.3">
      <c r="A178" t="s">
        <v>437</v>
      </c>
      <c r="B178" t="s">
        <v>438</v>
      </c>
      <c r="C178" t="s">
        <v>3145</v>
      </c>
      <c r="D178" t="s">
        <v>195</v>
      </c>
      <c r="E178">
        <v>51584.004792320004</v>
      </c>
      <c r="F178">
        <v>15919.25</v>
      </c>
      <c r="G178">
        <v>-28.938629727606401</v>
      </c>
      <c r="H178">
        <v>-2.3855539262198602</v>
      </c>
      <c r="I178">
        <v>-8.5211156196869293</v>
      </c>
      <c r="J178">
        <v>-0.21569141229873301</v>
      </c>
      <c r="K178">
        <v>16113.8329798469</v>
      </c>
      <c r="L178">
        <v>16349.458176726601</v>
      </c>
      <c r="M178">
        <v>53.171283306996898</v>
      </c>
      <c r="N178">
        <v>0.47050236801263401</v>
      </c>
      <c r="O178">
        <v>11.468819196884199</v>
      </c>
      <c r="P178">
        <v>3.73955713112723</v>
      </c>
      <c r="Q178">
        <v>-6.3754321400615002E-2</v>
      </c>
    </row>
    <row r="179" spans="1:17" x14ac:dyDescent="0.3">
      <c r="A179" t="s">
        <v>439</v>
      </c>
      <c r="B179" t="s">
        <v>440</v>
      </c>
      <c r="C179" t="s">
        <v>3145</v>
      </c>
      <c r="D179" t="s">
        <v>229</v>
      </c>
      <c r="E179">
        <v>51572.224312450002</v>
      </c>
      <c r="F179">
        <v>1950.5</v>
      </c>
      <c r="G179">
        <v>-5.1753824210945698</v>
      </c>
      <c r="H179">
        <v>1.17861622694442</v>
      </c>
      <c r="I179">
        <v>-3.79194990251536</v>
      </c>
      <c r="J179">
        <v>3.7726031062611698</v>
      </c>
      <c r="K179">
        <v>1962.4787639036799</v>
      </c>
      <c r="L179">
        <v>1928.8694148038401</v>
      </c>
      <c r="M179">
        <v>65.522490479114197</v>
      </c>
      <c r="N179">
        <v>0.778199576873847</v>
      </c>
      <c r="O179">
        <v>13.042809536016399</v>
      </c>
      <c r="P179">
        <v>18.409470329336699</v>
      </c>
      <c r="Q179">
        <v>-1.01842628493E-4</v>
      </c>
    </row>
    <row r="180" spans="1:17" x14ac:dyDescent="0.3">
      <c r="A180" t="s">
        <v>441</v>
      </c>
      <c r="B180" t="s">
        <v>442</v>
      </c>
      <c r="C180" t="s">
        <v>3151</v>
      </c>
      <c r="D180" t="s">
        <v>166</v>
      </c>
      <c r="E180">
        <v>50767.101307124998</v>
      </c>
      <c r="F180">
        <v>12264.3</v>
      </c>
      <c r="G180">
        <v>129.178226790465</v>
      </c>
      <c r="H180">
        <v>-13.1484670747335</v>
      </c>
      <c r="I180">
        <v>0.149368792188045</v>
      </c>
      <c r="J180">
        <v>1.10023946032395</v>
      </c>
      <c r="K180">
        <v>13000.880701379499</v>
      </c>
      <c r="L180">
        <v>11010.575738518301</v>
      </c>
      <c r="M180">
        <v>41.155684904765998</v>
      </c>
      <c r="N180">
        <v>1.7439738124649999</v>
      </c>
      <c r="O180">
        <v>34.944106063941597</v>
      </c>
      <c r="P180">
        <v>160.21174573538099</v>
      </c>
      <c r="Q180">
        <v>0.14964383800890099</v>
      </c>
    </row>
    <row r="181" spans="1:17" x14ac:dyDescent="0.3">
      <c r="A181" t="s">
        <v>443</v>
      </c>
      <c r="B181" t="s">
        <v>444</v>
      </c>
      <c r="C181" t="s">
        <v>3143</v>
      </c>
      <c r="D181" t="s">
        <v>421</v>
      </c>
      <c r="E181">
        <v>50630.001689299999</v>
      </c>
      <c r="F181">
        <v>194.18</v>
      </c>
      <c r="G181">
        <v>-7.1534241746897198</v>
      </c>
      <c r="H181">
        <v>-5.6446772464577304</v>
      </c>
      <c r="I181">
        <v>-23.089603899367201</v>
      </c>
      <c r="J181">
        <v>2.0069643643253201</v>
      </c>
      <c r="K181">
        <v>205.259197381603</v>
      </c>
      <c r="L181">
        <v>207.68022995161101</v>
      </c>
      <c r="M181">
        <v>53.460544329555297</v>
      </c>
      <c r="N181">
        <v>0.68821720420976296</v>
      </c>
      <c r="O181">
        <v>27.1500669481923</v>
      </c>
      <c r="P181">
        <v>25.277419354838699</v>
      </c>
      <c r="Q181">
        <v>5.6326406179968001E-2</v>
      </c>
    </row>
    <row r="182" spans="1:17" x14ac:dyDescent="0.3">
      <c r="A182" t="s">
        <v>445</v>
      </c>
      <c r="B182" t="s">
        <v>446</v>
      </c>
      <c r="C182" t="s">
        <v>3154</v>
      </c>
      <c r="D182" t="s">
        <v>447</v>
      </c>
      <c r="E182">
        <v>50470.897316579998</v>
      </c>
      <c r="F182">
        <v>835.9</v>
      </c>
      <c r="G182">
        <v>-16.348458274801398</v>
      </c>
      <c r="H182">
        <v>-1.47548153078027</v>
      </c>
      <c r="I182">
        <v>-37.203641662526003</v>
      </c>
      <c r="J182">
        <v>3.1393069664655102</v>
      </c>
      <c r="K182">
        <v>851.09384706952596</v>
      </c>
      <c r="L182">
        <v>906.42380799417697</v>
      </c>
      <c r="M182">
        <v>62.435158436711802</v>
      </c>
      <c r="N182">
        <v>0.78909179376970096</v>
      </c>
      <c r="O182">
        <v>41.165211149659001</v>
      </c>
      <c r="P182">
        <v>10.386266094420501</v>
      </c>
      <c r="Q182">
        <v>9.9824126529220007E-3</v>
      </c>
    </row>
    <row r="183" spans="1:17" x14ac:dyDescent="0.3">
      <c r="A183" t="s">
        <v>448</v>
      </c>
      <c r="B183" t="s">
        <v>449</v>
      </c>
      <c r="C183" t="s">
        <v>3143</v>
      </c>
      <c r="D183" t="s">
        <v>34</v>
      </c>
      <c r="E183">
        <v>50306.9799193</v>
      </c>
      <c r="F183">
        <v>110.12</v>
      </c>
      <c r="G183">
        <v>-18.585376265870998</v>
      </c>
      <c r="H183">
        <v>0.47974614651824998</v>
      </c>
      <c r="I183">
        <v>-26.226806970408699</v>
      </c>
      <c r="J183">
        <v>3.4738894276389298</v>
      </c>
      <c r="K183">
        <v>108.64079302469401</v>
      </c>
      <c r="L183">
        <v>114.887217358782</v>
      </c>
      <c r="M183">
        <v>60.491822509313202</v>
      </c>
      <c r="N183">
        <v>1.3192825868407401</v>
      </c>
      <c r="O183">
        <v>43.434435161641801</v>
      </c>
      <c r="P183">
        <v>14.7083333333333</v>
      </c>
      <c r="Q183">
        <v>7.7426723265267006E-2</v>
      </c>
    </row>
    <row r="184" spans="1:17" x14ac:dyDescent="0.3">
      <c r="A184" t="s">
        <v>450</v>
      </c>
      <c r="B184" t="s">
        <v>451</v>
      </c>
      <c r="C184" t="s">
        <v>3144</v>
      </c>
      <c r="D184" t="s">
        <v>27</v>
      </c>
      <c r="E184">
        <v>50020.35</v>
      </c>
      <c r="F184">
        <v>1792.15</v>
      </c>
      <c r="G184">
        <v>-14.2281482136313</v>
      </c>
      <c r="H184">
        <v>-1.71536909510781</v>
      </c>
      <c r="I184">
        <v>-8.8815927869647506</v>
      </c>
      <c r="J184">
        <v>-2.3740709920409001E-2</v>
      </c>
      <c r="K184">
        <v>1828.8374748246499</v>
      </c>
      <c r="L184">
        <v>1839.4582057740399</v>
      </c>
      <c r="M184">
        <v>48.022293367409397</v>
      </c>
      <c r="N184">
        <v>0.55992451804065702</v>
      </c>
      <c r="O184">
        <v>21.3626091565996</v>
      </c>
      <c r="P184">
        <v>13.030178802308299</v>
      </c>
      <c r="Q184">
        <v>1.7108461794150001E-2</v>
      </c>
    </row>
    <row r="185" spans="1:17" x14ac:dyDescent="0.3">
      <c r="A185" t="s">
        <v>452</v>
      </c>
      <c r="B185" t="s">
        <v>453</v>
      </c>
      <c r="C185" t="s">
        <v>3141</v>
      </c>
      <c r="D185" t="s">
        <v>454</v>
      </c>
      <c r="E185">
        <v>49965.002931279902</v>
      </c>
      <c r="F185">
        <v>338.55</v>
      </c>
      <c r="G185">
        <v>42.593145837583997</v>
      </c>
      <c r="H185">
        <v>-0.95276100805974295</v>
      </c>
      <c r="I185">
        <v>-2.5847418593132301</v>
      </c>
      <c r="J185">
        <v>1.8135073807122499</v>
      </c>
      <c r="K185">
        <v>335.42657700079297</v>
      </c>
      <c r="L185">
        <v>318.02937446888501</v>
      </c>
      <c r="M185">
        <v>59.905535165170001</v>
      </c>
      <c r="N185">
        <v>0.84858962373926605</v>
      </c>
      <c r="O185">
        <v>13.483975779057699</v>
      </c>
      <c r="P185">
        <v>66.527299557304403</v>
      </c>
      <c r="Q185">
        <v>3.4894250231467999E-2</v>
      </c>
    </row>
    <row r="186" spans="1:17" x14ac:dyDescent="0.3">
      <c r="A186" t="s">
        <v>455</v>
      </c>
      <c r="B186" t="s">
        <v>456</v>
      </c>
      <c r="C186" t="s">
        <v>573</v>
      </c>
      <c r="D186" t="s">
        <v>457</v>
      </c>
      <c r="E186">
        <v>49796.358934259901</v>
      </c>
      <c r="F186">
        <v>45864.95</v>
      </c>
      <c r="G186">
        <v>-0.22760002722037501</v>
      </c>
      <c r="H186">
        <v>2.9682842337401998</v>
      </c>
      <c r="I186">
        <v>15.582911754725799</v>
      </c>
      <c r="J186">
        <v>-1.45165536494125</v>
      </c>
      <c r="K186">
        <v>44080.2589712236</v>
      </c>
      <c r="L186">
        <v>40991.104354315699</v>
      </c>
      <c r="M186">
        <v>44.888979792851799</v>
      </c>
      <c r="N186">
        <v>1.3929080303358099</v>
      </c>
      <c r="O186">
        <v>5.5134694358110101</v>
      </c>
      <c r="P186">
        <v>38.6902952974065</v>
      </c>
      <c r="Q186">
        <v>-1.9875292151742E-2</v>
      </c>
    </row>
    <row r="187" spans="1:17" x14ac:dyDescent="0.3">
      <c r="A187" t="s">
        <v>458</v>
      </c>
      <c r="B187" t="s">
        <v>459</v>
      </c>
      <c r="C187" t="s">
        <v>3147</v>
      </c>
      <c r="D187" t="s">
        <v>261</v>
      </c>
      <c r="E187">
        <v>49766.8411161599</v>
      </c>
      <c r="F187">
        <v>676.95</v>
      </c>
      <c r="G187">
        <v>50.406153481435098</v>
      </c>
      <c r="H187">
        <v>3.8866092858560002</v>
      </c>
      <c r="I187">
        <v>35.760588253954602</v>
      </c>
      <c r="J187">
        <v>-5.6468004875272904</v>
      </c>
      <c r="K187">
        <v>619.50391076625999</v>
      </c>
      <c r="L187">
        <v>523.58016445924397</v>
      </c>
      <c r="M187">
        <v>53.915141282213803</v>
      </c>
      <c r="N187">
        <v>1.58239782783628</v>
      </c>
      <c r="O187">
        <v>9.3655365979762095</v>
      </c>
      <c r="P187">
        <v>80.495933875483203</v>
      </c>
      <c r="Q187">
        <v>0.10918899470993799</v>
      </c>
    </row>
    <row r="188" spans="1:17" x14ac:dyDescent="0.3">
      <c r="A188" t="s">
        <v>460</v>
      </c>
      <c r="B188" t="s">
        <v>461</v>
      </c>
      <c r="C188" t="s">
        <v>3153</v>
      </c>
      <c r="D188" t="s">
        <v>117</v>
      </c>
      <c r="E188">
        <v>49582.4885299542</v>
      </c>
      <c r="F188">
        <v>1050.25</v>
      </c>
      <c r="G188">
        <v>63.784098099894997</v>
      </c>
      <c r="H188">
        <v>7.3366566676394998</v>
      </c>
      <c r="I188">
        <v>42.383441283223803</v>
      </c>
      <c r="J188">
        <v>6.5012879760847104</v>
      </c>
      <c r="K188">
        <v>939.69693181405296</v>
      </c>
      <c r="L188">
        <v>785.21494488766996</v>
      </c>
      <c r="M188">
        <v>43.509989918282997</v>
      </c>
      <c r="N188">
        <v>1.02055359017697</v>
      </c>
      <c r="O188">
        <v>4.2466079504879604</v>
      </c>
      <c r="P188">
        <v>99.705267161057193</v>
      </c>
    </row>
    <row r="189" spans="1:17" x14ac:dyDescent="0.3">
      <c r="A189" t="s">
        <v>462</v>
      </c>
      <c r="B189" t="s">
        <v>463</v>
      </c>
      <c r="C189" t="s">
        <v>3155</v>
      </c>
      <c r="D189" t="s">
        <v>464</v>
      </c>
      <c r="E189">
        <v>49182.101551897998</v>
      </c>
      <c r="F189">
        <v>171.21</v>
      </c>
      <c r="G189">
        <v>-20.634394663203999</v>
      </c>
      <c r="H189">
        <v>-7.1088376267698203</v>
      </c>
      <c r="I189">
        <v>-2.4466637847744601</v>
      </c>
      <c r="J189">
        <v>-0.194489942371146</v>
      </c>
      <c r="K189">
        <v>181.8336468132</v>
      </c>
      <c r="L189">
        <v>180.10973700361501</v>
      </c>
      <c r="M189">
        <v>46.334909334947099</v>
      </c>
      <c r="N189">
        <v>0.82629092861199605</v>
      </c>
      <c r="O189">
        <v>34.221131943227597</v>
      </c>
      <c r="P189">
        <v>22.467811158798199</v>
      </c>
      <c r="Q189">
        <v>-9.1803528327059E-2</v>
      </c>
    </row>
    <row r="190" spans="1:17" x14ac:dyDescent="0.3">
      <c r="A190" t="s">
        <v>465</v>
      </c>
      <c r="B190" t="s">
        <v>466</v>
      </c>
      <c r="C190" t="s">
        <v>3143</v>
      </c>
      <c r="D190" t="s">
        <v>34</v>
      </c>
      <c r="E190">
        <v>48543.813303743998</v>
      </c>
      <c r="F190">
        <v>55.48</v>
      </c>
      <c r="G190">
        <v>-3.9994549408192501</v>
      </c>
      <c r="H190">
        <v>-2.13841048946172</v>
      </c>
      <c r="I190">
        <v>-30.402143045504602</v>
      </c>
      <c r="J190">
        <v>3.7169624262881502</v>
      </c>
      <c r="K190">
        <v>56.358867155325498</v>
      </c>
      <c r="L190">
        <v>57.189938623976097</v>
      </c>
      <c r="M190">
        <v>56.963385360592603</v>
      </c>
      <c r="N190">
        <v>1.2713544822429601</v>
      </c>
      <c r="O190">
        <v>38.6085075702956</v>
      </c>
      <c r="P190">
        <v>23.288888888888799</v>
      </c>
      <c r="Q190">
        <v>0.100821331289648</v>
      </c>
    </row>
    <row r="191" spans="1:17" x14ac:dyDescent="0.3">
      <c r="A191" t="s">
        <v>467</v>
      </c>
      <c r="B191" t="s">
        <v>468</v>
      </c>
      <c r="C191" t="s">
        <v>3153</v>
      </c>
      <c r="D191" t="s">
        <v>117</v>
      </c>
      <c r="E191">
        <v>48372.581659479001</v>
      </c>
      <c r="F191">
        <v>119.08</v>
      </c>
      <c r="G191">
        <v>4.8092539266315004</v>
      </c>
      <c r="H191">
        <v>-0.67983270463589496</v>
      </c>
      <c r="I191">
        <v>-37.346781842621603</v>
      </c>
      <c r="J191">
        <v>1.7175979690494301</v>
      </c>
      <c r="K191">
        <v>121.79431508290899</v>
      </c>
      <c r="L191">
        <v>128.926920658086</v>
      </c>
      <c r="M191">
        <v>59.313248823492103</v>
      </c>
      <c r="N191">
        <v>0.67472758435623104</v>
      </c>
      <c r="O191">
        <v>47.253946926436001</v>
      </c>
      <c r="P191">
        <v>27.4946466809421</v>
      </c>
      <c r="Q191">
        <v>-3.7241233420010002E-3</v>
      </c>
    </row>
    <row r="192" spans="1:17" x14ac:dyDescent="0.3">
      <c r="A192" t="s">
        <v>469</v>
      </c>
      <c r="B192" t="s">
        <v>470</v>
      </c>
      <c r="C192" t="s">
        <v>3151</v>
      </c>
      <c r="D192" t="s">
        <v>471</v>
      </c>
      <c r="E192">
        <v>48099.047869349997</v>
      </c>
      <c r="F192">
        <v>1816.3</v>
      </c>
      <c r="G192">
        <v>-29.846168880254801</v>
      </c>
      <c r="H192">
        <v>2.1857594089921801</v>
      </c>
      <c r="I192">
        <v>-24.3122450204228</v>
      </c>
      <c r="J192">
        <v>0.41721540495682402</v>
      </c>
      <c r="K192">
        <v>1831.8028121293801</v>
      </c>
      <c r="L192">
        <v>1949.1178507229099</v>
      </c>
      <c r="M192">
        <v>56.192988420978402</v>
      </c>
      <c r="N192">
        <v>1.0802471618538501</v>
      </c>
      <c r="O192">
        <v>35.109838683036898</v>
      </c>
      <c r="P192">
        <v>7.1247419640224097</v>
      </c>
      <c r="Q192">
        <v>-2.0361675559782001E-2</v>
      </c>
    </row>
    <row r="193" spans="1:17" x14ac:dyDescent="0.3">
      <c r="A193" t="s">
        <v>472</v>
      </c>
      <c r="B193" t="s">
        <v>473</v>
      </c>
      <c r="C193" t="s">
        <v>3143</v>
      </c>
      <c r="D193" t="s">
        <v>144</v>
      </c>
      <c r="E193">
        <v>47767.335899999998</v>
      </c>
      <c r="F193">
        <v>237.99</v>
      </c>
      <c r="G193">
        <v>151.68034777118399</v>
      </c>
      <c r="H193">
        <v>9.1504375021941406</v>
      </c>
      <c r="I193">
        <v>-24.636126896028799</v>
      </c>
      <c r="J193">
        <v>10.254264000748901</v>
      </c>
      <c r="K193">
        <v>225.78325392177399</v>
      </c>
      <c r="L193">
        <v>223.14720500629599</v>
      </c>
      <c r="M193">
        <v>75.734346732347802</v>
      </c>
      <c r="N193">
        <v>1.35228867571123</v>
      </c>
      <c r="O193">
        <v>48.619689902936997</v>
      </c>
      <c r="P193">
        <v>177.70128354725699</v>
      </c>
      <c r="Q193">
        <v>0.17260590919963201</v>
      </c>
    </row>
    <row r="194" spans="1:17" x14ac:dyDescent="0.3">
      <c r="A194" t="s">
        <v>474</v>
      </c>
      <c r="B194" t="s">
        <v>475</v>
      </c>
      <c r="C194" t="s">
        <v>3143</v>
      </c>
      <c r="D194" t="s">
        <v>24</v>
      </c>
      <c r="E194">
        <v>46901.390205023999</v>
      </c>
      <c r="F194">
        <v>64.39</v>
      </c>
      <c r="G194">
        <v>-46.078325141798601</v>
      </c>
      <c r="H194">
        <v>-4.5973145856988298</v>
      </c>
      <c r="I194">
        <v>-25.697885815971301</v>
      </c>
      <c r="J194">
        <v>-3.0148201557308401</v>
      </c>
      <c r="K194">
        <v>67.988459623410094</v>
      </c>
      <c r="L194">
        <v>74.153055198947897</v>
      </c>
      <c r="M194">
        <v>42.532389067112</v>
      </c>
      <c r="N194">
        <v>0.66376371718251004</v>
      </c>
      <c r="O194">
        <v>43.578195371952098</v>
      </c>
      <c r="P194">
        <v>8.5834738617200692</v>
      </c>
      <c r="Q194">
        <v>1.7764471076389E-2</v>
      </c>
    </row>
    <row r="195" spans="1:17" x14ac:dyDescent="0.3">
      <c r="A195" t="s">
        <v>476</v>
      </c>
      <c r="B195" t="s">
        <v>477</v>
      </c>
      <c r="C195" t="s">
        <v>3157</v>
      </c>
      <c r="D195" t="s">
        <v>375</v>
      </c>
      <c r="E195">
        <v>46021.630982000002</v>
      </c>
      <c r="F195">
        <v>546.9</v>
      </c>
      <c r="G195">
        <v>-21.3170143262331</v>
      </c>
      <c r="H195">
        <v>1.85350566949923</v>
      </c>
      <c r="I195">
        <v>0.173218897353527</v>
      </c>
      <c r="J195">
        <v>-0.62719868411462898</v>
      </c>
      <c r="K195">
        <v>538.00435101887103</v>
      </c>
      <c r="L195">
        <v>537.46085955894398</v>
      </c>
      <c r="M195">
        <v>60.653977291113598</v>
      </c>
      <c r="N195">
        <v>1.5789839362908</v>
      </c>
      <c r="O195">
        <v>9.6533138845587008</v>
      </c>
      <c r="P195">
        <v>27.284103156594501</v>
      </c>
      <c r="Q195">
        <v>-9.1927866008744002E-2</v>
      </c>
    </row>
    <row r="196" spans="1:17" x14ac:dyDescent="0.3">
      <c r="A196" t="s">
        <v>478</v>
      </c>
      <c r="B196" t="s">
        <v>479</v>
      </c>
      <c r="C196" t="s">
        <v>3149</v>
      </c>
      <c r="D196" t="s">
        <v>134</v>
      </c>
      <c r="E196">
        <v>45149.416765574999</v>
      </c>
      <c r="F196">
        <v>113.81</v>
      </c>
      <c r="G196">
        <v>12.7385650753713</v>
      </c>
      <c r="H196">
        <v>0.13385104747368701</v>
      </c>
      <c r="I196">
        <v>-27.488071249532901</v>
      </c>
      <c r="J196">
        <v>3.6740726548161899</v>
      </c>
      <c r="K196">
        <v>116.66539650224701</v>
      </c>
      <c r="L196">
        <v>119.232761265145</v>
      </c>
      <c r="M196">
        <v>60.211149968057804</v>
      </c>
      <c r="N196">
        <v>1.065462659037</v>
      </c>
      <c r="O196">
        <v>49.811088656532803</v>
      </c>
      <c r="P196">
        <v>40.419494139420102</v>
      </c>
      <c r="Q196">
        <v>0.159914582539114</v>
      </c>
    </row>
    <row r="197" spans="1:17" x14ac:dyDescent="0.3">
      <c r="A197" t="s">
        <v>480</v>
      </c>
      <c r="B197" t="s">
        <v>481</v>
      </c>
      <c r="C197" t="s">
        <v>3151</v>
      </c>
      <c r="D197" t="s">
        <v>166</v>
      </c>
      <c r="E197">
        <v>44966.892476699999</v>
      </c>
      <c r="F197">
        <v>1768.65</v>
      </c>
      <c r="G197">
        <v>298.61604748409297</v>
      </c>
      <c r="H197">
        <v>-2.6652588510898498</v>
      </c>
      <c r="I197">
        <v>16.047206191168002</v>
      </c>
      <c r="J197">
        <v>-8.6594287184529293</v>
      </c>
      <c r="K197">
        <v>1753.41349036825</v>
      </c>
      <c r="L197">
        <v>1418.4953043918799</v>
      </c>
      <c r="M197">
        <v>40.311662127207498</v>
      </c>
      <c r="N197">
        <v>1.7301160022513999</v>
      </c>
      <c r="O197">
        <v>11.327848924320699</v>
      </c>
      <c r="P197">
        <v>340.785046728971</v>
      </c>
      <c r="Q197">
        <v>0.246864063920256</v>
      </c>
    </row>
    <row r="198" spans="1:17" x14ac:dyDescent="0.3">
      <c r="A198" t="s">
        <v>482</v>
      </c>
      <c r="B198" t="s">
        <v>483</v>
      </c>
      <c r="C198" t="s">
        <v>3153</v>
      </c>
      <c r="D198" t="s">
        <v>174</v>
      </c>
      <c r="E198">
        <v>44472.202090418003</v>
      </c>
      <c r="F198">
        <v>243.3</v>
      </c>
      <c r="G198">
        <v>129.98175455757701</v>
      </c>
      <c r="H198">
        <v>6.0765310816209102</v>
      </c>
      <c r="I198">
        <v>15.668341386927199</v>
      </c>
      <c r="J198">
        <v>-7.0927887890392798</v>
      </c>
      <c r="K198">
        <v>225.494351013391</v>
      </c>
      <c r="L198">
        <v>188.355608487881</v>
      </c>
      <c r="M198">
        <v>50.304058229068602</v>
      </c>
      <c r="N198">
        <v>1.60930168060475</v>
      </c>
      <c r="O198">
        <v>8.0928894369091502</v>
      </c>
      <c r="P198">
        <v>157.32416710735001</v>
      </c>
      <c r="Q198">
        <v>0.11171411494401</v>
      </c>
    </row>
    <row r="199" spans="1:17" x14ac:dyDescent="0.3">
      <c r="A199" t="s">
        <v>484</v>
      </c>
      <c r="B199" t="s">
        <v>485</v>
      </c>
      <c r="C199" t="s">
        <v>3143</v>
      </c>
      <c r="D199" t="s">
        <v>34</v>
      </c>
      <c r="E199">
        <v>43864.937879849997</v>
      </c>
      <c r="F199">
        <v>56.96</v>
      </c>
      <c r="G199">
        <v>4.6080079580475397</v>
      </c>
      <c r="H199">
        <v>3.0401000503129501</v>
      </c>
      <c r="I199">
        <v>-29.084472420236398</v>
      </c>
      <c r="J199">
        <v>4.0169830147372698</v>
      </c>
      <c r="K199">
        <v>55.412307151900102</v>
      </c>
      <c r="L199">
        <v>57.178951539420403</v>
      </c>
      <c r="M199">
        <v>71.866553147391897</v>
      </c>
      <c r="N199">
        <v>1.1100142819552601</v>
      </c>
      <c r="O199">
        <v>29.037921348314502</v>
      </c>
      <c r="P199">
        <v>32.311265969802498</v>
      </c>
      <c r="Q199">
        <v>0.128437596710402</v>
      </c>
    </row>
    <row r="200" spans="1:17" x14ac:dyDescent="0.3">
      <c r="A200" t="s">
        <v>486</v>
      </c>
      <c r="B200" t="s">
        <v>487</v>
      </c>
      <c r="C200" t="s">
        <v>3147</v>
      </c>
      <c r="D200" t="s">
        <v>488</v>
      </c>
      <c r="E200">
        <v>43732.352460839997</v>
      </c>
      <c r="F200">
        <v>375.35</v>
      </c>
      <c r="G200">
        <v>31.959032230957899</v>
      </c>
      <c r="H200">
        <v>15.908417229367</v>
      </c>
      <c r="I200">
        <v>10.176920587441799</v>
      </c>
      <c r="J200">
        <v>8.7439143764910803</v>
      </c>
      <c r="K200">
        <v>342.628603447069</v>
      </c>
      <c r="L200">
        <v>325.608611384082</v>
      </c>
      <c r="M200">
        <v>74.8343574944398</v>
      </c>
      <c r="N200">
        <v>0.71818254113116398</v>
      </c>
      <c r="O200">
        <v>5.4482483015851901</v>
      </c>
      <c r="P200">
        <v>58.4423807513718</v>
      </c>
      <c r="Q200">
        <v>-2.8458100577556999E-2</v>
      </c>
    </row>
    <row r="201" spans="1:17" x14ac:dyDescent="0.3">
      <c r="A201" t="s">
        <v>489</v>
      </c>
      <c r="B201" t="s">
        <v>490</v>
      </c>
      <c r="C201" t="s">
        <v>3143</v>
      </c>
      <c r="D201" t="s">
        <v>54</v>
      </c>
      <c r="E201">
        <v>43727.749994999998</v>
      </c>
      <c r="F201">
        <v>4023.55</v>
      </c>
      <c r="G201">
        <v>-3.5776795821377898</v>
      </c>
      <c r="H201">
        <v>-18.175439365641701</v>
      </c>
      <c r="I201">
        <v>-18.320831832273701</v>
      </c>
      <c r="J201">
        <v>-6.86920952890069</v>
      </c>
      <c r="K201">
        <v>4547.2812677620104</v>
      </c>
      <c r="L201">
        <v>4369.7565704098197</v>
      </c>
      <c r="M201">
        <v>24.310090074787698</v>
      </c>
      <c r="N201">
        <v>1.0819079352490799</v>
      </c>
      <c r="O201">
        <v>37.586211181667899</v>
      </c>
      <c r="P201">
        <v>26.0826648282777</v>
      </c>
      <c r="Q201">
        <v>5.5558457796947E-2</v>
      </c>
    </row>
    <row r="202" spans="1:17" x14ac:dyDescent="0.3">
      <c r="A202" t="s">
        <v>491</v>
      </c>
      <c r="B202" t="s">
        <v>492</v>
      </c>
      <c r="C202" t="s">
        <v>3157</v>
      </c>
      <c r="D202" t="s">
        <v>493</v>
      </c>
      <c r="E202">
        <v>43469.841999999997</v>
      </c>
      <c r="F202">
        <v>4054.4</v>
      </c>
      <c r="G202">
        <v>18.019258623811499</v>
      </c>
      <c r="H202">
        <v>-7.0078925094155098</v>
      </c>
      <c r="I202">
        <v>20.744407554907099</v>
      </c>
      <c r="J202">
        <v>-0.17425645859241001</v>
      </c>
      <c r="K202">
        <v>4075.5676640737802</v>
      </c>
      <c r="L202">
        <v>3689.6645118448801</v>
      </c>
      <c r="M202">
        <v>45.449375768329098</v>
      </c>
      <c r="N202">
        <v>0.417917067169157</v>
      </c>
      <c r="O202">
        <v>20.3864936858721</v>
      </c>
      <c r="P202">
        <v>63.747980613893297</v>
      </c>
      <c r="Q202">
        <v>4.5599124237735003E-2</v>
      </c>
    </row>
    <row r="203" spans="1:17" x14ac:dyDescent="0.3">
      <c r="A203" t="s">
        <v>494</v>
      </c>
      <c r="B203" t="s">
        <v>495</v>
      </c>
      <c r="C203" t="s">
        <v>3143</v>
      </c>
      <c r="D203" t="s">
        <v>208</v>
      </c>
      <c r="E203">
        <v>43415.489561249997</v>
      </c>
      <c r="F203">
        <v>678.2</v>
      </c>
      <c r="G203">
        <v>35.507871634716302</v>
      </c>
      <c r="H203">
        <v>-2.1016613581582999</v>
      </c>
      <c r="I203">
        <v>2.1620685228562402</v>
      </c>
      <c r="J203">
        <v>-2.2809947964908899</v>
      </c>
      <c r="K203">
        <v>685.13949663189203</v>
      </c>
      <c r="L203">
        <v>614.54896454351206</v>
      </c>
      <c r="M203">
        <v>45.693051912855999</v>
      </c>
      <c r="N203">
        <v>0.60673986797995705</v>
      </c>
      <c r="O203">
        <v>10.3804187555293</v>
      </c>
      <c r="P203">
        <v>57.720930232558104</v>
      </c>
      <c r="Q203">
        <v>7.2502559571464995E-2</v>
      </c>
    </row>
    <row r="204" spans="1:17" x14ac:dyDescent="0.3">
      <c r="A204" t="s">
        <v>496</v>
      </c>
      <c r="B204" t="s">
        <v>497</v>
      </c>
      <c r="C204" t="s">
        <v>3143</v>
      </c>
      <c r="D204" t="s">
        <v>54</v>
      </c>
      <c r="E204">
        <v>43409.042656259997</v>
      </c>
      <c r="F204">
        <v>581.6</v>
      </c>
      <c r="G204">
        <v>-42.382817630476502</v>
      </c>
      <c r="H204">
        <v>-5.7796722150322504</v>
      </c>
      <c r="I204">
        <v>-17.241537894946099</v>
      </c>
      <c r="J204">
        <v>-2.6244280214815898</v>
      </c>
      <c r="K204">
        <v>627.76768789873495</v>
      </c>
      <c r="L204">
        <v>652.76657064474898</v>
      </c>
      <c r="M204">
        <v>37.477733913132802</v>
      </c>
      <c r="N204">
        <v>0.92669242863949797</v>
      </c>
      <c r="O204">
        <v>39.855570839064598</v>
      </c>
      <c r="P204">
        <v>5.0388296911684796</v>
      </c>
      <c r="Q204">
        <v>-2.6839932975746002E-2</v>
      </c>
    </row>
    <row r="205" spans="1:17" x14ac:dyDescent="0.3">
      <c r="A205" t="s">
        <v>498</v>
      </c>
      <c r="B205" t="s">
        <v>499</v>
      </c>
      <c r="C205" t="s">
        <v>3143</v>
      </c>
      <c r="D205" t="s">
        <v>500</v>
      </c>
      <c r="E205">
        <v>43255.021272575003</v>
      </c>
      <c r="F205">
        <v>1144.5999999999999</v>
      </c>
      <c r="G205">
        <v>65.279329686213501</v>
      </c>
      <c r="H205">
        <v>3.3904976697362801</v>
      </c>
      <c r="I205">
        <v>35.217751197104199</v>
      </c>
      <c r="J205">
        <v>0.36279352049188102</v>
      </c>
      <c r="K205">
        <v>1063.18380569544</v>
      </c>
      <c r="L205">
        <v>926.67318407731898</v>
      </c>
      <c r="M205">
        <v>64.282939866102097</v>
      </c>
      <c r="N205">
        <v>1.01218414689656</v>
      </c>
      <c r="O205">
        <v>6.1506203040363401</v>
      </c>
      <c r="P205">
        <v>93.508030431107301</v>
      </c>
      <c r="Q205">
        <v>0.15503551359093901</v>
      </c>
    </row>
    <row r="206" spans="1:17" x14ac:dyDescent="0.3">
      <c r="A206" t="s">
        <v>501</v>
      </c>
      <c r="B206" t="s">
        <v>502</v>
      </c>
      <c r="C206" t="s">
        <v>3147</v>
      </c>
      <c r="D206" t="s">
        <v>51</v>
      </c>
      <c r="E206">
        <v>43136.692466940003</v>
      </c>
      <c r="F206">
        <v>1547.55</v>
      </c>
      <c r="G206">
        <v>77.278610966147099</v>
      </c>
      <c r="H206">
        <v>-9.8411496190141801</v>
      </c>
      <c r="I206">
        <v>22.218600596902299</v>
      </c>
      <c r="J206">
        <v>2.3635166731651198</v>
      </c>
      <c r="K206">
        <v>1606.96984318095</v>
      </c>
      <c r="L206">
        <v>1376.7497602103099</v>
      </c>
      <c r="M206">
        <v>46.063684342197902</v>
      </c>
      <c r="N206">
        <v>0.68939411742603696</v>
      </c>
      <c r="O206">
        <v>18.3128170333753</v>
      </c>
      <c r="P206">
        <v>100.719844357976</v>
      </c>
      <c r="Q206">
        <v>0.15599859987025</v>
      </c>
    </row>
    <row r="207" spans="1:17" x14ac:dyDescent="0.3">
      <c r="A207" t="s">
        <v>503</v>
      </c>
      <c r="B207" t="s">
        <v>504</v>
      </c>
      <c r="C207" t="s">
        <v>3155</v>
      </c>
      <c r="D207" t="s">
        <v>505</v>
      </c>
      <c r="E207">
        <v>42380.298583830001</v>
      </c>
      <c r="F207">
        <v>651.9</v>
      </c>
      <c r="G207">
        <v>-4.9748906609959098</v>
      </c>
      <c r="H207">
        <v>11.7171672709067</v>
      </c>
      <c r="I207">
        <v>21.733169341446001</v>
      </c>
      <c r="J207">
        <v>-0.27008046688923798</v>
      </c>
      <c r="K207">
        <v>622.08378855946796</v>
      </c>
      <c r="L207">
        <v>580.42047896198801</v>
      </c>
      <c r="M207">
        <v>63.979997251342702</v>
      </c>
      <c r="N207">
        <v>0.65819371293449502</v>
      </c>
      <c r="O207">
        <v>9.7484276729559802</v>
      </c>
      <c r="P207">
        <v>54.8272176701104</v>
      </c>
      <c r="Q207">
        <v>-6.7988220323073001E-2</v>
      </c>
    </row>
    <row r="208" spans="1:17" x14ac:dyDescent="0.3">
      <c r="A208" t="s">
        <v>506</v>
      </c>
      <c r="B208" t="s">
        <v>507</v>
      </c>
      <c r="C208" t="s">
        <v>3151</v>
      </c>
      <c r="D208" t="s">
        <v>80</v>
      </c>
      <c r="E208">
        <v>42154.6875</v>
      </c>
      <c r="F208">
        <v>1151.8499999999999</v>
      </c>
      <c r="G208">
        <v>66.662764655475399</v>
      </c>
      <c r="H208">
        <v>3.4315060929443901</v>
      </c>
      <c r="I208">
        <v>-35.7139701361451</v>
      </c>
      <c r="J208">
        <v>19.188725869916802</v>
      </c>
      <c r="K208">
        <v>1106.38330828268</v>
      </c>
      <c r="L208">
        <v>1117.78363440213</v>
      </c>
      <c r="M208">
        <v>69.608167319401204</v>
      </c>
      <c r="N208">
        <v>1.2916285853959499</v>
      </c>
      <c r="O208">
        <v>55.810218344402401</v>
      </c>
      <c r="P208">
        <v>90.246923775704005</v>
      </c>
      <c r="Q208">
        <v>0.16533350582102399</v>
      </c>
    </row>
    <row r="209" spans="1:17" x14ac:dyDescent="0.3">
      <c r="A209" t="s">
        <v>508</v>
      </c>
      <c r="B209" t="s">
        <v>509</v>
      </c>
      <c r="C209" t="s">
        <v>3151</v>
      </c>
      <c r="D209" t="s">
        <v>471</v>
      </c>
      <c r="E209">
        <v>42083.824884959999</v>
      </c>
      <c r="F209">
        <v>1506.85</v>
      </c>
      <c r="G209">
        <v>-26.0957387848824</v>
      </c>
      <c r="H209">
        <v>-0.77244882774756696</v>
      </c>
      <c r="I209">
        <v>-10.338479718819301</v>
      </c>
      <c r="J209">
        <v>4.77211447456573</v>
      </c>
      <c r="K209">
        <v>1497.89138291115</v>
      </c>
      <c r="L209">
        <v>1505.07415644768</v>
      </c>
      <c r="M209">
        <v>61.586565438386302</v>
      </c>
      <c r="N209">
        <v>1.4048088701135399</v>
      </c>
      <c r="O209">
        <v>14.7393569366559</v>
      </c>
      <c r="P209">
        <v>15.467432950191499</v>
      </c>
      <c r="Q209">
        <v>4.7794339190233001E-2</v>
      </c>
    </row>
    <row r="210" spans="1:17" x14ac:dyDescent="0.3">
      <c r="A210" t="s">
        <v>510</v>
      </c>
      <c r="B210" t="s">
        <v>511</v>
      </c>
      <c r="C210" t="s">
        <v>3150</v>
      </c>
      <c r="D210" t="s">
        <v>72</v>
      </c>
      <c r="E210">
        <v>41736.658138065002</v>
      </c>
      <c r="F210">
        <v>2234.4499999999998</v>
      </c>
      <c r="G210">
        <v>-9.7213835283947407</v>
      </c>
      <c r="H210">
        <v>-4.3249469586578799</v>
      </c>
      <c r="I210">
        <v>-24.902125104256701</v>
      </c>
      <c r="J210">
        <v>4.1190630454246904</v>
      </c>
      <c r="K210">
        <v>2283.7624804942702</v>
      </c>
      <c r="L210">
        <v>2366.1551334300402</v>
      </c>
      <c r="M210">
        <v>55.193187986732397</v>
      </c>
      <c r="N210">
        <v>2.0676821512551502</v>
      </c>
      <c r="O210">
        <v>27.2796437602094</v>
      </c>
      <c r="P210">
        <v>19.604432073653701</v>
      </c>
      <c r="Q210">
        <v>-3.9743841445613E-2</v>
      </c>
    </row>
    <row r="211" spans="1:17" x14ac:dyDescent="0.3">
      <c r="A211" t="s">
        <v>512</v>
      </c>
      <c r="B211" t="s">
        <v>513</v>
      </c>
      <c r="C211" t="s">
        <v>3148</v>
      </c>
      <c r="D211" t="s">
        <v>213</v>
      </c>
      <c r="E211">
        <v>41735.609858999997</v>
      </c>
      <c r="F211">
        <v>676.05</v>
      </c>
      <c r="G211">
        <v>-0.34844959336153197</v>
      </c>
      <c r="H211">
        <v>-3.94070279600153</v>
      </c>
      <c r="I211">
        <v>-5.7649150855486404</v>
      </c>
      <c r="J211">
        <v>-4.2807008769513599</v>
      </c>
      <c r="K211">
        <v>684.32485051355502</v>
      </c>
      <c r="L211">
        <v>663.49218687710197</v>
      </c>
      <c r="M211">
        <v>43.982316357817098</v>
      </c>
      <c r="N211">
        <v>0.54076878783974003</v>
      </c>
      <c r="O211">
        <v>13.6972117446934</v>
      </c>
      <c r="P211">
        <v>27.1726862302482</v>
      </c>
      <c r="Q211">
        <v>-5.3377051467447999E-2</v>
      </c>
    </row>
    <row r="212" spans="1:17" x14ac:dyDescent="0.3">
      <c r="A212" t="s">
        <v>514</v>
      </c>
      <c r="B212" t="s">
        <v>515</v>
      </c>
      <c r="C212" t="s">
        <v>3142</v>
      </c>
      <c r="D212" t="s">
        <v>251</v>
      </c>
      <c r="E212">
        <v>41546.749140200001</v>
      </c>
      <c r="F212">
        <v>6712.95</v>
      </c>
      <c r="G212">
        <v>-40.388624389512302</v>
      </c>
      <c r="H212">
        <v>-6.5458890605757798</v>
      </c>
      <c r="I212">
        <v>-11.7313706793226</v>
      </c>
      <c r="J212">
        <v>-0.15980642601866599</v>
      </c>
      <c r="K212">
        <v>7024.7746114112497</v>
      </c>
      <c r="L212">
        <v>7303.5156702740296</v>
      </c>
      <c r="M212">
        <v>45.916979599251597</v>
      </c>
      <c r="N212">
        <v>0.74292238128934796</v>
      </c>
      <c r="O212">
        <v>37.048540507526504</v>
      </c>
      <c r="P212">
        <v>6.7920776328348698</v>
      </c>
      <c r="Q212">
        <v>-1.3054349950064E-2</v>
      </c>
    </row>
    <row r="213" spans="1:17" x14ac:dyDescent="0.3">
      <c r="A213" t="s">
        <v>516</v>
      </c>
      <c r="B213" t="s">
        <v>517</v>
      </c>
      <c r="C213" t="s">
        <v>3151</v>
      </c>
      <c r="D213" t="s">
        <v>290</v>
      </c>
      <c r="E213">
        <v>41495.731429400003</v>
      </c>
      <c r="F213">
        <v>1656.15</v>
      </c>
      <c r="G213">
        <v>145.617661193591</v>
      </c>
      <c r="H213">
        <v>2.2731758124366399</v>
      </c>
      <c r="I213">
        <v>-29.3908533579344</v>
      </c>
      <c r="J213">
        <v>16.613479017228499</v>
      </c>
      <c r="K213">
        <v>1564.26637787199</v>
      </c>
      <c r="L213">
        <v>1557.9053605137101</v>
      </c>
      <c r="M213">
        <v>73.243284868171898</v>
      </c>
      <c r="N213">
        <v>0.54875309612019196</v>
      </c>
      <c r="O213">
        <v>79.902182773299501</v>
      </c>
      <c r="P213">
        <v>182.330378452096</v>
      </c>
      <c r="Q213">
        <v>0.19707399550170701</v>
      </c>
    </row>
    <row r="214" spans="1:17" x14ac:dyDescent="0.3">
      <c r="A214" t="s">
        <v>518</v>
      </c>
      <c r="B214" t="s">
        <v>519</v>
      </c>
      <c r="C214" t="s">
        <v>3147</v>
      </c>
      <c r="D214" t="s">
        <v>51</v>
      </c>
      <c r="E214">
        <v>41409.610950959999</v>
      </c>
      <c r="F214">
        <v>2406.6999999999998</v>
      </c>
      <c r="G214">
        <v>24.381255437380801</v>
      </c>
      <c r="H214">
        <v>-10.1478771194754</v>
      </c>
      <c r="I214">
        <v>-9.7628158876977604</v>
      </c>
      <c r="J214">
        <v>-1.2559884825802801</v>
      </c>
      <c r="K214">
        <v>2575.3217593619302</v>
      </c>
      <c r="L214">
        <v>2444.0702301275501</v>
      </c>
      <c r="M214">
        <v>49.050643796674301</v>
      </c>
      <c r="N214">
        <v>1.31809807687706</v>
      </c>
      <c r="O214">
        <v>28.308472181825699</v>
      </c>
      <c r="P214">
        <v>44.864116531736201</v>
      </c>
      <c r="Q214">
        <v>2.6916918894318999E-2</v>
      </c>
    </row>
    <row r="215" spans="1:17" x14ac:dyDescent="0.3">
      <c r="A215" t="s">
        <v>520</v>
      </c>
      <c r="B215" t="s">
        <v>521</v>
      </c>
      <c r="C215" t="s">
        <v>3151</v>
      </c>
      <c r="D215" t="s">
        <v>522</v>
      </c>
      <c r="E215">
        <v>41214.223038374999</v>
      </c>
      <c r="F215">
        <v>4354.8999999999996</v>
      </c>
      <c r="G215">
        <v>30.433097569771501</v>
      </c>
      <c r="H215">
        <v>8.2884318352296908</v>
      </c>
      <c r="I215">
        <v>-5.2343906091734604</v>
      </c>
      <c r="J215">
        <v>6.8063058742844698</v>
      </c>
      <c r="K215">
        <v>4128.9565289906404</v>
      </c>
      <c r="L215">
        <v>3950.2735285293302</v>
      </c>
      <c r="M215">
        <v>74.119231593684205</v>
      </c>
      <c r="N215">
        <v>0.96543689203142202</v>
      </c>
      <c r="O215">
        <v>15.7248157248157</v>
      </c>
      <c r="P215">
        <v>54.295027369838202</v>
      </c>
      <c r="Q215">
        <v>0.16884788088128999</v>
      </c>
    </row>
    <row r="216" spans="1:17" x14ac:dyDescent="0.3">
      <c r="A216" t="s">
        <v>523</v>
      </c>
      <c r="B216" t="s">
        <v>524</v>
      </c>
      <c r="C216" t="s">
        <v>3145</v>
      </c>
      <c r="D216" t="s">
        <v>123</v>
      </c>
      <c r="E216">
        <v>40764.419445824999</v>
      </c>
      <c r="F216">
        <v>309.8</v>
      </c>
      <c r="G216">
        <v>-29.191014911220801</v>
      </c>
      <c r="H216">
        <v>-7.3341353298294703</v>
      </c>
      <c r="I216">
        <v>-22.573425296140599</v>
      </c>
      <c r="J216">
        <v>4.6235086691435203</v>
      </c>
      <c r="K216">
        <v>329.32140036542103</v>
      </c>
      <c r="L216">
        <v>346.84350510920501</v>
      </c>
      <c r="M216">
        <v>48.948684443872096</v>
      </c>
      <c r="N216">
        <v>2.0832971201916699</v>
      </c>
      <c r="O216">
        <v>32.504841833440899</v>
      </c>
      <c r="P216">
        <v>11.0394265232975</v>
      </c>
      <c r="Q216">
        <v>-1.4617460755125E-2</v>
      </c>
    </row>
    <row r="217" spans="1:17" x14ac:dyDescent="0.3">
      <c r="A217" t="s">
        <v>525</v>
      </c>
      <c r="B217" t="s">
        <v>526</v>
      </c>
      <c r="C217" t="s">
        <v>3151</v>
      </c>
      <c r="D217" t="s">
        <v>232</v>
      </c>
      <c r="E217">
        <v>40575.420872524999</v>
      </c>
      <c r="F217">
        <v>10146.35</v>
      </c>
      <c r="G217">
        <v>62.654481111766003</v>
      </c>
      <c r="H217">
        <v>2.15440119088393</v>
      </c>
      <c r="I217">
        <v>18.401281606297601</v>
      </c>
      <c r="J217">
        <v>7.1120067448286104</v>
      </c>
      <c r="K217">
        <v>9522.6191950759203</v>
      </c>
      <c r="L217">
        <v>8310.2722478919204</v>
      </c>
      <c r="M217">
        <v>71.409150844793302</v>
      </c>
      <c r="N217">
        <v>1.0240425866752401</v>
      </c>
      <c r="O217">
        <v>8.4133703252893905</v>
      </c>
      <c r="P217">
        <v>96.978256649194293</v>
      </c>
      <c r="Q217">
        <v>0.27980349538591698</v>
      </c>
    </row>
    <row r="218" spans="1:17" x14ac:dyDescent="0.3">
      <c r="A218" t="s">
        <v>527</v>
      </c>
      <c r="B218" t="s">
        <v>528</v>
      </c>
      <c r="C218" t="s">
        <v>3143</v>
      </c>
      <c r="D218" t="s">
        <v>380</v>
      </c>
      <c r="E218">
        <v>39226.744259999999</v>
      </c>
      <c r="F218">
        <v>5281.05</v>
      </c>
      <c r="G218">
        <v>6.9323101099418798</v>
      </c>
      <c r="H218">
        <v>-2.2542201745596402</v>
      </c>
      <c r="I218">
        <v>24.896048161594798</v>
      </c>
      <c r="J218">
        <v>-3.8873511232567801</v>
      </c>
      <c r="K218">
        <v>5087.4376751619602</v>
      </c>
      <c r="L218">
        <v>4627.2722926139204</v>
      </c>
      <c r="M218">
        <v>52.059257125285697</v>
      </c>
      <c r="N218">
        <v>0.93330337705659205</v>
      </c>
      <c r="O218">
        <v>7.6490470645042201</v>
      </c>
      <c r="P218">
        <v>44.263392247384402</v>
      </c>
      <c r="Q218">
        <v>6.1622256217277002E-2</v>
      </c>
    </row>
    <row r="219" spans="1:17" x14ac:dyDescent="0.3">
      <c r="A219" t="s">
        <v>529</v>
      </c>
      <c r="B219" t="s">
        <v>530</v>
      </c>
      <c r="C219" t="s">
        <v>3147</v>
      </c>
      <c r="D219" t="s">
        <v>51</v>
      </c>
      <c r="E219">
        <v>39135.144147589999</v>
      </c>
      <c r="F219">
        <v>1533</v>
      </c>
      <c r="G219">
        <v>15.233556322262</v>
      </c>
      <c r="H219">
        <v>-3.95383357069948</v>
      </c>
      <c r="I219">
        <v>29.089260973866601</v>
      </c>
      <c r="J219">
        <v>-4.3355739332790204</v>
      </c>
      <c r="K219">
        <v>1535.74643778054</v>
      </c>
      <c r="L219">
        <v>1355.15740351302</v>
      </c>
      <c r="M219">
        <v>45.366171903648201</v>
      </c>
      <c r="N219">
        <v>0.80942329889773901</v>
      </c>
      <c r="O219">
        <v>11.457925636007801</v>
      </c>
      <c r="P219">
        <v>47.262247838616702</v>
      </c>
      <c r="Q219">
        <v>3.0099371393231E-2</v>
      </c>
    </row>
    <row r="220" spans="1:17" x14ac:dyDescent="0.3">
      <c r="A220" t="s">
        <v>531</v>
      </c>
      <c r="B220" t="s">
        <v>532</v>
      </c>
      <c r="C220" t="s">
        <v>3143</v>
      </c>
      <c r="D220" t="s">
        <v>37</v>
      </c>
      <c r="E220">
        <v>39134.289457544997</v>
      </c>
      <c r="F220">
        <v>1114.6500000000001</v>
      </c>
      <c r="G220">
        <v>-8.9682108869916597</v>
      </c>
      <c r="H220">
        <v>-12.1844106735841</v>
      </c>
      <c r="I220">
        <v>13.2274811245146</v>
      </c>
      <c r="J220">
        <v>-4.2034047533704699</v>
      </c>
      <c r="K220">
        <v>1183.5173746268699</v>
      </c>
      <c r="L220">
        <v>1078.46878643062</v>
      </c>
      <c r="M220">
        <v>28.0530993043877</v>
      </c>
      <c r="N220">
        <v>0.84682733945966004</v>
      </c>
      <c r="O220">
        <v>17.207195083658501</v>
      </c>
      <c r="P220">
        <v>30.482879719051802</v>
      </c>
      <c r="Q220">
        <v>-1.0941252960304E-2</v>
      </c>
    </row>
    <row r="221" spans="1:17" x14ac:dyDescent="0.3">
      <c r="A221" t="s">
        <v>533</v>
      </c>
      <c r="B221" t="s">
        <v>534</v>
      </c>
      <c r="C221" t="s">
        <v>3151</v>
      </c>
      <c r="D221" t="s">
        <v>535</v>
      </c>
      <c r="E221">
        <v>39086.030311299997</v>
      </c>
      <c r="F221">
        <v>3527.85</v>
      </c>
      <c r="G221">
        <v>-9.1830408801841497</v>
      </c>
      <c r="H221">
        <v>-6.0920763607474901</v>
      </c>
      <c r="I221">
        <v>-16.394863516153201</v>
      </c>
      <c r="J221">
        <v>-0.48455936691223001</v>
      </c>
      <c r="K221">
        <v>3696.2696785415101</v>
      </c>
      <c r="L221">
        <v>3603.206171372</v>
      </c>
      <c r="M221">
        <v>47.671107554327598</v>
      </c>
      <c r="N221">
        <v>0.48245749442956298</v>
      </c>
      <c r="O221">
        <v>25.288773615658201</v>
      </c>
      <c r="P221">
        <v>33.2068418667874</v>
      </c>
      <c r="Q221">
        <v>7.1349882386183006E-2</v>
      </c>
    </row>
    <row r="222" spans="1:17" x14ac:dyDescent="0.3">
      <c r="A222" t="s">
        <v>536</v>
      </c>
      <c r="B222" t="s">
        <v>537</v>
      </c>
      <c r="C222" t="s">
        <v>3148</v>
      </c>
      <c r="D222" t="s">
        <v>538</v>
      </c>
      <c r="E222">
        <v>38471</v>
      </c>
      <c r="F222">
        <v>451.25</v>
      </c>
      <c r="G222">
        <v>34.248309531061302</v>
      </c>
      <c r="H222">
        <v>-0.36728905055613098</v>
      </c>
      <c r="I222">
        <v>-18.1050282148287</v>
      </c>
      <c r="J222">
        <v>5.0322559336798598</v>
      </c>
      <c r="K222">
        <v>459.85457919144898</v>
      </c>
      <c r="L222">
        <v>445.02013232118298</v>
      </c>
      <c r="M222">
        <v>63.863162452880601</v>
      </c>
      <c r="N222">
        <v>0.88728539368922799</v>
      </c>
      <c r="O222">
        <v>37.473684210526301</v>
      </c>
      <c r="P222">
        <v>62.028725314183099</v>
      </c>
      <c r="Q222">
        <v>0.136437307719603</v>
      </c>
    </row>
    <row r="223" spans="1:17" x14ac:dyDescent="0.3">
      <c r="A223" t="s">
        <v>539</v>
      </c>
      <c r="B223" t="s">
        <v>540</v>
      </c>
      <c r="C223" t="s">
        <v>3151</v>
      </c>
      <c r="D223" t="s">
        <v>232</v>
      </c>
      <c r="E223">
        <v>38326.128483649998</v>
      </c>
      <c r="F223">
        <v>6319.05</v>
      </c>
      <c r="G223">
        <v>121.648715596716</v>
      </c>
      <c r="H223">
        <v>8.9138888645865109</v>
      </c>
      <c r="I223">
        <v>62.472364086883097</v>
      </c>
      <c r="J223">
        <v>-0.10902101683223001</v>
      </c>
      <c r="K223">
        <v>5518.5890692671801</v>
      </c>
      <c r="L223">
        <v>4325.2146344113598</v>
      </c>
      <c r="M223">
        <v>64.6187785300299</v>
      </c>
      <c r="N223">
        <v>0.80005132199263396</v>
      </c>
      <c r="O223">
        <v>0.59977370016062104</v>
      </c>
      <c r="P223">
        <v>177.65669969461899</v>
      </c>
      <c r="Q223">
        <v>0.32857213522457601</v>
      </c>
    </row>
    <row r="224" spans="1:17" x14ac:dyDescent="0.3">
      <c r="A224" t="s">
        <v>541</v>
      </c>
      <c r="B224" t="s">
        <v>542</v>
      </c>
      <c r="C224" t="s">
        <v>3152</v>
      </c>
      <c r="D224" t="s">
        <v>276</v>
      </c>
      <c r="E224">
        <v>38102.476364279901</v>
      </c>
      <c r="F224">
        <v>1842.35</v>
      </c>
      <c r="G224">
        <v>67.037999048264794</v>
      </c>
      <c r="H224">
        <v>-1.4348535689920301</v>
      </c>
      <c r="I224">
        <v>8.0830676400925192</v>
      </c>
      <c r="J224">
        <v>-0.37711819114934098</v>
      </c>
      <c r="K224">
        <v>1854.2605865749599</v>
      </c>
      <c r="L224">
        <v>1627.10187540174</v>
      </c>
      <c r="M224">
        <v>56.4506003191538</v>
      </c>
      <c r="N224">
        <v>0.50343153725046297</v>
      </c>
      <c r="O224">
        <v>19.388281271202501</v>
      </c>
      <c r="P224">
        <v>104.353613221673</v>
      </c>
      <c r="Q224">
        <v>0.166888401994196</v>
      </c>
    </row>
    <row r="225" spans="1:17" x14ac:dyDescent="0.3">
      <c r="A225" t="s">
        <v>543</v>
      </c>
      <c r="B225" t="s">
        <v>544</v>
      </c>
      <c r="C225" t="s">
        <v>3142</v>
      </c>
      <c r="D225" t="s">
        <v>21</v>
      </c>
      <c r="E225">
        <v>38071.991540499999</v>
      </c>
      <c r="F225">
        <v>948.75</v>
      </c>
      <c r="G225">
        <v>-41.0855409651301</v>
      </c>
      <c r="H225">
        <v>-8.2868392673771201</v>
      </c>
      <c r="I225">
        <v>-17.1139967213403</v>
      </c>
      <c r="J225">
        <v>-1.9255742544248999</v>
      </c>
      <c r="K225">
        <v>1001.39405241242</v>
      </c>
      <c r="L225">
        <v>1055.3502146947801</v>
      </c>
      <c r="M225">
        <v>32.520853300459699</v>
      </c>
      <c r="N225">
        <v>0.42107726944823498</v>
      </c>
      <c r="O225">
        <v>35.420289855072397</v>
      </c>
      <c r="P225">
        <v>1.90655209452201</v>
      </c>
    </row>
    <row r="226" spans="1:17" x14ac:dyDescent="0.3">
      <c r="A226" t="s">
        <v>545</v>
      </c>
      <c r="B226" t="s">
        <v>546</v>
      </c>
      <c r="C226" t="s">
        <v>3147</v>
      </c>
      <c r="D226" t="s">
        <v>51</v>
      </c>
      <c r="E226">
        <v>37755.306483245004</v>
      </c>
      <c r="F226">
        <v>3026.35</v>
      </c>
      <c r="G226">
        <v>34.487040850106403</v>
      </c>
      <c r="H226">
        <v>-1.4964631646651201</v>
      </c>
      <c r="I226">
        <v>22.168998791762402</v>
      </c>
      <c r="J226">
        <v>0.67609480433357205</v>
      </c>
      <c r="K226">
        <v>3020.15008662427</v>
      </c>
      <c r="L226">
        <v>2675.9370399150498</v>
      </c>
      <c r="M226">
        <v>58.356842918951401</v>
      </c>
      <c r="N226">
        <v>0.54703526771771904</v>
      </c>
      <c r="O226">
        <v>15.155219984469699</v>
      </c>
      <c r="P226">
        <v>63.5643831914606</v>
      </c>
      <c r="Q226">
        <v>8.6336186302838999E-2</v>
      </c>
    </row>
    <row r="227" spans="1:17" x14ac:dyDescent="0.3">
      <c r="A227" t="s">
        <v>547</v>
      </c>
      <c r="B227" t="s">
        <v>548</v>
      </c>
      <c r="C227" t="s">
        <v>3147</v>
      </c>
      <c r="D227" t="s">
        <v>161</v>
      </c>
      <c r="E227">
        <v>37743.611337599999</v>
      </c>
      <c r="F227">
        <v>947.8</v>
      </c>
      <c r="G227">
        <v>6.4467275396278101</v>
      </c>
      <c r="H227">
        <v>8.9297641416409501</v>
      </c>
      <c r="I227">
        <v>33.535933460319299</v>
      </c>
      <c r="J227">
        <v>7.2289004348771098</v>
      </c>
      <c r="K227">
        <v>878.50280660973203</v>
      </c>
      <c r="L227">
        <v>807.093396506516</v>
      </c>
      <c r="M227">
        <v>78.059870804640596</v>
      </c>
      <c r="N227">
        <v>0.83290890002637696</v>
      </c>
      <c r="O227">
        <v>1.3504958852078499</v>
      </c>
      <c r="P227">
        <v>55.977947831811001</v>
      </c>
      <c r="Q227">
        <v>4.3096564666376999E-2</v>
      </c>
    </row>
    <row r="228" spans="1:17" x14ac:dyDescent="0.3">
      <c r="A228" t="s">
        <v>549</v>
      </c>
      <c r="B228" t="s">
        <v>550</v>
      </c>
      <c r="C228" t="s">
        <v>3157</v>
      </c>
      <c r="D228" t="s">
        <v>266</v>
      </c>
      <c r="E228">
        <v>37197.792106724999</v>
      </c>
      <c r="F228">
        <v>2759.05</v>
      </c>
      <c r="G228">
        <v>3.6095842391987398</v>
      </c>
      <c r="H228">
        <v>3.6960070949430599</v>
      </c>
      <c r="I228">
        <v>13.7534697518401</v>
      </c>
      <c r="J228">
        <v>0.67919278027288699</v>
      </c>
      <c r="K228">
        <v>2737.4166237099798</v>
      </c>
      <c r="L228">
        <v>2620.05857317654</v>
      </c>
      <c r="M228">
        <v>57.516420847882102</v>
      </c>
      <c r="N228">
        <v>0.95143414212938904</v>
      </c>
      <c r="O228">
        <v>14.8583751653648</v>
      </c>
      <c r="P228">
        <v>36.519049975259698</v>
      </c>
      <c r="Q228">
        <v>-8.693089985253E-3</v>
      </c>
    </row>
    <row r="229" spans="1:17" x14ac:dyDescent="0.3">
      <c r="A229" t="s">
        <v>551</v>
      </c>
      <c r="B229" t="s">
        <v>552</v>
      </c>
      <c r="C229" t="s">
        <v>3142</v>
      </c>
      <c r="D229" t="s">
        <v>21</v>
      </c>
      <c r="E229">
        <v>37161.859043119999</v>
      </c>
      <c r="F229">
        <v>1341.25</v>
      </c>
      <c r="G229">
        <v>-28.3549140693043</v>
      </c>
      <c r="H229">
        <v>-3.7700887455152898</v>
      </c>
      <c r="I229">
        <v>-12.967424919890201</v>
      </c>
      <c r="J229">
        <v>3.7569950035886199</v>
      </c>
      <c r="K229">
        <v>1502.2870116154099</v>
      </c>
      <c r="L229">
        <v>1547.74452928921</v>
      </c>
      <c r="M229">
        <v>45.775985792245002</v>
      </c>
      <c r="N229">
        <v>1.0306130123314501</v>
      </c>
      <c r="O229">
        <v>43.7986952469711</v>
      </c>
      <c r="P229">
        <v>4.5197740112994298</v>
      </c>
      <c r="Q229">
        <v>0.112877297047716</v>
      </c>
    </row>
    <row r="230" spans="1:17" hidden="1" x14ac:dyDescent="0.3">
      <c r="A230" t="s">
        <v>553</v>
      </c>
      <c r="B230" t="s">
        <v>554</v>
      </c>
      <c r="C230" t="s">
        <v>3158</v>
      </c>
      <c r="D230" t="s">
        <v>103</v>
      </c>
      <c r="E230">
        <v>36440.354296871003</v>
      </c>
      <c r="F230">
        <v>93.29</v>
      </c>
      <c r="G230">
        <v>-23.931554210733101</v>
      </c>
      <c r="H230">
        <v>4.0151682199431704</v>
      </c>
      <c r="I230">
        <v>-11.9022431401396</v>
      </c>
      <c r="J230">
        <v>23.3940349656249</v>
      </c>
      <c r="K230">
        <v>87.864728072725896</v>
      </c>
      <c r="M230">
        <v>67.576561158834593</v>
      </c>
      <c r="N230">
        <v>1.6143920978106501</v>
      </c>
      <c r="O230">
        <v>68.721191981991595</v>
      </c>
      <c r="P230">
        <v>39.948994899489897</v>
      </c>
    </row>
    <row r="231" spans="1:17" x14ac:dyDescent="0.3">
      <c r="A231" t="s">
        <v>555</v>
      </c>
      <c r="B231" t="s">
        <v>556</v>
      </c>
      <c r="C231" t="s">
        <v>3159</v>
      </c>
      <c r="D231" t="s">
        <v>557</v>
      </c>
      <c r="E231">
        <v>36324.556167100003</v>
      </c>
      <c r="F231">
        <v>31686.35</v>
      </c>
      <c r="G231">
        <v>-16.9351209528357</v>
      </c>
      <c r="H231">
        <v>-11.175719498693599</v>
      </c>
      <c r="I231">
        <v>-12.3909610883487</v>
      </c>
      <c r="J231">
        <v>3.7942098367582999</v>
      </c>
      <c r="K231">
        <v>33816.807967617897</v>
      </c>
      <c r="L231">
        <v>33758.058384386801</v>
      </c>
      <c r="M231">
        <v>44.901575572907198</v>
      </c>
      <c r="N231">
        <v>1.19315771702786</v>
      </c>
      <c r="O231">
        <v>28.940379690308198</v>
      </c>
      <c r="P231">
        <v>11.184271701238099</v>
      </c>
      <c r="Q231">
        <v>9.7161084560019994E-3</v>
      </c>
    </row>
    <row r="232" spans="1:17" x14ac:dyDescent="0.3">
      <c r="A232" t="s">
        <v>558</v>
      </c>
      <c r="B232" t="s">
        <v>559</v>
      </c>
      <c r="C232" t="s">
        <v>3159</v>
      </c>
      <c r="D232" t="s">
        <v>169</v>
      </c>
      <c r="E232">
        <v>36237.892297290004</v>
      </c>
      <c r="F232">
        <v>1066.45</v>
      </c>
      <c r="G232">
        <v>46.378706333122402</v>
      </c>
      <c r="H232">
        <v>3.2306600688070799</v>
      </c>
      <c r="I232">
        <v>28.356664836974399</v>
      </c>
      <c r="J232">
        <v>2.4381477615309102</v>
      </c>
      <c r="K232">
        <v>1043.1153659863401</v>
      </c>
      <c r="L232">
        <v>937.11419621533196</v>
      </c>
      <c r="M232">
        <v>67.256035308420394</v>
      </c>
      <c r="N232">
        <v>0.81965436910924205</v>
      </c>
      <c r="O232">
        <v>23.212527544657501</v>
      </c>
      <c r="P232">
        <v>65.971519726091302</v>
      </c>
      <c r="Q232">
        <v>6.5767252351869004E-2</v>
      </c>
    </row>
    <row r="233" spans="1:17" x14ac:dyDescent="0.3">
      <c r="A233" t="s">
        <v>560</v>
      </c>
      <c r="B233" t="s">
        <v>561</v>
      </c>
      <c r="C233" t="s">
        <v>3151</v>
      </c>
      <c r="D233" t="s">
        <v>120</v>
      </c>
      <c r="E233">
        <v>36104.491793344998</v>
      </c>
      <c r="F233">
        <v>40749.5</v>
      </c>
      <c r="G233">
        <v>-8.2495024558009895</v>
      </c>
      <c r="H233">
        <v>-10.3995129563456</v>
      </c>
      <c r="I233">
        <v>-31.037765039809301</v>
      </c>
      <c r="J233">
        <v>-1.8253691085099299</v>
      </c>
      <c r="K233">
        <v>45747.499239728197</v>
      </c>
      <c r="L233">
        <v>46956.511007619003</v>
      </c>
      <c r="M233">
        <v>21.197953277394699</v>
      </c>
      <c r="N233">
        <v>0.86895906131515899</v>
      </c>
      <c r="O233">
        <v>47.226346335537798</v>
      </c>
      <c r="P233">
        <v>16.501370873442202</v>
      </c>
      <c r="Q233">
        <v>-3.5815128858422002E-2</v>
      </c>
    </row>
    <row r="234" spans="1:17" x14ac:dyDescent="0.3">
      <c r="A234" t="s">
        <v>562</v>
      </c>
      <c r="B234" t="s">
        <v>563</v>
      </c>
      <c r="C234" t="s">
        <v>3149</v>
      </c>
      <c r="D234" t="s">
        <v>151</v>
      </c>
      <c r="E234">
        <v>35893.088623964999</v>
      </c>
      <c r="F234">
        <v>263.10000000000002</v>
      </c>
      <c r="G234">
        <v>22.7626937991594</v>
      </c>
      <c r="H234">
        <v>0.44589742548240902</v>
      </c>
      <c r="I234">
        <v>-0.47343736586139801</v>
      </c>
      <c r="J234">
        <v>-1.7266021598389401</v>
      </c>
      <c r="K234">
        <v>257.65596270546399</v>
      </c>
      <c r="L234">
        <v>243.254691438375</v>
      </c>
      <c r="M234">
        <v>61.036404508255501</v>
      </c>
      <c r="N234">
        <v>0.92059478816394402</v>
      </c>
      <c r="O234">
        <v>18.510072215887401</v>
      </c>
      <c r="P234">
        <v>53.590192644483302</v>
      </c>
      <c r="Q234">
        <v>0.16434622717401101</v>
      </c>
    </row>
    <row r="235" spans="1:17" x14ac:dyDescent="0.3">
      <c r="A235" t="s">
        <v>564</v>
      </c>
      <c r="B235" t="s">
        <v>565</v>
      </c>
      <c r="C235" t="s">
        <v>3143</v>
      </c>
      <c r="D235" t="s">
        <v>54</v>
      </c>
      <c r="E235">
        <v>35535.853320893999</v>
      </c>
      <c r="F235">
        <v>143.72</v>
      </c>
      <c r="G235">
        <v>-27.172667535970199</v>
      </c>
      <c r="H235">
        <v>-3.7045280074470801</v>
      </c>
      <c r="I235">
        <v>-18.5355207220091</v>
      </c>
      <c r="J235">
        <v>-0.44067526311990102</v>
      </c>
      <c r="K235">
        <v>151.931043792113</v>
      </c>
      <c r="L235">
        <v>159.38761489403399</v>
      </c>
      <c r="M235">
        <v>52.987597453446703</v>
      </c>
      <c r="N235">
        <v>0.73983229564571895</v>
      </c>
      <c r="O235">
        <v>35.158641803506796</v>
      </c>
      <c r="P235">
        <v>7.1737509321401802</v>
      </c>
      <c r="Q235">
        <v>6.9473911441770994E-2</v>
      </c>
    </row>
    <row r="236" spans="1:17" x14ac:dyDescent="0.3">
      <c r="A236" t="s">
        <v>566</v>
      </c>
      <c r="B236" t="s">
        <v>567</v>
      </c>
      <c r="C236" t="s">
        <v>3147</v>
      </c>
      <c r="D236" t="s">
        <v>51</v>
      </c>
      <c r="E236">
        <v>35470.348609375003</v>
      </c>
      <c r="F236">
        <v>273.45</v>
      </c>
      <c r="G236">
        <v>94.452923948595</v>
      </c>
      <c r="H236">
        <v>-5.2199459902852299</v>
      </c>
      <c r="I236">
        <v>71.899180539379998</v>
      </c>
      <c r="J236">
        <v>5.1272847869339397</v>
      </c>
      <c r="K236">
        <v>243.11566050128499</v>
      </c>
      <c r="L236">
        <v>190.93168531273801</v>
      </c>
      <c r="M236">
        <v>64.736426592015604</v>
      </c>
      <c r="N236">
        <v>0.55741624039847504</v>
      </c>
      <c r="O236">
        <v>12.598281221429801</v>
      </c>
      <c r="P236">
        <v>139.13423699169201</v>
      </c>
      <c r="Q236">
        <v>5.6255771456552001E-2</v>
      </c>
    </row>
    <row r="237" spans="1:17" x14ac:dyDescent="0.3">
      <c r="A237" t="s">
        <v>568</v>
      </c>
      <c r="B237" t="s">
        <v>569</v>
      </c>
      <c r="C237" t="s">
        <v>3143</v>
      </c>
      <c r="D237" t="s">
        <v>570</v>
      </c>
      <c r="E237">
        <v>35138.024440000001</v>
      </c>
      <c r="F237">
        <v>626.85</v>
      </c>
      <c r="G237">
        <v>6.0836687730882897</v>
      </c>
      <c r="H237">
        <v>0.54879600800083805</v>
      </c>
      <c r="I237">
        <v>-13.9364231685571</v>
      </c>
      <c r="J237">
        <v>1.18936466633214</v>
      </c>
      <c r="K237">
        <v>634.91165226728594</v>
      </c>
      <c r="L237">
        <v>636.99262494527898</v>
      </c>
      <c r="M237">
        <v>67.127491365637297</v>
      </c>
      <c r="N237">
        <v>0.51443848087329103</v>
      </c>
      <c r="O237">
        <v>31.889606763978598</v>
      </c>
      <c r="P237">
        <v>26.381048387096701</v>
      </c>
      <c r="Q237">
        <v>5.6164469330739999E-2</v>
      </c>
    </row>
    <row r="238" spans="1:17" x14ac:dyDescent="0.3">
      <c r="A238" t="s">
        <v>571</v>
      </c>
      <c r="B238" t="s">
        <v>572</v>
      </c>
      <c r="C238" t="s">
        <v>3155</v>
      </c>
      <c r="D238" t="s">
        <v>573</v>
      </c>
      <c r="E238">
        <v>34838.529681439999</v>
      </c>
      <c r="F238">
        <v>1434.1</v>
      </c>
      <c r="G238">
        <v>-17.0505005958737</v>
      </c>
      <c r="H238">
        <v>3.6687866315384299</v>
      </c>
      <c r="I238">
        <v>29.971914538962999</v>
      </c>
      <c r="J238">
        <v>0.78355515717577995</v>
      </c>
      <c r="K238">
        <v>1337.7362793500099</v>
      </c>
      <c r="L238">
        <v>1213.6001961750701</v>
      </c>
      <c r="M238">
        <v>66.942049023688995</v>
      </c>
      <c r="N238">
        <v>0.81651767773232997</v>
      </c>
      <c r="O238">
        <v>5.4319782441949602</v>
      </c>
      <c r="P238">
        <v>61.853168557079101</v>
      </c>
      <c r="Q238">
        <v>4.4195551943090002E-2</v>
      </c>
    </row>
    <row r="239" spans="1:17" x14ac:dyDescent="0.3">
      <c r="A239" t="s">
        <v>574</v>
      </c>
      <c r="B239" t="s">
        <v>575</v>
      </c>
      <c r="C239" t="s">
        <v>3143</v>
      </c>
      <c r="D239" t="s">
        <v>380</v>
      </c>
      <c r="E239">
        <v>34264.504999999997</v>
      </c>
      <c r="F239">
        <v>1665.05</v>
      </c>
      <c r="G239">
        <v>50.344516953220001</v>
      </c>
      <c r="H239">
        <v>5.9215384799860997</v>
      </c>
      <c r="I239">
        <v>44.346600530427899</v>
      </c>
      <c r="J239">
        <v>4.4266398609523803</v>
      </c>
      <c r="K239">
        <v>1507.9297341100701</v>
      </c>
      <c r="L239">
        <v>1253.96291781062</v>
      </c>
      <c r="M239">
        <v>69.998597837427795</v>
      </c>
      <c r="N239">
        <v>0.89183365641812695</v>
      </c>
      <c r="O239">
        <v>1.61857001291252</v>
      </c>
      <c r="P239">
        <v>105.308261405672</v>
      </c>
      <c r="Q239">
        <v>8.8088625616597999E-2</v>
      </c>
    </row>
    <row r="240" spans="1:17" x14ac:dyDescent="0.3">
      <c r="A240" t="s">
        <v>576</v>
      </c>
      <c r="B240" t="s">
        <v>577</v>
      </c>
      <c r="C240" t="s">
        <v>3150</v>
      </c>
      <c r="D240" t="s">
        <v>72</v>
      </c>
      <c r="E240">
        <v>34143.279910915</v>
      </c>
      <c r="F240">
        <v>1879.75</v>
      </c>
      <c r="G240">
        <v>-40.889154443302999</v>
      </c>
      <c r="H240">
        <v>-0.68733085052562304</v>
      </c>
      <c r="I240">
        <v>-9.7729138292412792</v>
      </c>
      <c r="J240">
        <v>0.18184738559688901</v>
      </c>
      <c r="K240">
        <v>1818.3595655737199</v>
      </c>
      <c r="L240">
        <v>1883.17116156317</v>
      </c>
      <c r="M240">
        <v>58.191557559373699</v>
      </c>
      <c r="N240">
        <v>1.11905083197815</v>
      </c>
      <c r="O240">
        <v>29.309748636786701</v>
      </c>
      <c r="P240">
        <v>13.8276613782245</v>
      </c>
      <c r="Q240">
        <v>-3.3706053023362999E-2</v>
      </c>
    </row>
    <row r="241" spans="1:17" hidden="1" x14ac:dyDescent="0.3">
      <c r="A241" t="s">
        <v>578</v>
      </c>
      <c r="B241" t="s">
        <v>579</v>
      </c>
      <c r="C241" t="s">
        <v>3158</v>
      </c>
      <c r="D241" t="s">
        <v>34</v>
      </c>
      <c r="E241">
        <v>33902.487807894002</v>
      </c>
      <c r="F241">
        <v>49.92</v>
      </c>
      <c r="G241">
        <v>-2.09164193003142</v>
      </c>
      <c r="H241">
        <v>-5.7194033123526502</v>
      </c>
      <c r="I241">
        <v>-30.4654353949702</v>
      </c>
      <c r="J241">
        <v>2.8042483653614201</v>
      </c>
      <c r="K241">
        <v>51.809127447471198</v>
      </c>
      <c r="L241">
        <v>54.217813057187598</v>
      </c>
      <c r="M241">
        <v>55.989090429072903</v>
      </c>
      <c r="N241">
        <v>0.855734334131802</v>
      </c>
      <c r="O241">
        <v>55.248397435897402</v>
      </c>
      <c r="P241">
        <v>21.756097560975601</v>
      </c>
      <c r="Q241">
        <v>0.108888177188605</v>
      </c>
    </row>
    <row r="242" spans="1:17" x14ac:dyDescent="0.3">
      <c r="A242" t="s">
        <v>580</v>
      </c>
      <c r="B242" t="s">
        <v>581</v>
      </c>
      <c r="C242" t="s">
        <v>3143</v>
      </c>
      <c r="D242" t="s">
        <v>54</v>
      </c>
      <c r="E242">
        <v>33754.491662</v>
      </c>
      <c r="F242">
        <v>277.39999999999998</v>
      </c>
      <c r="G242">
        <v>-21.324286017744399</v>
      </c>
      <c r="H242">
        <v>0.29965735685403</v>
      </c>
      <c r="I242">
        <v>-7.7099515577258497</v>
      </c>
      <c r="J242">
        <v>2.7131889681432702</v>
      </c>
      <c r="K242">
        <v>281.437708098504</v>
      </c>
      <c r="L242">
        <v>288.39669408605897</v>
      </c>
      <c r="M242">
        <v>60.239782517019499</v>
      </c>
      <c r="N242">
        <v>0.30631824314764799</v>
      </c>
      <c r="O242">
        <v>23.6481614996395</v>
      </c>
      <c r="P242">
        <v>12.672623883021901</v>
      </c>
      <c r="Q242">
        <v>5.6656445059135002E-2</v>
      </c>
    </row>
    <row r="243" spans="1:17" x14ac:dyDescent="0.3">
      <c r="A243" t="s">
        <v>582</v>
      </c>
      <c r="B243" t="s">
        <v>583</v>
      </c>
      <c r="C243" t="s">
        <v>3152</v>
      </c>
      <c r="D243" t="s">
        <v>584</v>
      </c>
      <c r="E243">
        <v>33612.644765550001</v>
      </c>
      <c r="F243">
        <v>1240.45</v>
      </c>
      <c r="G243">
        <v>-30.330744409870899</v>
      </c>
      <c r="H243">
        <v>3.5963395586287401</v>
      </c>
      <c r="I243">
        <v>-0.37276889944098202</v>
      </c>
      <c r="J243">
        <v>6.7273184138638502</v>
      </c>
      <c r="K243">
        <v>1203.58642156781</v>
      </c>
      <c r="L243">
        <v>1199.81054918774</v>
      </c>
      <c r="M243">
        <v>76.535929391730207</v>
      </c>
      <c r="N243">
        <v>0.57269783581032596</v>
      </c>
      <c r="O243">
        <v>15.280744890966901</v>
      </c>
      <c r="P243">
        <v>25.291651936770801</v>
      </c>
      <c r="Q243">
        <v>0.109406573800596</v>
      </c>
    </row>
    <row r="244" spans="1:17" x14ac:dyDescent="0.3">
      <c r="A244" t="s">
        <v>585</v>
      </c>
      <c r="B244" t="s">
        <v>586</v>
      </c>
      <c r="C244" t="s">
        <v>3143</v>
      </c>
      <c r="D244" t="s">
        <v>208</v>
      </c>
      <c r="E244">
        <v>33610.455132800002</v>
      </c>
      <c r="F244">
        <v>6732.4</v>
      </c>
      <c r="G244">
        <v>40.038423291241003</v>
      </c>
      <c r="H244">
        <v>-3.0291768515614299</v>
      </c>
      <c r="I244">
        <v>-4.3583727399316698</v>
      </c>
      <c r="J244">
        <v>0.116295465577788</v>
      </c>
      <c r="K244">
        <v>6714.2622105816099</v>
      </c>
      <c r="L244">
        <v>6251.8318614445398</v>
      </c>
      <c r="M244">
        <v>46.931104058033903</v>
      </c>
      <c r="N244">
        <v>0.36806615374263801</v>
      </c>
      <c r="O244">
        <v>44.923801318994698</v>
      </c>
      <c r="P244">
        <v>67.470553848832694</v>
      </c>
      <c r="Q244">
        <v>0.13905891671166601</v>
      </c>
    </row>
    <row r="245" spans="1:17" x14ac:dyDescent="0.3">
      <c r="A245" t="s">
        <v>587</v>
      </c>
      <c r="B245" t="s">
        <v>588</v>
      </c>
      <c r="C245" t="s">
        <v>3155</v>
      </c>
      <c r="D245" t="s">
        <v>108</v>
      </c>
      <c r="E245">
        <v>33468.578387250003</v>
      </c>
      <c r="F245">
        <v>322.2</v>
      </c>
      <c r="G245">
        <v>15.199411041179101</v>
      </c>
      <c r="H245">
        <v>-0.248755238953945</v>
      </c>
      <c r="I245">
        <v>-0.59148674094491405</v>
      </c>
      <c r="J245">
        <v>6.4941290550214203</v>
      </c>
      <c r="K245">
        <v>311.33641912487701</v>
      </c>
      <c r="L245">
        <v>295.564940606704</v>
      </c>
      <c r="M245">
        <v>68.856653448410597</v>
      </c>
      <c r="N245">
        <v>0.87791067752216301</v>
      </c>
      <c r="O245">
        <v>13.0974549968963</v>
      </c>
      <c r="P245">
        <v>62.1132075471698</v>
      </c>
      <c r="Q245">
        <v>-2.7451174974890001E-3</v>
      </c>
    </row>
    <row r="246" spans="1:17" x14ac:dyDescent="0.3">
      <c r="A246" t="s">
        <v>589</v>
      </c>
      <c r="B246" t="s">
        <v>590</v>
      </c>
      <c r="C246" t="s">
        <v>573</v>
      </c>
      <c r="D246" t="s">
        <v>573</v>
      </c>
      <c r="E246">
        <v>33456.75432</v>
      </c>
      <c r="F246">
        <v>983.8</v>
      </c>
      <c r="G246">
        <v>-6.9588861124099202</v>
      </c>
      <c r="H246">
        <v>5.1435337893456001</v>
      </c>
      <c r="I246">
        <v>14.009895982078101</v>
      </c>
      <c r="J246">
        <v>5.0294125700081302</v>
      </c>
      <c r="K246">
        <v>923.44224865861599</v>
      </c>
      <c r="L246">
        <v>865.28291870129499</v>
      </c>
      <c r="M246">
        <v>68.518227508768405</v>
      </c>
      <c r="N246">
        <v>0.54679742030515399</v>
      </c>
      <c r="O246">
        <v>7.0339499898353299</v>
      </c>
      <c r="P246">
        <v>38.563380281690101</v>
      </c>
      <c r="Q246">
        <v>6.909784269798E-2</v>
      </c>
    </row>
    <row r="247" spans="1:17" x14ac:dyDescent="0.3">
      <c r="A247" t="s">
        <v>591</v>
      </c>
      <c r="B247" t="s">
        <v>592</v>
      </c>
      <c r="C247" t="s">
        <v>3147</v>
      </c>
      <c r="D247" t="s">
        <v>51</v>
      </c>
      <c r="E247">
        <v>33241.091954479998</v>
      </c>
      <c r="F247">
        <v>1309.0999999999999</v>
      </c>
      <c r="G247">
        <v>73.675999395504604</v>
      </c>
      <c r="H247">
        <v>-1.32889749876661</v>
      </c>
      <c r="I247">
        <v>106.1437125045</v>
      </c>
      <c r="J247">
        <v>-0.23887195548998499</v>
      </c>
      <c r="K247">
        <v>1233.33229436584</v>
      </c>
      <c r="L247">
        <v>974.797156317386</v>
      </c>
      <c r="M247">
        <v>60.521839105449999</v>
      </c>
      <c r="N247">
        <v>0.78301738191017101</v>
      </c>
      <c r="O247">
        <v>3.88816744328164</v>
      </c>
      <c r="P247">
        <v>123.701298701298</v>
      </c>
      <c r="Q247">
        <v>0.121269267326982</v>
      </c>
    </row>
    <row r="248" spans="1:17" x14ac:dyDescent="0.3">
      <c r="A248" t="s">
        <v>593</v>
      </c>
      <c r="B248" t="s">
        <v>594</v>
      </c>
      <c r="C248" t="s">
        <v>3150</v>
      </c>
      <c r="D248" t="s">
        <v>72</v>
      </c>
      <c r="E248">
        <v>33057.289484075001</v>
      </c>
      <c r="F248">
        <v>4495.6499999999996</v>
      </c>
      <c r="G248">
        <v>-3.3307850239497299</v>
      </c>
      <c r="H248">
        <v>-0.74787619055314203</v>
      </c>
      <c r="I248">
        <v>-1.4796975352338899</v>
      </c>
      <c r="J248">
        <v>2.2212775344699498</v>
      </c>
      <c r="K248">
        <v>4260.3846388534703</v>
      </c>
      <c r="L248">
        <v>4188.0815929600903</v>
      </c>
      <c r="M248">
        <v>65.992285533602995</v>
      </c>
      <c r="N248">
        <v>1.1237025551221</v>
      </c>
      <c r="O248">
        <v>8.8941532370180099</v>
      </c>
      <c r="P248">
        <v>23.847107438016501</v>
      </c>
      <c r="Q248">
        <v>8.8571207898869991E-3</v>
      </c>
    </row>
    <row r="249" spans="1:17" x14ac:dyDescent="0.3">
      <c r="A249" t="s">
        <v>595</v>
      </c>
      <c r="B249" t="s">
        <v>596</v>
      </c>
      <c r="C249" t="s">
        <v>3148</v>
      </c>
      <c r="D249" t="s">
        <v>213</v>
      </c>
      <c r="E249">
        <v>33029.043338880001</v>
      </c>
      <c r="F249">
        <v>2349.15</v>
      </c>
      <c r="G249">
        <v>16.531580858603501</v>
      </c>
      <c r="H249">
        <v>-2.8806888092034302</v>
      </c>
      <c r="I249">
        <v>-2.8386892691446999</v>
      </c>
      <c r="J249">
        <v>-1.5638941542622899</v>
      </c>
      <c r="K249">
        <v>2394.84796270676</v>
      </c>
      <c r="L249">
        <v>2272.48722856119</v>
      </c>
      <c r="M249">
        <v>38.052391530904998</v>
      </c>
      <c r="N249">
        <v>0.87475206063816602</v>
      </c>
      <c r="O249">
        <v>30.315220398867599</v>
      </c>
      <c r="P249">
        <v>43.323876635856102</v>
      </c>
      <c r="Q249">
        <v>1.4541927378845999E-2</v>
      </c>
    </row>
    <row r="250" spans="1:17" x14ac:dyDescent="0.3">
      <c r="A250" t="s">
        <v>597</v>
      </c>
      <c r="B250" t="s">
        <v>598</v>
      </c>
      <c r="C250" t="s">
        <v>3141</v>
      </c>
      <c r="D250" t="s">
        <v>188</v>
      </c>
      <c r="E250">
        <v>33025.516246874999</v>
      </c>
      <c r="F250">
        <v>480.5</v>
      </c>
      <c r="G250">
        <v>-11.1982808822836</v>
      </c>
      <c r="H250">
        <v>-8.4503600150927305</v>
      </c>
      <c r="I250">
        <v>-23.498582829251699</v>
      </c>
      <c r="J250">
        <v>2.3528798677262301</v>
      </c>
      <c r="K250">
        <v>533.96137769873997</v>
      </c>
      <c r="L250">
        <v>561.47677523193499</v>
      </c>
      <c r="M250">
        <v>47.443013926991398</v>
      </c>
      <c r="N250">
        <v>0.547743554906028</v>
      </c>
      <c r="O250">
        <v>43.590010405827201</v>
      </c>
      <c r="P250">
        <v>11.420289855072401</v>
      </c>
      <c r="Q250">
        <v>-8.1835716044896006E-2</v>
      </c>
    </row>
    <row r="251" spans="1:17" x14ac:dyDescent="0.3">
      <c r="A251" t="s">
        <v>599</v>
      </c>
      <c r="B251" t="s">
        <v>600</v>
      </c>
      <c r="C251" t="s">
        <v>3145</v>
      </c>
      <c r="D251" t="s">
        <v>229</v>
      </c>
      <c r="E251">
        <v>32883.018201190003</v>
      </c>
      <c r="F251">
        <v>2419.4499999999998</v>
      </c>
      <c r="G251">
        <v>29.2299068646591</v>
      </c>
      <c r="H251">
        <v>2.8693664825459901</v>
      </c>
      <c r="I251">
        <v>44.277581082160303</v>
      </c>
      <c r="J251">
        <v>5.5404593647605198</v>
      </c>
      <c r="K251">
        <v>2233.1456151023599</v>
      </c>
      <c r="L251">
        <v>1904.49456723</v>
      </c>
      <c r="M251">
        <v>75.532172958856293</v>
      </c>
      <c r="N251">
        <v>0.57918229660890896</v>
      </c>
      <c r="O251">
        <v>4.3212300316187697</v>
      </c>
      <c r="P251">
        <v>69.210056998985905</v>
      </c>
      <c r="Q251">
        <v>0.103212388986569</v>
      </c>
    </row>
    <row r="252" spans="1:17" x14ac:dyDescent="0.3">
      <c r="A252" t="s">
        <v>601</v>
      </c>
      <c r="B252" t="s">
        <v>602</v>
      </c>
      <c r="C252" t="s">
        <v>3151</v>
      </c>
      <c r="D252" t="s">
        <v>269</v>
      </c>
      <c r="E252">
        <v>32655.130472249999</v>
      </c>
      <c r="F252">
        <v>3473.65</v>
      </c>
      <c r="G252">
        <v>-24.3191990655457</v>
      </c>
      <c r="H252">
        <v>-8.6967040840592702</v>
      </c>
      <c r="I252">
        <v>-12.761470810292099</v>
      </c>
      <c r="J252">
        <v>1.41019161713601</v>
      </c>
      <c r="K252">
        <v>3816.0149303119501</v>
      </c>
      <c r="L252">
        <v>3942.40664993685</v>
      </c>
      <c r="M252">
        <v>43.889270609359897</v>
      </c>
      <c r="N252">
        <v>0.59059086859726395</v>
      </c>
      <c r="O252">
        <v>42.499964014797101</v>
      </c>
      <c r="P252">
        <v>4.0949955049445599</v>
      </c>
      <c r="Q252">
        <v>6.9710154027932E-2</v>
      </c>
    </row>
    <row r="253" spans="1:17" x14ac:dyDescent="0.3">
      <c r="A253" t="s">
        <v>603</v>
      </c>
      <c r="B253" t="s">
        <v>604</v>
      </c>
      <c r="C253" t="s">
        <v>3148</v>
      </c>
      <c r="D253" t="s">
        <v>426</v>
      </c>
      <c r="E253">
        <v>32367.871500000001</v>
      </c>
      <c r="F253">
        <v>513.75</v>
      </c>
      <c r="G253">
        <v>-6.5077115518022604</v>
      </c>
      <c r="H253">
        <v>1.97513897190377</v>
      </c>
      <c r="I253">
        <v>-0.82322238858592001</v>
      </c>
      <c r="J253">
        <v>2.7152422225667499</v>
      </c>
      <c r="K253">
        <v>501.10137941942702</v>
      </c>
      <c r="L253">
        <v>492.22844708743202</v>
      </c>
      <c r="M253">
        <v>60.925311791270403</v>
      </c>
      <c r="N253">
        <v>0.67812129185339098</v>
      </c>
      <c r="O253">
        <v>13.849148418491399</v>
      </c>
      <c r="P253">
        <v>22.540250447227098</v>
      </c>
      <c r="Q253">
        <v>0.124869823735884</v>
      </c>
    </row>
    <row r="254" spans="1:17" x14ac:dyDescent="0.3">
      <c r="A254" t="s">
        <v>605</v>
      </c>
      <c r="B254" t="s">
        <v>606</v>
      </c>
      <c r="C254" t="s">
        <v>3146</v>
      </c>
      <c r="D254" t="s">
        <v>46</v>
      </c>
      <c r="E254">
        <v>32242.221000000001</v>
      </c>
      <c r="F254">
        <v>54.82</v>
      </c>
      <c r="G254">
        <v>21.2809507140622</v>
      </c>
      <c r="H254">
        <v>0.51132535636508503</v>
      </c>
      <c r="I254">
        <v>-34.4086292978415</v>
      </c>
      <c r="J254">
        <v>7.4175710124495504</v>
      </c>
      <c r="K254">
        <v>54.4375293577869</v>
      </c>
      <c r="L254">
        <v>57.150013195839101</v>
      </c>
      <c r="M254">
        <v>66.341013953635894</v>
      </c>
      <c r="N254">
        <v>1.1320035330337399</v>
      </c>
      <c r="O254">
        <v>42.557460780736903</v>
      </c>
      <c r="P254">
        <v>49.170068027210803</v>
      </c>
      <c r="Q254">
        <v>9.1596125072805998E-2</v>
      </c>
    </row>
    <row r="255" spans="1:17" hidden="1" x14ac:dyDescent="0.3">
      <c r="A255" t="s">
        <v>607</v>
      </c>
      <c r="B255" t="s">
        <v>608</v>
      </c>
      <c r="C255" t="s">
        <v>3158</v>
      </c>
      <c r="D255" t="s">
        <v>139</v>
      </c>
      <c r="E255">
        <v>32216.064643341</v>
      </c>
      <c r="F255">
        <v>369.68</v>
      </c>
      <c r="G255">
        <v>-2.67569166943716</v>
      </c>
      <c r="H255">
        <v>-6.65313825211169</v>
      </c>
      <c r="I255">
        <v>-3.8122435991459298</v>
      </c>
      <c r="J255">
        <v>-0.23163425951129801</v>
      </c>
      <c r="K255">
        <v>382.99371598454002</v>
      </c>
      <c r="L255">
        <v>369.43872750605902</v>
      </c>
      <c r="M255">
        <v>56.330526885428</v>
      </c>
      <c r="N255">
        <v>0.79257200461576705</v>
      </c>
      <c r="O255">
        <v>9.5542090456611106</v>
      </c>
      <c r="P255">
        <v>30.169014084507001</v>
      </c>
      <c r="Q255">
        <v>-0.123824141917355</v>
      </c>
    </row>
    <row r="256" spans="1:17" x14ac:dyDescent="0.3">
      <c r="A256" t="s">
        <v>609</v>
      </c>
      <c r="B256" t="s">
        <v>610</v>
      </c>
      <c r="C256" t="s">
        <v>3143</v>
      </c>
      <c r="D256" t="s">
        <v>37</v>
      </c>
      <c r="E256">
        <v>32038.768</v>
      </c>
      <c r="F256">
        <v>195.41</v>
      </c>
      <c r="G256">
        <v>-39.4079318279883</v>
      </c>
      <c r="H256">
        <v>-1.3832812744213301</v>
      </c>
      <c r="I256">
        <v>-26.164501939677201</v>
      </c>
      <c r="J256">
        <v>6.5951232988728004</v>
      </c>
      <c r="K256">
        <v>203.46794736955701</v>
      </c>
      <c r="L256">
        <v>220.66940684879501</v>
      </c>
      <c r="M256">
        <v>67.2926494162663</v>
      </c>
      <c r="N256">
        <v>1.15567596839352</v>
      </c>
      <c r="O256">
        <v>66.163451205158296</v>
      </c>
      <c r="P256">
        <v>15.764218009478601</v>
      </c>
      <c r="Q256">
        <v>2.6911666988875999E-2</v>
      </c>
    </row>
    <row r="257" spans="1:17" x14ac:dyDescent="0.3">
      <c r="A257" t="s">
        <v>611</v>
      </c>
      <c r="B257" t="s">
        <v>612</v>
      </c>
      <c r="C257" t="s">
        <v>3145</v>
      </c>
      <c r="D257" t="s">
        <v>195</v>
      </c>
      <c r="E257">
        <v>31974.895885589998</v>
      </c>
      <c r="F257">
        <v>9756.85</v>
      </c>
      <c r="G257">
        <v>34.543426641581597</v>
      </c>
      <c r="H257">
        <v>-2.5734780760965701</v>
      </c>
      <c r="I257">
        <v>28.342495435548599</v>
      </c>
      <c r="J257">
        <v>2.6306200020773698</v>
      </c>
      <c r="K257">
        <v>9288.4042691758095</v>
      </c>
      <c r="L257">
        <v>8044.2477000463996</v>
      </c>
      <c r="M257">
        <v>53.370056081994697</v>
      </c>
      <c r="N257">
        <v>0.91031639939175402</v>
      </c>
      <c r="O257">
        <v>9.6562927584209906</v>
      </c>
      <c r="P257">
        <v>63.814104985686797</v>
      </c>
      <c r="Q257">
        <v>6.4290973228239998E-2</v>
      </c>
    </row>
    <row r="258" spans="1:17" x14ac:dyDescent="0.3">
      <c r="A258" t="s">
        <v>613</v>
      </c>
      <c r="B258" t="s">
        <v>614</v>
      </c>
      <c r="C258" t="s">
        <v>3141</v>
      </c>
      <c r="D258" t="s">
        <v>454</v>
      </c>
      <c r="E258">
        <v>31869.044999999998</v>
      </c>
      <c r="F258">
        <v>836.8</v>
      </c>
      <c r="G258">
        <v>130.07279916720799</v>
      </c>
      <c r="H258">
        <v>13.0806702322144</v>
      </c>
      <c r="I258">
        <v>18.5417957726022</v>
      </c>
      <c r="J258">
        <v>11.4142140200291</v>
      </c>
      <c r="K258">
        <v>791.04571257825103</v>
      </c>
      <c r="L258">
        <v>690.88053554036401</v>
      </c>
      <c r="M258">
        <v>74.370449832933303</v>
      </c>
      <c r="N258">
        <v>1.83363758821611</v>
      </c>
      <c r="O258">
        <v>15.917782026768601</v>
      </c>
      <c r="P258">
        <v>153.268765133171</v>
      </c>
      <c r="Q258">
        <v>0.130942183238554</v>
      </c>
    </row>
    <row r="259" spans="1:17" hidden="1" x14ac:dyDescent="0.3">
      <c r="A259" t="s">
        <v>615</v>
      </c>
      <c r="B259" t="s">
        <v>616</v>
      </c>
      <c r="C259" t="s">
        <v>3143</v>
      </c>
      <c r="D259" t="s">
        <v>37</v>
      </c>
      <c r="E259">
        <v>31571.245648600001</v>
      </c>
      <c r="F259">
        <v>343.65</v>
      </c>
      <c r="G259">
        <v>-7.7497086654975398</v>
      </c>
      <c r="H259">
        <v>2.5365177426471401</v>
      </c>
      <c r="I259">
        <v>6.1026781426422199</v>
      </c>
      <c r="J259">
        <v>6.5677192387584702</v>
      </c>
      <c r="K259">
        <v>344.32306448188598</v>
      </c>
      <c r="M259">
        <v>57.052126080871297</v>
      </c>
      <c r="N259">
        <v>1.50407674059805</v>
      </c>
      <c r="O259">
        <v>18.550851156700102</v>
      </c>
      <c r="P259">
        <v>23.371028540656901</v>
      </c>
    </row>
    <row r="260" spans="1:17" x14ac:dyDescent="0.3">
      <c r="A260" t="s">
        <v>617</v>
      </c>
      <c r="B260" t="s">
        <v>618</v>
      </c>
      <c r="C260" t="s">
        <v>3143</v>
      </c>
      <c r="D260" t="s">
        <v>380</v>
      </c>
      <c r="E260">
        <v>31485.17453163</v>
      </c>
      <c r="F260">
        <v>6323</v>
      </c>
      <c r="G260">
        <v>80.387570031234205</v>
      </c>
      <c r="H260">
        <v>-3.8079153287313101</v>
      </c>
      <c r="I260">
        <v>61.840550435593599</v>
      </c>
      <c r="J260">
        <v>-1.8466454645392301</v>
      </c>
      <c r="K260">
        <v>6035.5452005987499</v>
      </c>
      <c r="L260">
        <v>4764.9116207811303</v>
      </c>
      <c r="M260">
        <v>52.093893341786597</v>
      </c>
      <c r="N260">
        <v>0.59666751982996802</v>
      </c>
      <c r="O260">
        <v>8.6509568242922601</v>
      </c>
      <c r="P260">
        <v>116.700652877975</v>
      </c>
      <c r="Q260">
        <v>0.161013067757037</v>
      </c>
    </row>
    <row r="261" spans="1:17" hidden="1" x14ac:dyDescent="0.3">
      <c r="A261" t="s">
        <v>619</v>
      </c>
      <c r="B261" t="s">
        <v>620</v>
      </c>
      <c r="C261" t="s">
        <v>3158</v>
      </c>
      <c r="D261" t="s">
        <v>108</v>
      </c>
      <c r="E261">
        <v>31376.895253514998</v>
      </c>
      <c r="F261">
        <v>595.70000000000005</v>
      </c>
      <c r="G261">
        <v>-30.783067888536799</v>
      </c>
      <c r="H261">
        <v>-3.5728029667471199</v>
      </c>
      <c r="I261">
        <v>-18.753756817943302</v>
      </c>
      <c r="J261">
        <v>8.6683338720833802</v>
      </c>
      <c r="K261">
        <v>605.90937125635401</v>
      </c>
      <c r="M261">
        <v>62.898762757011198</v>
      </c>
      <c r="N261">
        <v>1.3126510668890401</v>
      </c>
      <c r="O261">
        <v>23.216384085949301</v>
      </c>
      <c r="P261">
        <v>15.78231292517</v>
      </c>
    </row>
    <row r="262" spans="1:17" x14ac:dyDescent="0.3">
      <c r="A262" t="s">
        <v>621</v>
      </c>
      <c r="B262" t="s">
        <v>622</v>
      </c>
      <c r="C262" t="s">
        <v>3143</v>
      </c>
      <c r="D262" t="s">
        <v>421</v>
      </c>
      <c r="E262">
        <v>30641.526249159899</v>
      </c>
      <c r="F262">
        <v>1566.25</v>
      </c>
      <c r="G262">
        <v>33.344162557258798</v>
      </c>
      <c r="H262">
        <v>-9.6116599582208408</v>
      </c>
      <c r="I262">
        <v>39.680842631954199</v>
      </c>
      <c r="J262">
        <v>6.1242000615262002</v>
      </c>
      <c r="K262">
        <v>1697.34635267819</v>
      </c>
      <c r="L262">
        <v>1494.54553662223</v>
      </c>
      <c r="M262">
        <v>60.314824939469602</v>
      </c>
      <c r="N262">
        <v>0.65876557443899497</v>
      </c>
      <c r="O262">
        <v>37.5865921787709</v>
      </c>
      <c r="P262">
        <v>58.359031393761697</v>
      </c>
      <c r="Q262">
        <v>0.103286022634305</v>
      </c>
    </row>
    <row r="263" spans="1:17" x14ac:dyDescent="0.3">
      <c r="A263" t="s">
        <v>623</v>
      </c>
      <c r="B263" t="s">
        <v>624</v>
      </c>
      <c r="C263" t="s">
        <v>3147</v>
      </c>
      <c r="D263" t="s">
        <v>51</v>
      </c>
      <c r="E263">
        <v>30578.420493509999</v>
      </c>
      <c r="F263">
        <v>576.79999999999995</v>
      </c>
      <c r="G263">
        <v>29.7693024546613</v>
      </c>
      <c r="H263">
        <v>13.944839459033901</v>
      </c>
      <c r="I263">
        <v>24.966691327479001</v>
      </c>
      <c r="J263">
        <v>8.4362752975590301</v>
      </c>
      <c r="K263">
        <v>493.84764906077697</v>
      </c>
      <c r="L263">
        <v>453.94249846834703</v>
      </c>
      <c r="M263">
        <v>85.667889864672304</v>
      </c>
      <c r="N263">
        <v>1.06545310415715</v>
      </c>
      <c r="O263">
        <v>0.91886269070735604</v>
      </c>
      <c r="P263">
        <v>59.844810863239502</v>
      </c>
      <c r="Q263">
        <v>-1.5713639716789001E-2</v>
      </c>
    </row>
    <row r="264" spans="1:17" x14ac:dyDescent="0.3">
      <c r="A264" t="s">
        <v>625</v>
      </c>
      <c r="B264" t="s">
        <v>626</v>
      </c>
      <c r="C264" t="s">
        <v>3160</v>
      </c>
      <c r="D264" t="s">
        <v>573</v>
      </c>
      <c r="E264">
        <v>30425.867054400002</v>
      </c>
      <c r="F264">
        <v>2840.6</v>
      </c>
      <c r="G264">
        <v>88.343902590148502</v>
      </c>
      <c r="H264">
        <v>-0.144429504076069</v>
      </c>
      <c r="I264">
        <v>22.449499950827299</v>
      </c>
      <c r="J264">
        <v>7.8098786585008204</v>
      </c>
      <c r="K264">
        <v>2679.0592124162199</v>
      </c>
      <c r="L264">
        <v>2243.2725137788002</v>
      </c>
      <c r="M264">
        <v>58.175043767340597</v>
      </c>
      <c r="N264">
        <v>0.56165298085966298</v>
      </c>
      <c r="O264">
        <v>10.540026754910899</v>
      </c>
      <c r="P264">
        <v>139.622084440507</v>
      </c>
      <c r="Q264">
        <v>0.141990601939986</v>
      </c>
    </row>
    <row r="265" spans="1:17" x14ac:dyDescent="0.3">
      <c r="A265" t="s">
        <v>627</v>
      </c>
      <c r="B265" t="s">
        <v>628</v>
      </c>
      <c r="C265" t="s">
        <v>3156</v>
      </c>
      <c r="D265" t="s">
        <v>139</v>
      </c>
      <c r="E265">
        <v>30309.252271659901</v>
      </c>
      <c r="F265">
        <v>1248</v>
      </c>
      <c r="G265">
        <v>27.189268642723</v>
      </c>
      <c r="H265">
        <v>1.7171278246816699</v>
      </c>
      <c r="I265">
        <v>-17.1765100011831</v>
      </c>
      <c r="J265">
        <v>1.65657334308147</v>
      </c>
      <c r="K265">
        <v>1220.8972561599901</v>
      </c>
      <c r="L265">
        <v>1147.1809697984099</v>
      </c>
      <c r="M265">
        <v>66.381769434392993</v>
      </c>
      <c r="N265">
        <v>0.87812731027886404</v>
      </c>
      <c r="O265">
        <v>16.434294871794801</v>
      </c>
      <c r="P265">
        <v>57.377049180327802</v>
      </c>
      <c r="Q265">
        <v>0.115842050793282</v>
      </c>
    </row>
    <row r="266" spans="1:17" x14ac:dyDescent="0.3">
      <c r="A266" t="s">
        <v>629</v>
      </c>
      <c r="B266" t="s">
        <v>630</v>
      </c>
      <c r="C266" t="s">
        <v>3161</v>
      </c>
      <c r="D266" t="s">
        <v>631</v>
      </c>
      <c r="E266">
        <v>29887.377580799999</v>
      </c>
      <c r="F266">
        <v>757</v>
      </c>
      <c r="G266">
        <v>-7.6942740923480999</v>
      </c>
      <c r="H266">
        <v>0.70666487711053405</v>
      </c>
      <c r="I266">
        <v>5.0099260540322401</v>
      </c>
      <c r="J266">
        <v>0.89644198019148502</v>
      </c>
      <c r="K266">
        <v>763.34636641544296</v>
      </c>
      <c r="L266">
        <v>736.55420105674295</v>
      </c>
      <c r="M266">
        <v>59.714530787505801</v>
      </c>
      <c r="N266">
        <v>0.90628428177059295</v>
      </c>
      <c r="O266">
        <v>21.664464993394901</v>
      </c>
      <c r="P266">
        <v>33.368569415080998</v>
      </c>
      <c r="Q266">
        <v>2.5772082196744001E-2</v>
      </c>
    </row>
    <row r="267" spans="1:17" x14ac:dyDescent="0.3">
      <c r="A267" t="s">
        <v>632</v>
      </c>
      <c r="B267" t="s">
        <v>633</v>
      </c>
      <c r="C267" t="s">
        <v>3145</v>
      </c>
      <c r="D267" t="s">
        <v>195</v>
      </c>
      <c r="E267">
        <v>29856.6</v>
      </c>
      <c r="F267">
        <v>631.25</v>
      </c>
      <c r="G267">
        <v>14.565697185212199</v>
      </c>
      <c r="H267">
        <v>-3.72160295868153</v>
      </c>
      <c r="I267">
        <v>0.122879841182157</v>
      </c>
      <c r="J267">
        <v>4.69246314745891</v>
      </c>
      <c r="K267">
        <v>693.77734596952598</v>
      </c>
      <c r="L267">
        <v>659.89827346402103</v>
      </c>
      <c r="M267">
        <v>59.920931859238301</v>
      </c>
      <c r="N267">
        <v>1.19927132341311</v>
      </c>
      <c r="O267">
        <v>36.237623762376202</v>
      </c>
      <c r="P267">
        <v>51.342603692160097</v>
      </c>
      <c r="Q267">
        <v>2.7221814752409999E-3</v>
      </c>
    </row>
    <row r="268" spans="1:17" x14ac:dyDescent="0.3">
      <c r="A268" t="s">
        <v>634</v>
      </c>
      <c r="B268" t="s">
        <v>635</v>
      </c>
      <c r="C268" t="s">
        <v>3145</v>
      </c>
      <c r="D268" t="s">
        <v>40</v>
      </c>
      <c r="E268">
        <v>29500.38</v>
      </c>
      <c r="F268">
        <v>5757.15</v>
      </c>
      <c r="G268">
        <v>150.14278870836799</v>
      </c>
      <c r="H268">
        <v>-15.3969370061051</v>
      </c>
      <c r="I268">
        <v>43.804187897785297</v>
      </c>
      <c r="J268">
        <v>-2.2061423768291899</v>
      </c>
      <c r="K268">
        <v>6269.5913934377504</v>
      </c>
      <c r="L268">
        <v>4978.7591512666404</v>
      </c>
      <c r="M268">
        <v>28.622545047441001</v>
      </c>
      <c r="N268">
        <v>0.30910751222879501</v>
      </c>
      <c r="O268">
        <v>47.295102611535199</v>
      </c>
      <c r="P268">
        <v>182.213235294117</v>
      </c>
      <c r="Q268">
        <v>0.14951729030411801</v>
      </c>
    </row>
    <row r="269" spans="1:17" x14ac:dyDescent="0.3">
      <c r="A269" t="s">
        <v>636</v>
      </c>
      <c r="B269" t="s">
        <v>637</v>
      </c>
      <c r="C269" t="s">
        <v>3147</v>
      </c>
      <c r="D269" t="s">
        <v>261</v>
      </c>
      <c r="E269">
        <v>28877.172375729999</v>
      </c>
      <c r="F269">
        <v>1100.05</v>
      </c>
      <c r="G269">
        <v>-9.9938541921924102</v>
      </c>
      <c r="H269">
        <v>-2.7870188027618599</v>
      </c>
      <c r="I269">
        <v>-15.557902586182299</v>
      </c>
      <c r="J269">
        <v>-5.2120698614486498</v>
      </c>
      <c r="K269">
        <v>1082.0760294440099</v>
      </c>
      <c r="L269">
        <v>1107.59327254805</v>
      </c>
      <c r="M269">
        <v>46.932535551582099</v>
      </c>
      <c r="N269">
        <v>0.46759914219786702</v>
      </c>
      <c r="O269">
        <v>37.621017226489698</v>
      </c>
      <c r="P269">
        <v>21.150881057268698</v>
      </c>
      <c r="Q269">
        <v>0.15905252339870499</v>
      </c>
    </row>
    <row r="270" spans="1:17" x14ac:dyDescent="0.3">
      <c r="A270" t="s">
        <v>638</v>
      </c>
      <c r="B270" t="s">
        <v>639</v>
      </c>
      <c r="C270" t="s">
        <v>3147</v>
      </c>
      <c r="D270" t="s">
        <v>51</v>
      </c>
      <c r="E270">
        <v>28633.8494574</v>
      </c>
      <c r="F270">
        <v>1780.1</v>
      </c>
      <c r="G270">
        <v>-23.639557962888102</v>
      </c>
      <c r="H270">
        <v>5.2268119994539797</v>
      </c>
      <c r="I270">
        <v>-13.8183656352199</v>
      </c>
      <c r="J270">
        <v>-2.3328824164403499</v>
      </c>
      <c r="K270">
        <v>1757.76669837022</v>
      </c>
      <c r="L270">
        <v>1797.1087333124501</v>
      </c>
      <c r="M270">
        <v>47.796300763060003</v>
      </c>
      <c r="N270">
        <v>0.33128188225982402</v>
      </c>
      <c r="O270">
        <v>24.7654626144598</v>
      </c>
      <c r="P270">
        <v>12.2595699060351</v>
      </c>
      <c r="Q270">
        <v>-0.10878005155121</v>
      </c>
    </row>
    <row r="271" spans="1:17" x14ac:dyDescent="0.3">
      <c r="A271" t="s">
        <v>640</v>
      </c>
      <c r="B271" t="s">
        <v>641</v>
      </c>
      <c r="C271" t="s">
        <v>3143</v>
      </c>
      <c r="D271" t="s">
        <v>500</v>
      </c>
      <c r="E271">
        <v>28365.950667234902</v>
      </c>
      <c r="F271">
        <v>872.85</v>
      </c>
      <c r="G271">
        <v>5.0043005428663303</v>
      </c>
      <c r="H271">
        <v>1.0183305623843</v>
      </c>
      <c r="I271">
        <v>9.6318969759384405</v>
      </c>
      <c r="J271">
        <v>0.92979772378716796</v>
      </c>
      <c r="K271">
        <v>851.57965294013502</v>
      </c>
      <c r="L271">
        <v>792.05317446273</v>
      </c>
      <c r="M271">
        <v>64.002258462630394</v>
      </c>
      <c r="N271">
        <v>0.385115350982977</v>
      </c>
      <c r="O271">
        <v>5.6825342269576797</v>
      </c>
      <c r="P271">
        <v>29.8787292612156</v>
      </c>
      <c r="Q271">
        <v>-2.3633904975240001E-2</v>
      </c>
    </row>
    <row r="272" spans="1:17" x14ac:dyDescent="0.3">
      <c r="A272" t="s">
        <v>642</v>
      </c>
      <c r="B272" t="s">
        <v>643</v>
      </c>
      <c r="C272" t="s">
        <v>3157</v>
      </c>
      <c r="D272" t="s">
        <v>169</v>
      </c>
      <c r="E272">
        <v>28322.529206650001</v>
      </c>
      <c r="F272">
        <v>1129.8</v>
      </c>
      <c r="G272">
        <v>-5.5217031320576</v>
      </c>
      <c r="H272">
        <v>-3.4528200654958598</v>
      </c>
      <c r="I272">
        <v>-2.94850207765165</v>
      </c>
      <c r="J272">
        <v>1.77185482422818</v>
      </c>
      <c r="K272">
        <v>1093.86893576426</v>
      </c>
      <c r="L272">
        <v>1074.6359854248999</v>
      </c>
      <c r="M272">
        <v>61.003183464608803</v>
      </c>
      <c r="N272">
        <v>0.315812859888221</v>
      </c>
      <c r="O272">
        <v>19.401664011329402</v>
      </c>
      <c r="P272">
        <v>21.093247588424401</v>
      </c>
      <c r="Q272">
        <v>6.7140212500649997E-3</v>
      </c>
    </row>
    <row r="273" spans="1:17" x14ac:dyDescent="0.3">
      <c r="A273" t="s">
        <v>644</v>
      </c>
      <c r="B273" t="s">
        <v>645</v>
      </c>
      <c r="C273" t="s">
        <v>3148</v>
      </c>
      <c r="D273" t="s">
        <v>522</v>
      </c>
      <c r="E273">
        <v>28290.6696568679</v>
      </c>
      <c r="F273">
        <v>63.96</v>
      </c>
      <c r="G273">
        <v>-16.0643451629922</v>
      </c>
      <c r="H273">
        <v>-0.75110447797563995</v>
      </c>
      <c r="I273">
        <v>-13.156740942294601</v>
      </c>
      <c r="J273">
        <v>1.8338582481340699</v>
      </c>
      <c r="K273">
        <v>64.761091975622193</v>
      </c>
      <c r="L273">
        <v>66.907473533994605</v>
      </c>
      <c r="M273">
        <v>64.2168023061448</v>
      </c>
      <c r="N273">
        <v>0.91475430936111002</v>
      </c>
      <c r="O273">
        <v>25.0781738586616</v>
      </c>
      <c r="P273">
        <v>8.2233502538071104</v>
      </c>
      <c r="Q273">
        <v>2.3809663057729E-2</v>
      </c>
    </row>
    <row r="274" spans="1:17" x14ac:dyDescent="0.3">
      <c r="A274" t="s">
        <v>646</v>
      </c>
      <c r="B274" t="s">
        <v>647</v>
      </c>
      <c r="C274" t="s">
        <v>3151</v>
      </c>
      <c r="D274" t="s">
        <v>269</v>
      </c>
      <c r="E274">
        <v>28249.35986964</v>
      </c>
      <c r="F274">
        <v>1274.8</v>
      </c>
      <c r="G274">
        <v>166.30199185503</v>
      </c>
      <c r="H274">
        <v>15.3009727020908</v>
      </c>
      <c r="I274">
        <v>14.038840250601</v>
      </c>
      <c r="J274">
        <v>-1.9949391435284001</v>
      </c>
      <c r="K274">
        <v>1145.8011393781101</v>
      </c>
      <c r="L274">
        <v>982.84629240965103</v>
      </c>
      <c r="M274">
        <v>68.727893891781605</v>
      </c>
      <c r="N274">
        <v>1.9493120450032999</v>
      </c>
      <c r="O274">
        <v>13.7394101035456</v>
      </c>
      <c r="P274">
        <v>246.41304347825999</v>
      </c>
    </row>
    <row r="275" spans="1:17" x14ac:dyDescent="0.3">
      <c r="A275" t="s">
        <v>648</v>
      </c>
      <c r="B275" t="s">
        <v>649</v>
      </c>
      <c r="C275" t="s">
        <v>3147</v>
      </c>
      <c r="D275" t="s">
        <v>650</v>
      </c>
      <c r="E275">
        <v>28194.893455900001</v>
      </c>
      <c r="F275">
        <v>2744.65</v>
      </c>
      <c r="G275">
        <v>52.564045970507699</v>
      </c>
      <c r="H275">
        <v>-10.553073093162901</v>
      </c>
      <c r="I275">
        <v>47.380984746650498</v>
      </c>
      <c r="J275">
        <v>6.6330691570890004</v>
      </c>
      <c r="K275">
        <v>2593.49201608974</v>
      </c>
      <c r="L275">
        <v>2126.6007632544402</v>
      </c>
      <c r="M275">
        <v>54.492883046802397</v>
      </c>
      <c r="N275">
        <v>1.6156866298608501</v>
      </c>
      <c r="O275">
        <v>22.339824749968098</v>
      </c>
      <c r="P275">
        <v>101.664217487141</v>
      </c>
      <c r="Q275">
        <v>0.10164246716516399</v>
      </c>
    </row>
    <row r="276" spans="1:17" x14ac:dyDescent="0.3">
      <c r="A276" t="s">
        <v>651</v>
      </c>
      <c r="B276" t="s">
        <v>652</v>
      </c>
      <c r="C276" t="s">
        <v>3146</v>
      </c>
      <c r="D276" t="s">
        <v>46</v>
      </c>
      <c r="E276">
        <v>28065.466</v>
      </c>
      <c r="F276">
        <v>1059.5</v>
      </c>
      <c r="G276">
        <v>52.608058596628503</v>
      </c>
      <c r="H276">
        <v>9.7110346557359009</v>
      </c>
      <c r="I276">
        <v>28.2921682916656</v>
      </c>
      <c r="J276">
        <v>3.8791326738473701</v>
      </c>
      <c r="K276">
        <v>987.27520238073396</v>
      </c>
      <c r="L276">
        <v>866.38933483685003</v>
      </c>
      <c r="M276">
        <v>66.829341907379899</v>
      </c>
      <c r="N276">
        <v>0.82118190602630903</v>
      </c>
      <c r="O276">
        <v>3.32232184992922</v>
      </c>
      <c r="P276">
        <v>80.786622301851295</v>
      </c>
      <c r="Q276">
        <v>9.8272847646265996E-2</v>
      </c>
    </row>
    <row r="277" spans="1:17" x14ac:dyDescent="0.3">
      <c r="A277" t="s">
        <v>653</v>
      </c>
      <c r="B277" t="s">
        <v>654</v>
      </c>
      <c r="C277" t="s">
        <v>3151</v>
      </c>
      <c r="D277" t="s">
        <v>269</v>
      </c>
      <c r="E277">
        <v>27774.696708219999</v>
      </c>
      <c r="F277">
        <v>1437.9</v>
      </c>
      <c r="G277">
        <v>2.8366428169606399</v>
      </c>
      <c r="H277">
        <v>3.97422859454108</v>
      </c>
      <c r="I277">
        <v>-20.604494743572602</v>
      </c>
      <c r="J277">
        <v>3.0242749892132501</v>
      </c>
      <c r="K277">
        <v>1449.88389712311</v>
      </c>
      <c r="L277">
        <v>1437.1292784724899</v>
      </c>
      <c r="M277">
        <v>64.890850577406397</v>
      </c>
      <c r="N277">
        <v>1.0152209381005299</v>
      </c>
      <c r="O277">
        <v>28.044370262187901</v>
      </c>
      <c r="P277">
        <v>40.2008580343213</v>
      </c>
      <c r="Q277">
        <v>4.3195304861828002E-2</v>
      </c>
    </row>
    <row r="278" spans="1:17" x14ac:dyDescent="0.3">
      <c r="A278" t="s">
        <v>655</v>
      </c>
      <c r="B278" t="s">
        <v>656</v>
      </c>
      <c r="C278" t="s">
        <v>3143</v>
      </c>
      <c r="D278" t="s">
        <v>37</v>
      </c>
      <c r="E278">
        <v>27600.991814975001</v>
      </c>
      <c r="F278">
        <v>467.45</v>
      </c>
      <c r="G278">
        <v>-34.498553736187397</v>
      </c>
      <c r="H278">
        <v>-8.4035209904652994</v>
      </c>
      <c r="I278">
        <v>-16.230858549205799</v>
      </c>
      <c r="J278">
        <v>1.0484048992385799</v>
      </c>
      <c r="K278">
        <v>516.00365567036204</v>
      </c>
      <c r="L278">
        <v>555.15797760351495</v>
      </c>
      <c r="M278">
        <v>47.782255431687801</v>
      </c>
      <c r="N278">
        <v>0.95442199169473496</v>
      </c>
      <c r="O278">
        <v>38.410525189859797</v>
      </c>
      <c r="P278">
        <v>3.2582284073337799</v>
      </c>
      <c r="Q278">
        <v>-0.11102321286844399</v>
      </c>
    </row>
    <row r="279" spans="1:17" x14ac:dyDescent="0.3">
      <c r="A279" t="s">
        <v>657</v>
      </c>
      <c r="B279" t="s">
        <v>658</v>
      </c>
      <c r="C279" t="s">
        <v>3144</v>
      </c>
      <c r="D279" t="s">
        <v>659</v>
      </c>
      <c r="E279">
        <v>27541.902303893999</v>
      </c>
      <c r="F279">
        <v>286.55</v>
      </c>
      <c r="G279">
        <v>-15.413937291591999</v>
      </c>
      <c r="H279">
        <v>26.831736259196099</v>
      </c>
      <c r="I279">
        <v>-13.907942597081201</v>
      </c>
      <c r="J279">
        <v>2.32375692420064</v>
      </c>
      <c r="K279">
        <v>269.21285463583399</v>
      </c>
      <c r="L279">
        <v>271.95610499577498</v>
      </c>
      <c r="M279">
        <v>56.386383108872899</v>
      </c>
      <c r="N279">
        <v>1.0454993235560599</v>
      </c>
      <c r="O279">
        <v>34.112720293142502</v>
      </c>
      <c r="P279">
        <v>36.452380952380899</v>
      </c>
      <c r="Q279">
        <v>8.5862885119613999E-2</v>
      </c>
    </row>
    <row r="280" spans="1:17" x14ac:dyDescent="0.3">
      <c r="A280" t="s">
        <v>660</v>
      </c>
      <c r="B280" t="s">
        <v>661</v>
      </c>
      <c r="C280" t="s">
        <v>3157</v>
      </c>
      <c r="D280" t="s">
        <v>266</v>
      </c>
      <c r="E280">
        <v>27535.374526439999</v>
      </c>
      <c r="F280">
        <v>542.95000000000005</v>
      </c>
      <c r="G280">
        <v>15.2009031100829</v>
      </c>
      <c r="H280">
        <v>-2.9327690776987501</v>
      </c>
      <c r="I280">
        <v>11.092321173487999</v>
      </c>
      <c r="J280">
        <v>5.0732543489641504</v>
      </c>
      <c r="K280">
        <v>539.12166464706297</v>
      </c>
      <c r="L280">
        <v>495.22057921743902</v>
      </c>
      <c r="M280">
        <v>59.449349059809599</v>
      </c>
      <c r="N280">
        <v>0.53203529245116199</v>
      </c>
      <c r="O280">
        <v>15.719679528501601</v>
      </c>
      <c r="P280">
        <v>61.544183278786001</v>
      </c>
      <c r="Q280">
        <v>3.1314176368705003E-2</v>
      </c>
    </row>
    <row r="281" spans="1:17" x14ac:dyDescent="0.3">
      <c r="A281" t="s">
        <v>662</v>
      </c>
      <c r="B281" t="s">
        <v>663</v>
      </c>
      <c r="C281" t="s">
        <v>3143</v>
      </c>
      <c r="D281" t="s">
        <v>54</v>
      </c>
      <c r="E281">
        <v>27393.718404675001</v>
      </c>
      <c r="F281">
        <v>344.3</v>
      </c>
      <c r="G281">
        <v>-35.252184875567401</v>
      </c>
      <c r="H281">
        <v>-4.5115701635324301</v>
      </c>
      <c r="I281">
        <v>-29.145809597307</v>
      </c>
      <c r="J281">
        <v>-2.05155968162821</v>
      </c>
      <c r="K281">
        <v>369.45922566725301</v>
      </c>
      <c r="L281">
        <v>397.47820056823599</v>
      </c>
      <c r="M281">
        <v>42.483342444199998</v>
      </c>
      <c r="N281">
        <v>0.66379869363587396</v>
      </c>
      <c r="O281">
        <v>50.943944234679002</v>
      </c>
      <c r="P281">
        <v>27.494908350305501</v>
      </c>
      <c r="Q281">
        <v>5.5500080829599001E-2</v>
      </c>
    </row>
    <row r="282" spans="1:17" x14ac:dyDescent="0.3">
      <c r="A282" t="s">
        <v>664</v>
      </c>
      <c r="B282" t="s">
        <v>665</v>
      </c>
      <c r="C282" t="s">
        <v>3143</v>
      </c>
      <c r="D282" t="s">
        <v>24</v>
      </c>
      <c r="E282">
        <v>27238.303163100001</v>
      </c>
      <c r="F282">
        <v>170.79</v>
      </c>
      <c r="G282">
        <v>-47.611960010764598</v>
      </c>
      <c r="H282">
        <v>-7.5204003190618902</v>
      </c>
      <c r="I282">
        <v>-21.061076120437001</v>
      </c>
      <c r="J282">
        <v>-2.8665015333686901</v>
      </c>
      <c r="K282">
        <v>181.229109348355</v>
      </c>
      <c r="L282">
        <v>196.09698923938899</v>
      </c>
      <c r="M282">
        <v>41.327922150008298</v>
      </c>
      <c r="N282">
        <v>0.47333419027435097</v>
      </c>
      <c r="O282">
        <v>54.048831898823103</v>
      </c>
      <c r="P282">
        <v>4.9078624078623996</v>
      </c>
      <c r="Q282">
        <v>-9.0634948434979004E-2</v>
      </c>
    </row>
    <row r="283" spans="1:17" x14ac:dyDescent="0.3">
      <c r="A283" t="s">
        <v>666</v>
      </c>
      <c r="B283" t="s">
        <v>667</v>
      </c>
      <c r="C283" t="s">
        <v>3141</v>
      </c>
      <c r="D283" t="s">
        <v>18</v>
      </c>
      <c r="E283">
        <v>27088.166697312001</v>
      </c>
      <c r="F283">
        <v>155.55000000000001</v>
      </c>
      <c r="G283">
        <v>3.6746267768796201</v>
      </c>
      <c r="H283">
        <v>1.8073407782937501</v>
      </c>
      <c r="I283">
        <v>-35.046635459130798</v>
      </c>
      <c r="J283">
        <v>-3.1990759105806399</v>
      </c>
      <c r="K283">
        <v>164.47148826847999</v>
      </c>
      <c r="L283">
        <v>179.923247323808</v>
      </c>
      <c r="M283">
        <v>51.657234375201597</v>
      </c>
      <c r="N283">
        <v>1.41134117198298</v>
      </c>
      <c r="O283">
        <v>85.953069752491103</v>
      </c>
      <c r="P283">
        <v>30.934343434343401</v>
      </c>
      <c r="Q283">
        <v>0.109572613279511</v>
      </c>
    </row>
    <row r="284" spans="1:17" x14ac:dyDescent="0.3">
      <c r="A284" t="s">
        <v>668</v>
      </c>
      <c r="B284" t="s">
        <v>669</v>
      </c>
      <c r="C284" t="s">
        <v>3147</v>
      </c>
      <c r="D284" t="s">
        <v>51</v>
      </c>
      <c r="E284">
        <v>26968.246629239999</v>
      </c>
      <c r="F284">
        <v>1759.1</v>
      </c>
      <c r="G284">
        <v>-1.8405527417896601</v>
      </c>
      <c r="H284">
        <v>-10.347416293019901</v>
      </c>
      <c r="I284">
        <v>-10.372656643034301</v>
      </c>
      <c r="J284">
        <v>-2.6114078299617902</v>
      </c>
      <c r="K284">
        <v>1812.3897388441001</v>
      </c>
      <c r="L284">
        <v>1764.1717099923701</v>
      </c>
      <c r="M284">
        <v>43.206381634496502</v>
      </c>
      <c r="N284">
        <v>0.72424877215749295</v>
      </c>
      <c r="O284">
        <v>15.3999204138479</v>
      </c>
      <c r="P284">
        <v>24.533644826731699</v>
      </c>
      <c r="Q284">
        <v>8.8524075190553997E-2</v>
      </c>
    </row>
    <row r="285" spans="1:17" hidden="1" x14ac:dyDescent="0.3">
      <c r="A285" t="s">
        <v>670</v>
      </c>
      <c r="B285" t="s">
        <v>671</v>
      </c>
      <c r="C285" t="s">
        <v>3158</v>
      </c>
      <c r="D285" t="s">
        <v>144</v>
      </c>
      <c r="E285">
        <v>26848.264182499999</v>
      </c>
      <c r="F285">
        <v>1603.1</v>
      </c>
      <c r="G285">
        <v>105.916608994252</v>
      </c>
      <c r="H285">
        <v>-6.5689200333096798</v>
      </c>
      <c r="I285">
        <v>63.3117856351315</v>
      </c>
      <c r="J285">
        <v>7.7837919277782996E-2</v>
      </c>
      <c r="K285">
        <v>1621.46313843298</v>
      </c>
      <c r="L285">
        <v>1289.9013366132101</v>
      </c>
      <c r="M285">
        <v>42.976840510231703</v>
      </c>
      <c r="N285">
        <v>0.48700851861519101</v>
      </c>
      <c r="O285">
        <v>18.520366789345601</v>
      </c>
      <c r="P285">
        <v>178.24351297405099</v>
      </c>
    </row>
    <row r="286" spans="1:17" x14ac:dyDescent="0.3">
      <c r="A286" t="s">
        <v>672</v>
      </c>
      <c r="B286" t="s">
        <v>673</v>
      </c>
      <c r="C286" t="s">
        <v>3146</v>
      </c>
      <c r="D286" t="s">
        <v>46</v>
      </c>
      <c r="E286">
        <v>26789.4</v>
      </c>
      <c r="F286">
        <v>98.24</v>
      </c>
      <c r="G286">
        <v>69.575292581820705</v>
      </c>
      <c r="H286">
        <v>-1.9271970205054401</v>
      </c>
      <c r="I286">
        <v>-8.9546396267095094</v>
      </c>
      <c r="J286">
        <v>6.0646048082579096</v>
      </c>
      <c r="K286">
        <v>101.42798250852501</v>
      </c>
      <c r="L286">
        <v>97.335493163133506</v>
      </c>
      <c r="M286">
        <v>68.403251851908607</v>
      </c>
      <c r="N286">
        <v>0.63959027120339296</v>
      </c>
      <c r="O286">
        <v>42.338490770901103</v>
      </c>
      <c r="P286">
        <v>103.25517241379301</v>
      </c>
      <c r="Q286">
        <v>0.125553239065432</v>
      </c>
    </row>
    <row r="287" spans="1:17" x14ac:dyDescent="0.3">
      <c r="A287" t="s">
        <v>674</v>
      </c>
      <c r="B287" t="s">
        <v>675</v>
      </c>
      <c r="C287" t="s">
        <v>3153</v>
      </c>
      <c r="D287" t="s">
        <v>676</v>
      </c>
      <c r="E287">
        <v>26689.862951999999</v>
      </c>
      <c r="F287">
        <v>276.75</v>
      </c>
      <c r="G287">
        <v>35.1932660164208</v>
      </c>
      <c r="H287">
        <v>-6.2925121260407701</v>
      </c>
      <c r="I287">
        <v>-33.252614260247498</v>
      </c>
      <c r="J287">
        <v>2.53146804124881</v>
      </c>
      <c r="K287">
        <v>293.87741531021197</v>
      </c>
      <c r="L287">
        <v>294.34093671110998</v>
      </c>
      <c r="M287">
        <v>50.966160231683702</v>
      </c>
      <c r="N287">
        <v>0.69160699914047796</v>
      </c>
      <c r="O287">
        <v>50.243902439024303</v>
      </c>
      <c r="P287">
        <v>59.786374133949202</v>
      </c>
      <c r="Q287">
        <v>9.1131812585436997E-2</v>
      </c>
    </row>
    <row r="288" spans="1:17" x14ac:dyDescent="0.3">
      <c r="A288" t="s">
        <v>677</v>
      </c>
      <c r="B288" t="s">
        <v>678</v>
      </c>
      <c r="C288" t="s">
        <v>3143</v>
      </c>
      <c r="D288" t="s">
        <v>421</v>
      </c>
      <c r="E288">
        <v>26608.650518999999</v>
      </c>
      <c r="F288">
        <v>1207.45</v>
      </c>
      <c r="G288">
        <v>6.2678639718823197</v>
      </c>
      <c r="H288">
        <v>10.7142281053804</v>
      </c>
      <c r="I288">
        <v>37.243058516363</v>
      </c>
      <c r="J288">
        <v>7.9610405103416699</v>
      </c>
      <c r="K288">
        <v>1077.60814102268</v>
      </c>
      <c r="L288">
        <v>997.82691442425801</v>
      </c>
      <c r="M288">
        <v>76.159361514281798</v>
      </c>
      <c r="N288">
        <v>1.4381317348286999</v>
      </c>
      <c r="O288">
        <v>1.43277154333512</v>
      </c>
      <c r="P288">
        <v>63.922074395872897</v>
      </c>
      <c r="Q288">
        <v>-4.3675998348318E-2</v>
      </c>
    </row>
    <row r="289" spans="1:17" hidden="1" x14ac:dyDescent="0.3">
      <c r="A289" t="s">
        <v>679</v>
      </c>
      <c r="B289" t="s">
        <v>680</v>
      </c>
      <c r="C289" t="s">
        <v>3158</v>
      </c>
      <c r="D289" t="s">
        <v>213</v>
      </c>
      <c r="E289">
        <v>26462.9826555</v>
      </c>
      <c r="F289">
        <v>11809.5</v>
      </c>
      <c r="G289">
        <v>73.832029898522705</v>
      </c>
      <c r="H289">
        <v>-5.4000012541639002</v>
      </c>
      <c r="I289">
        <v>-5.9519149214780898</v>
      </c>
      <c r="J289">
        <v>-0.51442382049156599</v>
      </c>
      <c r="K289">
        <v>12570.951462298501</v>
      </c>
      <c r="L289">
        <v>11452.7294421651</v>
      </c>
      <c r="M289">
        <v>47.2303646583253</v>
      </c>
      <c r="N289">
        <v>0.59424174380729999</v>
      </c>
      <c r="O289">
        <v>28.1802785892713</v>
      </c>
      <c r="P289">
        <v>96.052227470055499</v>
      </c>
      <c r="Q289">
        <v>0.16346903349389399</v>
      </c>
    </row>
    <row r="290" spans="1:17" x14ac:dyDescent="0.3">
      <c r="A290" t="s">
        <v>681</v>
      </c>
      <c r="B290" t="s">
        <v>682</v>
      </c>
      <c r="C290" t="s">
        <v>3152</v>
      </c>
      <c r="D290" t="s">
        <v>276</v>
      </c>
      <c r="E290">
        <v>26372.51502372</v>
      </c>
      <c r="F290">
        <v>416.85</v>
      </c>
      <c r="G290">
        <v>19.199724205796599</v>
      </c>
      <c r="H290">
        <v>5.0600876021249199</v>
      </c>
      <c r="I290">
        <v>-4.19542297301511</v>
      </c>
      <c r="J290">
        <v>2.9884334148809901</v>
      </c>
      <c r="K290">
        <v>408.34665455491398</v>
      </c>
      <c r="L290">
        <v>389.97891482346301</v>
      </c>
      <c r="M290">
        <v>63.918422270283898</v>
      </c>
      <c r="N290">
        <v>0.999252227755557</v>
      </c>
      <c r="O290">
        <v>16.1089120786853</v>
      </c>
      <c r="P290">
        <v>59.559808612440101</v>
      </c>
      <c r="Q290">
        <v>-4.0312930168716003E-2</v>
      </c>
    </row>
    <row r="291" spans="1:17" x14ac:dyDescent="0.3">
      <c r="A291" t="s">
        <v>683</v>
      </c>
      <c r="B291" t="s">
        <v>684</v>
      </c>
      <c r="C291" t="s">
        <v>3143</v>
      </c>
      <c r="D291" t="s">
        <v>500</v>
      </c>
      <c r="E291">
        <v>26145.789508529899</v>
      </c>
      <c r="F291">
        <v>2935.5</v>
      </c>
      <c r="G291">
        <v>-22.312437822200799</v>
      </c>
      <c r="H291">
        <v>-4.6656542003455703</v>
      </c>
      <c r="I291">
        <v>4.6421696994951001</v>
      </c>
      <c r="J291">
        <v>4.6773200466348603</v>
      </c>
      <c r="K291">
        <v>2774.5297816330799</v>
      </c>
      <c r="L291">
        <v>2621.3125268091098</v>
      </c>
      <c r="M291">
        <v>61.339245059212303</v>
      </c>
      <c r="N291">
        <v>0.57582023817440398</v>
      </c>
      <c r="O291">
        <v>32.720149889286297</v>
      </c>
      <c r="P291">
        <v>44.962962962962898</v>
      </c>
      <c r="Q291">
        <v>9.4542841256072999E-2</v>
      </c>
    </row>
    <row r="292" spans="1:17" x14ac:dyDescent="0.3">
      <c r="A292" t="s">
        <v>685</v>
      </c>
      <c r="B292" t="s">
        <v>686</v>
      </c>
      <c r="C292" t="s">
        <v>3157</v>
      </c>
      <c r="D292" t="s">
        <v>169</v>
      </c>
      <c r="E292">
        <v>26043.887447000001</v>
      </c>
      <c r="F292">
        <v>5658.4</v>
      </c>
      <c r="G292">
        <v>83.112313313914598</v>
      </c>
      <c r="H292">
        <v>-27.6956981297079</v>
      </c>
      <c r="I292">
        <v>30.637947499557399</v>
      </c>
      <c r="J292">
        <v>7.8727751398544399</v>
      </c>
      <c r="K292">
        <v>6871.5982544182498</v>
      </c>
      <c r="L292">
        <v>5729.63592450329</v>
      </c>
      <c r="M292">
        <v>36.966297510671197</v>
      </c>
      <c r="N292">
        <v>1.4156346496207499</v>
      </c>
      <c r="O292">
        <v>54.637353315424797</v>
      </c>
      <c r="P292">
        <v>97.294281729428107</v>
      </c>
      <c r="Q292">
        <v>7.3800180792225001E-2</v>
      </c>
    </row>
    <row r="293" spans="1:17" x14ac:dyDescent="0.3">
      <c r="A293" t="s">
        <v>687</v>
      </c>
      <c r="B293" t="s">
        <v>688</v>
      </c>
      <c r="C293" t="s">
        <v>3157</v>
      </c>
      <c r="D293" t="s">
        <v>266</v>
      </c>
      <c r="E293">
        <v>26020.619567040001</v>
      </c>
      <c r="F293">
        <v>534.29999999999995</v>
      </c>
      <c r="G293">
        <v>74.224883649652</v>
      </c>
      <c r="H293">
        <v>-8.1980494152893595</v>
      </c>
      <c r="I293">
        <v>46.850906920449603</v>
      </c>
      <c r="J293">
        <v>3.9464024544997902</v>
      </c>
      <c r="K293">
        <v>548.23891346904497</v>
      </c>
      <c r="L293">
        <v>460.64444008939</v>
      </c>
      <c r="M293">
        <v>54.528625155656201</v>
      </c>
      <c r="N293">
        <v>0.49624343572491703</v>
      </c>
      <c r="O293">
        <v>28.897623058207</v>
      </c>
      <c r="P293">
        <v>100.713749060856</v>
      </c>
      <c r="Q293">
        <v>0.237936997277298</v>
      </c>
    </row>
    <row r="294" spans="1:17" hidden="1" x14ac:dyDescent="0.3">
      <c r="A294" t="s">
        <v>689</v>
      </c>
      <c r="B294" t="s">
        <v>690</v>
      </c>
      <c r="C294" t="s">
        <v>3147</v>
      </c>
      <c r="D294" t="s">
        <v>51</v>
      </c>
      <c r="E294">
        <v>25857.447115499999</v>
      </c>
      <c r="F294">
        <v>1388.8</v>
      </c>
      <c r="G294">
        <v>-19.3454363874806</v>
      </c>
      <c r="H294">
        <v>-5.7034102165693703</v>
      </c>
      <c r="I294">
        <v>-7.3161253168870797</v>
      </c>
      <c r="J294">
        <v>2.4080209275599098</v>
      </c>
      <c r="K294">
        <v>1391.51835323922</v>
      </c>
      <c r="M294">
        <v>51.330361588192297</v>
      </c>
      <c r="N294">
        <v>0.81888979170742204</v>
      </c>
      <c r="O294">
        <v>13.767281105990699</v>
      </c>
      <c r="P294">
        <v>13.371428571428501</v>
      </c>
    </row>
    <row r="295" spans="1:17" x14ac:dyDescent="0.3">
      <c r="A295" t="s">
        <v>691</v>
      </c>
      <c r="B295" t="s">
        <v>692</v>
      </c>
      <c r="C295" t="s">
        <v>3147</v>
      </c>
      <c r="D295" t="s">
        <v>261</v>
      </c>
      <c r="E295">
        <v>25726.65609945</v>
      </c>
      <c r="F295">
        <v>1255.7</v>
      </c>
      <c r="G295">
        <v>-15.679209484740101</v>
      </c>
      <c r="H295">
        <v>2.9204817768415099</v>
      </c>
      <c r="I295">
        <v>-0.63056320301295798</v>
      </c>
      <c r="J295">
        <v>-2.4088862051366902</v>
      </c>
      <c r="K295">
        <v>1256.3807358781401</v>
      </c>
      <c r="L295">
        <v>1230.4729409502099</v>
      </c>
      <c r="M295">
        <v>53.262956664721699</v>
      </c>
      <c r="N295">
        <v>0.739547932730659</v>
      </c>
      <c r="O295">
        <v>15.067293143266699</v>
      </c>
      <c r="P295">
        <v>16.268518518518501</v>
      </c>
      <c r="Q295">
        <v>9.5365557625169003E-2</v>
      </c>
    </row>
    <row r="296" spans="1:17" x14ac:dyDescent="0.3">
      <c r="A296" t="s">
        <v>693</v>
      </c>
      <c r="B296" t="s">
        <v>694</v>
      </c>
      <c r="C296" t="s">
        <v>3157</v>
      </c>
      <c r="D296" t="s">
        <v>375</v>
      </c>
      <c r="E296">
        <v>25582.38702916</v>
      </c>
      <c r="F296">
        <v>5887.7</v>
      </c>
      <c r="G296">
        <v>-12.6831201552541</v>
      </c>
      <c r="H296">
        <v>-15.1306807708582</v>
      </c>
      <c r="I296">
        <v>2.4550906430536799</v>
      </c>
      <c r="J296">
        <v>-2.06353042884454</v>
      </c>
      <c r="K296">
        <v>6229.1668822604997</v>
      </c>
      <c r="L296">
        <v>6063.9060029208604</v>
      </c>
      <c r="M296">
        <v>28.8683687563693</v>
      </c>
      <c r="N296">
        <v>0.952647164060205</v>
      </c>
      <c r="O296">
        <v>22.235338077687299</v>
      </c>
      <c r="P296">
        <v>20.127723822737199</v>
      </c>
      <c r="Q296">
        <v>-9.3118857827729998E-3</v>
      </c>
    </row>
    <row r="297" spans="1:17" x14ac:dyDescent="0.3">
      <c r="A297" t="s">
        <v>695</v>
      </c>
      <c r="B297" t="s">
        <v>696</v>
      </c>
      <c r="C297" t="s">
        <v>3151</v>
      </c>
      <c r="D297" t="s">
        <v>269</v>
      </c>
      <c r="E297">
        <v>25411.897094560001</v>
      </c>
      <c r="F297">
        <v>3402.95</v>
      </c>
      <c r="G297">
        <v>-10.2031613025322</v>
      </c>
      <c r="H297">
        <v>-1.2038076313461099</v>
      </c>
      <c r="I297">
        <v>-24.9720372266925</v>
      </c>
      <c r="J297">
        <v>1.2908650571145599</v>
      </c>
      <c r="K297">
        <v>3496.1959596747101</v>
      </c>
      <c r="L297">
        <v>3571.0597755900199</v>
      </c>
      <c r="M297">
        <v>57.524067223950098</v>
      </c>
      <c r="N297">
        <v>0.83703314105928195</v>
      </c>
      <c r="O297">
        <v>41.5800996194478</v>
      </c>
      <c r="P297">
        <v>34.796989502871803</v>
      </c>
      <c r="Q297">
        <v>4.9320500288761997E-2</v>
      </c>
    </row>
    <row r="298" spans="1:17" x14ac:dyDescent="0.3">
      <c r="A298" t="s">
        <v>697</v>
      </c>
      <c r="B298" t="s">
        <v>698</v>
      </c>
      <c r="C298" t="s">
        <v>3154</v>
      </c>
      <c r="D298" t="s">
        <v>699</v>
      </c>
      <c r="E298">
        <v>25279.108975250001</v>
      </c>
      <c r="F298">
        <v>365.9</v>
      </c>
      <c r="G298">
        <v>86.990428908186203</v>
      </c>
      <c r="H298">
        <v>9.2533448230460706</v>
      </c>
      <c r="I298">
        <v>83.641767591281805</v>
      </c>
      <c r="J298">
        <v>3.6427498685925501</v>
      </c>
      <c r="K298">
        <v>338.70654081572701</v>
      </c>
      <c r="L298">
        <v>272.75613129256101</v>
      </c>
      <c r="M298">
        <v>67.327866298757598</v>
      </c>
      <c r="N298">
        <v>0.42438134596249599</v>
      </c>
      <c r="O298">
        <v>6.8188029516261297</v>
      </c>
      <c r="P298">
        <v>112.73255813953401</v>
      </c>
      <c r="Q298">
        <v>8.6964157660532004E-2</v>
      </c>
    </row>
    <row r="299" spans="1:17" x14ac:dyDescent="0.3">
      <c r="A299" t="s">
        <v>700</v>
      </c>
      <c r="B299" t="s">
        <v>701</v>
      </c>
      <c r="C299" t="s">
        <v>3147</v>
      </c>
      <c r="D299" t="s">
        <v>261</v>
      </c>
      <c r="E299">
        <v>25014.573201939998</v>
      </c>
      <c r="F299">
        <v>3018.25</v>
      </c>
      <c r="G299">
        <v>-8.1936586394625408</v>
      </c>
      <c r="H299">
        <v>-2.24573906129207</v>
      </c>
      <c r="I299">
        <v>4.5470846262501601</v>
      </c>
      <c r="J299">
        <v>-3.1114695391151401</v>
      </c>
      <c r="K299">
        <v>3135.61332315965</v>
      </c>
      <c r="L299">
        <v>2933.1700605607598</v>
      </c>
      <c r="M299">
        <v>41.797907208974202</v>
      </c>
      <c r="N299">
        <v>0.55160386112789705</v>
      </c>
      <c r="O299">
        <v>21.061873602252899</v>
      </c>
      <c r="P299">
        <v>55.283737202243103</v>
      </c>
      <c r="Q299">
        <v>-5.0029300528782003E-2</v>
      </c>
    </row>
    <row r="300" spans="1:17" x14ac:dyDescent="0.3">
      <c r="A300" t="s">
        <v>702</v>
      </c>
      <c r="B300" t="s">
        <v>703</v>
      </c>
      <c r="C300" t="s">
        <v>3143</v>
      </c>
      <c r="D300" t="s">
        <v>208</v>
      </c>
      <c r="E300">
        <v>24949.466984399998</v>
      </c>
      <c r="F300">
        <v>875.4</v>
      </c>
      <c r="G300">
        <v>71.534263629888301</v>
      </c>
      <c r="H300">
        <v>6.7863944440780699</v>
      </c>
      <c r="I300">
        <v>42.775379282304797</v>
      </c>
      <c r="J300">
        <v>0.13602903505751601</v>
      </c>
      <c r="K300">
        <v>786.67110942417696</v>
      </c>
      <c r="L300">
        <v>665.43007445783405</v>
      </c>
      <c r="M300">
        <v>64.976903340097493</v>
      </c>
      <c r="N300">
        <v>0.89905021822895503</v>
      </c>
      <c r="O300">
        <v>4.1638108293351603</v>
      </c>
      <c r="P300">
        <v>95.620111731843494</v>
      </c>
      <c r="Q300">
        <v>2.9726118168163E-2</v>
      </c>
    </row>
    <row r="301" spans="1:17" x14ac:dyDescent="0.3">
      <c r="A301" t="s">
        <v>704</v>
      </c>
      <c r="B301" t="s">
        <v>705</v>
      </c>
      <c r="C301" t="s">
        <v>3154</v>
      </c>
      <c r="D301" t="s">
        <v>447</v>
      </c>
      <c r="E301">
        <v>24928.279045765001</v>
      </c>
      <c r="F301">
        <v>333.3</v>
      </c>
      <c r="G301">
        <v>-35.714799034603097</v>
      </c>
      <c r="H301">
        <v>-5.6743619579276796</v>
      </c>
      <c r="I301">
        <v>-21.594470607448699</v>
      </c>
      <c r="J301">
        <v>-3.4776976886350002</v>
      </c>
      <c r="K301">
        <v>368.20825226023697</v>
      </c>
      <c r="L301">
        <v>399.566883814969</v>
      </c>
      <c r="M301">
        <v>38.902780226736397</v>
      </c>
      <c r="N301">
        <v>1.88565256728363</v>
      </c>
      <c r="O301">
        <v>46.414641464146399</v>
      </c>
      <c r="P301">
        <v>2.3963133640552998</v>
      </c>
      <c r="Q301">
        <v>-8.9858962003357995E-2</v>
      </c>
    </row>
    <row r="302" spans="1:17" x14ac:dyDescent="0.3">
      <c r="A302" t="s">
        <v>706</v>
      </c>
      <c r="B302" t="s">
        <v>707</v>
      </c>
      <c r="C302" t="s">
        <v>3151</v>
      </c>
      <c r="D302" t="s">
        <v>166</v>
      </c>
      <c r="E302">
        <v>24907.604159999999</v>
      </c>
      <c r="F302">
        <v>200.95</v>
      </c>
      <c r="G302">
        <v>110.496861119063</v>
      </c>
      <c r="H302">
        <v>-13.2126589316905</v>
      </c>
      <c r="I302">
        <v>16.831221900845598</v>
      </c>
      <c r="J302">
        <v>0.30264698966317799</v>
      </c>
      <c r="K302">
        <v>205.893504654916</v>
      </c>
      <c r="L302">
        <v>175.17864724076301</v>
      </c>
      <c r="M302">
        <v>44.3811589476393</v>
      </c>
      <c r="N302">
        <v>1.0735567257116001</v>
      </c>
      <c r="O302">
        <v>30.330928091564999</v>
      </c>
      <c r="P302">
        <v>175.17973296816101</v>
      </c>
      <c r="Q302">
        <v>0.16048829108392301</v>
      </c>
    </row>
    <row r="303" spans="1:17" x14ac:dyDescent="0.3">
      <c r="A303" t="s">
        <v>708</v>
      </c>
      <c r="B303" t="s">
        <v>709</v>
      </c>
      <c r="C303" t="s">
        <v>3147</v>
      </c>
      <c r="D303" t="s">
        <v>261</v>
      </c>
      <c r="E303">
        <v>24898.58039295</v>
      </c>
      <c r="F303">
        <v>495.55</v>
      </c>
      <c r="G303">
        <v>4.9777345679821599</v>
      </c>
      <c r="H303">
        <v>13.4323965434622</v>
      </c>
      <c r="I303">
        <v>33.044785001179498</v>
      </c>
      <c r="J303">
        <v>14.01156136783</v>
      </c>
      <c r="K303">
        <v>434.44630672798002</v>
      </c>
      <c r="L303">
        <v>399.92970814193302</v>
      </c>
      <c r="M303">
        <v>89.1372146125304</v>
      </c>
      <c r="N303">
        <v>1.87172311469527</v>
      </c>
      <c r="O303">
        <v>12.602159217031501</v>
      </c>
      <c r="P303">
        <v>59.289617486338699</v>
      </c>
      <c r="Q303">
        <v>0.139625415576559</v>
      </c>
    </row>
    <row r="304" spans="1:17" x14ac:dyDescent="0.3">
      <c r="A304" t="s">
        <v>710</v>
      </c>
      <c r="B304" t="s">
        <v>711</v>
      </c>
      <c r="C304" t="s">
        <v>3151</v>
      </c>
      <c r="D304" t="s">
        <v>269</v>
      </c>
      <c r="E304">
        <v>24750.12741669</v>
      </c>
      <c r="F304">
        <v>5002.6000000000004</v>
      </c>
      <c r="G304">
        <v>-10.177244796288299</v>
      </c>
      <c r="H304">
        <v>-3.8265354943289598</v>
      </c>
      <c r="I304">
        <v>-25.371532130226999</v>
      </c>
      <c r="J304">
        <v>5.7478233781001302</v>
      </c>
      <c r="K304">
        <v>5097.4752762359503</v>
      </c>
      <c r="L304">
        <v>5210.1958693501401</v>
      </c>
      <c r="M304">
        <v>60.657738709881798</v>
      </c>
      <c r="N304">
        <v>0.85491683557887199</v>
      </c>
      <c r="O304">
        <v>46.923599728141298</v>
      </c>
      <c r="P304">
        <v>24.303640203752</v>
      </c>
      <c r="Q304">
        <v>6.0634671162509996E-3</v>
      </c>
    </row>
    <row r="305" spans="1:17" x14ac:dyDescent="0.3">
      <c r="A305" t="s">
        <v>712</v>
      </c>
      <c r="B305" t="s">
        <v>713</v>
      </c>
      <c r="C305" t="s">
        <v>3147</v>
      </c>
      <c r="D305" t="s">
        <v>51</v>
      </c>
      <c r="E305">
        <v>24636.5626185</v>
      </c>
      <c r="F305">
        <v>1415.1</v>
      </c>
      <c r="G305">
        <v>53.865503347477798</v>
      </c>
      <c r="H305">
        <v>-3.0957472519502001</v>
      </c>
      <c r="I305">
        <v>29.7553329582259</v>
      </c>
      <c r="J305">
        <v>-0.40135837540922498</v>
      </c>
      <c r="K305">
        <v>1390.29542709304</v>
      </c>
      <c r="L305">
        <v>1240.2189087592601</v>
      </c>
      <c r="M305">
        <v>53.441098628478002</v>
      </c>
      <c r="N305">
        <v>0.92973983845712804</v>
      </c>
      <c r="O305">
        <v>15.8222033778531</v>
      </c>
      <c r="P305">
        <v>88.065652202804102</v>
      </c>
      <c r="Q305">
        <v>4.3696919012140997E-2</v>
      </c>
    </row>
    <row r="306" spans="1:17" x14ac:dyDescent="0.3">
      <c r="A306" t="s">
        <v>714</v>
      </c>
      <c r="B306" t="s">
        <v>715</v>
      </c>
      <c r="C306" t="s">
        <v>3151</v>
      </c>
      <c r="D306" t="s">
        <v>166</v>
      </c>
      <c r="E306">
        <v>24401.821226445001</v>
      </c>
      <c r="F306">
        <v>767.65</v>
      </c>
      <c r="G306">
        <v>57.694960166470899</v>
      </c>
      <c r="H306">
        <v>8.9566499009258003</v>
      </c>
      <c r="I306">
        <v>23.869403749265601</v>
      </c>
      <c r="J306">
        <v>9.1438732382054493</v>
      </c>
      <c r="K306">
        <v>714.09362049190599</v>
      </c>
      <c r="L306">
        <v>628.71469482708505</v>
      </c>
      <c r="M306">
        <v>58.303725178662297</v>
      </c>
      <c r="N306">
        <v>3.53991939520906</v>
      </c>
      <c r="O306">
        <v>15.286914609522499</v>
      </c>
      <c r="P306">
        <v>119.109461966604</v>
      </c>
      <c r="Q306">
        <v>0.150032214172688</v>
      </c>
    </row>
    <row r="307" spans="1:17" x14ac:dyDescent="0.3">
      <c r="A307" t="s">
        <v>716</v>
      </c>
      <c r="B307" t="s">
        <v>717</v>
      </c>
      <c r="C307" t="s">
        <v>3143</v>
      </c>
      <c r="D307" t="s">
        <v>421</v>
      </c>
      <c r="E307">
        <v>24329.420665559999</v>
      </c>
      <c r="F307">
        <v>5102.3</v>
      </c>
      <c r="G307">
        <v>50.527198789376499</v>
      </c>
      <c r="H307">
        <v>8.3532327522368597</v>
      </c>
      <c r="I307">
        <v>31.095316262183399</v>
      </c>
      <c r="J307">
        <v>8.49434544794053</v>
      </c>
      <c r="K307">
        <v>4558.3100379996704</v>
      </c>
      <c r="L307">
        <v>3937.6260141938901</v>
      </c>
      <c r="M307">
        <v>74.422613727764002</v>
      </c>
      <c r="N307">
        <v>1.21673118589094</v>
      </c>
      <c r="O307">
        <v>0.83687748662366601</v>
      </c>
      <c r="P307">
        <v>94.889326025095002</v>
      </c>
      <c r="Q307">
        <v>4.9876037214421999E-2</v>
      </c>
    </row>
    <row r="308" spans="1:17" x14ac:dyDescent="0.3">
      <c r="A308" t="s">
        <v>718</v>
      </c>
      <c r="B308" t="s">
        <v>719</v>
      </c>
      <c r="C308" t="s">
        <v>3147</v>
      </c>
      <c r="D308" t="s">
        <v>51</v>
      </c>
      <c r="E308">
        <v>24306.913704899998</v>
      </c>
      <c r="F308">
        <v>5340.95</v>
      </c>
      <c r="G308">
        <v>11.3831206367162</v>
      </c>
      <c r="H308">
        <v>3.1093551488061899</v>
      </c>
      <c r="I308">
        <v>4.1313736095613001</v>
      </c>
      <c r="J308">
        <v>-0.16235274673883099</v>
      </c>
      <c r="K308">
        <v>5392.5711463711496</v>
      </c>
      <c r="L308">
        <v>5092.0692434561897</v>
      </c>
      <c r="M308">
        <v>60.123277833735997</v>
      </c>
      <c r="N308">
        <v>0.32419485451532998</v>
      </c>
      <c r="O308">
        <v>20.7865641880189</v>
      </c>
      <c r="P308">
        <v>35.213924050632897</v>
      </c>
      <c r="Q308">
        <v>-4.3504119717266997E-2</v>
      </c>
    </row>
    <row r="309" spans="1:17" x14ac:dyDescent="0.3">
      <c r="A309" t="s">
        <v>720</v>
      </c>
      <c r="B309" t="s">
        <v>721</v>
      </c>
      <c r="C309" t="s">
        <v>3148</v>
      </c>
      <c r="D309" t="s">
        <v>213</v>
      </c>
      <c r="E309">
        <v>24209.940149549999</v>
      </c>
      <c r="F309">
        <v>1147.9000000000001</v>
      </c>
      <c r="G309">
        <v>-29.237170282758701</v>
      </c>
      <c r="H309">
        <v>-13.258996952504701</v>
      </c>
      <c r="I309">
        <v>-13.701157335472001</v>
      </c>
      <c r="J309">
        <v>-1.9256312217537199</v>
      </c>
      <c r="K309">
        <v>1284.1288790880201</v>
      </c>
      <c r="L309">
        <v>1281.55736355407</v>
      </c>
      <c r="M309">
        <v>30.057062627527401</v>
      </c>
      <c r="N309">
        <v>0.78886955673858505</v>
      </c>
      <c r="O309">
        <v>31.191741440891999</v>
      </c>
      <c r="P309">
        <v>14.440955086984699</v>
      </c>
      <c r="Q309">
        <v>8.1081263351219998E-3</v>
      </c>
    </row>
    <row r="310" spans="1:17" x14ac:dyDescent="0.3">
      <c r="A310" t="s">
        <v>722</v>
      </c>
      <c r="B310" t="s">
        <v>723</v>
      </c>
      <c r="C310" t="s">
        <v>3151</v>
      </c>
      <c r="D310" t="s">
        <v>471</v>
      </c>
      <c r="E310">
        <v>24062.583600000002</v>
      </c>
      <c r="F310">
        <v>3433</v>
      </c>
      <c r="G310">
        <v>-29.4028301065959</v>
      </c>
      <c r="H310">
        <v>-6.3247552459294099</v>
      </c>
      <c r="I310">
        <v>-5.9178970741277404</v>
      </c>
      <c r="J310">
        <v>-1.6024721249507099</v>
      </c>
      <c r="K310">
        <v>3566.3234668519499</v>
      </c>
      <c r="L310">
        <v>3411.1922211667602</v>
      </c>
      <c r="M310">
        <v>39.987953248636401</v>
      </c>
      <c r="N310">
        <v>1.4394627713263599</v>
      </c>
      <c r="O310">
        <v>15.8898922225458</v>
      </c>
      <c r="P310">
        <v>32.9846988185163</v>
      </c>
      <c r="Q310">
        <v>0.111265415804415</v>
      </c>
    </row>
    <row r="311" spans="1:17" x14ac:dyDescent="0.3">
      <c r="A311" t="s">
        <v>724</v>
      </c>
      <c r="B311" t="s">
        <v>725</v>
      </c>
      <c r="C311" t="s">
        <v>3150</v>
      </c>
      <c r="D311" t="s">
        <v>72</v>
      </c>
      <c r="E311">
        <v>23978.950722400001</v>
      </c>
      <c r="F311">
        <v>1014.8</v>
      </c>
      <c r="G311">
        <v>-21.480618051077901</v>
      </c>
      <c r="H311">
        <v>13.4386064486343</v>
      </c>
      <c r="I311">
        <v>23.474768499809102</v>
      </c>
      <c r="J311">
        <v>6.0437858201830998</v>
      </c>
      <c r="K311">
        <v>888.54241119209496</v>
      </c>
      <c r="L311">
        <v>858.10820271532498</v>
      </c>
      <c r="M311">
        <v>82.577647760959096</v>
      </c>
      <c r="N311">
        <v>1.69199184294478</v>
      </c>
      <c r="O311">
        <v>4.2767047694127003</v>
      </c>
      <c r="P311">
        <v>44.971428571428497</v>
      </c>
      <c r="Q311">
        <v>-3.1120668058851001E-2</v>
      </c>
    </row>
    <row r="312" spans="1:17" hidden="1" x14ac:dyDescent="0.3">
      <c r="A312" t="s">
        <v>726</v>
      </c>
      <c r="B312" t="s">
        <v>727</v>
      </c>
      <c r="C312" t="s">
        <v>3158</v>
      </c>
      <c r="D312" t="s">
        <v>123</v>
      </c>
      <c r="E312">
        <v>23956.576223399999</v>
      </c>
      <c r="F312">
        <v>1088.3</v>
      </c>
      <c r="G312">
        <v>-20.2570220686355</v>
      </c>
      <c r="H312">
        <v>-4.6770800557090402</v>
      </c>
      <c r="I312">
        <v>-1.1241561374142099</v>
      </c>
      <c r="J312">
        <v>0.69129067829141799</v>
      </c>
      <c r="K312">
        <v>1122.78006028766</v>
      </c>
      <c r="L312">
        <v>1129.3078120047501</v>
      </c>
      <c r="M312">
        <v>46.2586077312274</v>
      </c>
      <c r="N312">
        <v>0.34710972689740299</v>
      </c>
      <c r="O312">
        <v>28.640999724340698</v>
      </c>
      <c r="P312">
        <v>13.370488046252399</v>
      </c>
      <c r="Q312">
        <v>-6.7178637396340002E-2</v>
      </c>
    </row>
    <row r="313" spans="1:17" x14ac:dyDescent="0.3">
      <c r="A313" t="s">
        <v>728</v>
      </c>
      <c r="B313" t="s">
        <v>729</v>
      </c>
      <c r="C313" t="s">
        <v>3155</v>
      </c>
      <c r="D313" t="s">
        <v>222</v>
      </c>
      <c r="E313">
        <v>23726.317065079998</v>
      </c>
      <c r="F313">
        <v>379.05</v>
      </c>
      <c r="G313">
        <v>39.0686105957775</v>
      </c>
      <c r="H313">
        <v>0.94025085040519096</v>
      </c>
      <c r="I313">
        <v>-17.8945579636103</v>
      </c>
      <c r="J313">
        <v>2.0405929235876998</v>
      </c>
      <c r="K313">
        <v>375.69786097585302</v>
      </c>
      <c r="L313">
        <v>377.692057412628</v>
      </c>
      <c r="M313">
        <v>68.924797289872899</v>
      </c>
      <c r="N313">
        <v>0.69449262627458597</v>
      </c>
      <c r="O313">
        <v>32.4891175306687</v>
      </c>
      <c r="P313">
        <v>70.397842211732893</v>
      </c>
      <c r="Q313">
        <v>0.12763169280811801</v>
      </c>
    </row>
    <row r="314" spans="1:17" x14ac:dyDescent="0.3">
      <c r="A314" t="s">
        <v>730</v>
      </c>
      <c r="B314" t="s">
        <v>731</v>
      </c>
      <c r="C314" t="s">
        <v>3148</v>
      </c>
      <c r="D314" t="s">
        <v>213</v>
      </c>
      <c r="E314">
        <v>23678.373162240001</v>
      </c>
      <c r="F314">
        <v>12492.7</v>
      </c>
      <c r="G314">
        <v>-42.700385414566398</v>
      </c>
      <c r="H314">
        <v>-13.420060839260399</v>
      </c>
      <c r="I314">
        <v>-35.894493556090701</v>
      </c>
      <c r="J314">
        <v>-14.3187554819435</v>
      </c>
      <c r="K314">
        <v>14754.487895672301</v>
      </c>
      <c r="L314">
        <v>15034.5347147473</v>
      </c>
      <c r="M314">
        <v>21.440152798440799</v>
      </c>
      <c r="N314">
        <v>5.9160927602184801</v>
      </c>
      <c r="O314">
        <v>46.085313823272699</v>
      </c>
      <c r="P314">
        <v>2.3563920000655401</v>
      </c>
      <c r="Q314">
        <v>3.4053032341289001E-2</v>
      </c>
    </row>
    <row r="315" spans="1:17" x14ac:dyDescent="0.3">
      <c r="A315" t="s">
        <v>732</v>
      </c>
      <c r="B315" t="s">
        <v>733</v>
      </c>
      <c r="C315" t="s">
        <v>3147</v>
      </c>
      <c r="D315" t="s">
        <v>261</v>
      </c>
      <c r="E315">
        <v>23590.190912925002</v>
      </c>
      <c r="F315">
        <v>602.45000000000005</v>
      </c>
      <c r="G315">
        <v>29.647541283356201</v>
      </c>
      <c r="H315">
        <v>9.6371534180055107</v>
      </c>
      <c r="I315">
        <v>53.077835285095702</v>
      </c>
      <c r="J315">
        <v>-3.72629965169329</v>
      </c>
      <c r="K315">
        <v>551.43356871751905</v>
      </c>
      <c r="L315">
        <v>477.11415150002802</v>
      </c>
      <c r="M315">
        <v>61.160157394684198</v>
      </c>
      <c r="N315">
        <v>1.40949230530457</v>
      </c>
      <c r="O315">
        <v>2.0831604282512899</v>
      </c>
      <c r="P315">
        <v>72.128571428571405</v>
      </c>
      <c r="Q315">
        <v>9.7167132414214E-2</v>
      </c>
    </row>
    <row r="316" spans="1:17" x14ac:dyDescent="0.3">
      <c r="A316" t="s">
        <v>734</v>
      </c>
      <c r="B316" t="s">
        <v>735</v>
      </c>
      <c r="C316" t="s">
        <v>3143</v>
      </c>
      <c r="D316" t="s">
        <v>421</v>
      </c>
      <c r="E316">
        <v>23543.253633600001</v>
      </c>
      <c r="F316">
        <v>6680.55</v>
      </c>
      <c r="G316">
        <v>78.359050214544595</v>
      </c>
      <c r="H316">
        <v>-8.0163260868492792</v>
      </c>
      <c r="I316">
        <v>22.649899386471599</v>
      </c>
      <c r="J316">
        <v>-0.93136201254898598</v>
      </c>
      <c r="K316">
        <v>6642.2250238491597</v>
      </c>
      <c r="L316">
        <v>5554.0616404698303</v>
      </c>
      <c r="M316">
        <v>44.408254071653197</v>
      </c>
      <c r="N316">
        <v>0.57378916969865001</v>
      </c>
      <c r="O316">
        <v>12.112775145758899</v>
      </c>
      <c r="P316">
        <v>114.919251061639</v>
      </c>
    </row>
    <row r="317" spans="1:17" x14ac:dyDescent="0.3">
      <c r="A317" t="s">
        <v>736</v>
      </c>
      <c r="B317" t="s">
        <v>737</v>
      </c>
      <c r="C317" t="s">
        <v>3152</v>
      </c>
      <c r="D317" t="s">
        <v>276</v>
      </c>
      <c r="E317">
        <v>23458.601366999999</v>
      </c>
      <c r="F317">
        <v>1839.25</v>
      </c>
      <c r="G317">
        <v>19.450520504555101</v>
      </c>
      <c r="H317">
        <v>-9.48117398080851</v>
      </c>
      <c r="I317">
        <v>13.604034274854</v>
      </c>
      <c r="J317">
        <v>0.93630629795054499</v>
      </c>
      <c r="K317">
        <v>2021.4060662684401</v>
      </c>
      <c r="L317">
        <v>1872.3053533529301</v>
      </c>
      <c r="M317">
        <v>47.689985781327799</v>
      </c>
      <c r="N317">
        <v>0.71760310018507201</v>
      </c>
      <c r="O317">
        <v>33.190159032214197</v>
      </c>
      <c r="P317">
        <v>55.067026389006003</v>
      </c>
      <c r="Q317">
        <v>-5.8494683336043997E-2</v>
      </c>
    </row>
    <row r="318" spans="1:17" x14ac:dyDescent="0.3">
      <c r="A318" t="s">
        <v>738</v>
      </c>
      <c r="B318" t="s">
        <v>739</v>
      </c>
      <c r="C318" t="s">
        <v>3148</v>
      </c>
      <c r="D318" t="s">
        <v>538</v>
      </c>
      <c r="E318">
        <v>23440.05836748</v>
      </c>
      <c r="F318">
        <v>1290.75</v>
      </c>
      <c r="G318">
        <v>46.895152228712597</v>
      </c>
      <c r="H318">
        <v>-8.6948383752572695</v>
      </c>
      <c r="I318">
        <v>-0.700402970507919</v>
      </c>
      <c r="J318">
        <v>1.2702803920471</v>
      </c>
      <c r="K318">
        <v>1324.46572589738</v>
      </c>
      <c r="L318">
        <v>1246.3762147558</v>
      </c>
      <c r="M318">
        <v>56.078015983497799</v>
      </c>
      <c r="N318">
        <v>0.75963818609937706</v>
      </c>
      <c r="O318">
        <v>37.590548130931602</v>
      </c>
      <c r="P318">
        <v>77.179135209334206</v>
      </c>
      <c r="Q318">
        <v>8.1038505475389003E-2</v>
      </c>
    </row>
    <row r="319" spans="1:17" x14ac:dyDescent="0.3">
      <c r="A319" t="s">
        <v>740</v>
      </c>
      <c r="B319" t="s">
        <v>741</v>
      </c>
      <c r="C319" t="s">
        <v>3151</v>
      </c>
      <c r="D319" t="s">
        <v>269</v>
      </c>
      <c r="E319">
        <v>23273.344000000001</v>
      </c>
      <c r="F319">
        <v>2105.6</v>
      </c>
      <c r="G319">
        <v>-21.830742722411198</v>
      </c>
      <c r="H319">
        <v>-6.8273587745494</v>
      </c>
      <c r="I319">
        <v>-26.148746311900201</v>
      </c>
      <c r="J319">
        <v>0.78314532705964701</v>
      </c>
      <c r="K319">
        <v>2231.4164074621499</v>
      </c>
      <c r="L319">
        <v>2318.05182580874</v>
      </c>
      <c r="M319">
        <v>47.858754414267601</v>
      </c>
      <c r="N319">
        <v>1.3953891810308601</v>
      </c>
      <c r="O319">
        <v>40.577507598784202</v>
      </c>
      <c r="P319">
        <v>12.2866894197952</v>
      </c>
      <c r="Q319">
        <v>2.3078430178969998E-3</v>
      </c>
    </row>
    <row r="320" spans="1:17" x14ac:dyDescent="0.3">
      <c r="A320" t="s">
        <v>742</v>
      </c>
      <c r="B320" t="s">
        <v>743</v>
      </c>
      <c r="C320" t="s">
        <v>3151</v>
      </c>
      <c r="D320" t="s">
        <v>117</v>
      </c>
      <c r="E320">
        <v>23205.098801820001</v>
      </c>
      <c r="F320">
        <v>818</v>
      </c>
      <c r="G320">
        <v>57.685342525579202</v>
      </c>
      <c r="H320">
        <v>-0.67405028061202499</v>
      </c>
      <c r="I320">
        <v>26.498271224830201</v>
      </c>
      <c r="J320">
        <v>1.16128163033725</v>
      </c>
      <c r="K320">
        <v>835.52019843866594</v>
      </c>
      <c r="L320">
        <v>733.98393484726205</v>
      </c>
      <c r="M320">
        <v>53.658479704881003</v>
      </c>
      <c r="N320">
        <v>0.34813849404639702</v>
      </c>
      <c r="O320">
        <v>16.980440097799502</v>
      </c>
      <c r="P320">
        <v>76.750216076058706</v>
      </c>
      <c r="Q320">
        <v>0.120661888833047</v>
      </c>
    </row>
    <row r="321" spans="1:17" x14ac:dyDescent="0.3">
      <c r="A321" t="s">
        <v>744</v>
      </c>
      <c r="B321" t="s">
        <v>745</v>
      </c>
      <c r="C321" t="s">
        <v>3144</v>
      </c>
      <c r="D321" t="s">
        <v>659</v>
      </c>
      <c r="E321">
        <v>23188.589495065</v>
      </c>
      <c r="F321">
        <v>1352.8</v>
      </c>
      <c r="G321">
        <v>39.734721561779601</v>
      </c>
      <c r="H321">
        <v>-2.5815806531707102</v>
      </c>
      <c r="I321">
        <v>5.1420624201048</v>
      </c>
      <c r="J321">
        <v>0.478330212119777</v>
      </c>
      <c r="K321">
        <v>1284.40309967024</v>
      </c>
      <c r="L321">
        <v>1162.5136066396501</v>
      </c>
      <c r="M321">
        <v>53.6235595814519</v>
      </c>
      <c r="N321">
        <v>0.76980400949126204</v>
      </c>
      <c r="O321">
        <v>10.5115316380839</v>
      </c>
      <c r="P321">
        <v>107.723608445297</v>
      </c>
      <c r="Q321">
        <v>0.10845556613248</v>
      </c>
    </row>
    <row r="322" spans="1:17" x14ac:dyDescent="0.3">
      <c r="A322" t="s">
        <v>746</v>
      </c>
      <c r="B322" t="s">
        <v>747</v>
      </c>
      <c r="C322" t="s">
        <v>3143</v>
      </c>
      <c r="D322" t="s">
        <v>570</v>
      </c>
      <c r="E322">
        <v>23170.187023670002</v>
      </c>
      <c r="F322">
        <v>884</v>
      </c>
      <c r="G322">
        <v>-7.9078308781261599</v>
      </c>
      <c r="H322">
        <v>-7.4746268335164299</v>
      </c>
      <c r="I322">
        <v>14.546539598954499</v>
      </c>
      <c r="J322">
        <v>1.6850134087629201</v>
      </c>
      <c r="K322">
        <v>922.21796333483303</v>
      </c>
      <c r="L322">
        <v>850.89635512628001</v>
      </c>
      <c r="M322">
        <v>48.572598092254403</v>
      </c>
      <c r="N322">
        <v>0.69275058279003998</v>
      </c>
      <c r="O322">
        <v>35.995475113122097</v>
      </c>
      <c r="P322">
        <v>46.357615894039697</v>
      </c>
      <c r="Q322">
        <v>6.5606454776052994E-2</v>
      </c>
    </row>
    <row r="323" spans="1:17" x14ac:dyDescent="0.3">
      <c r="A323" t="s">
        <v>748</v>
      </c>
      <c r="B323" t="s">
        <v>749</v>
      </c>
      <c r="C323" t="s">
        <v>3149</v>
      </c>
      <c r="D323" t="s">
        <v>60</v>
      </c>
      <c r="E323">
        <v>23062.274341140001</v>
      </c>
      <c r="F323">
        <v>177.46</v>
      </c>
      <c r="G323">
        <v>39.985396395810703</v>
      </c>
      <c r="H323">
        <v>-8.8803169218067008</v>
      </c>
      <c r="I323">
        <v>6.5635768796865497</v>
      </c>
      <c r="J323">
        <v>-2.8811980354746001</v>
      </c>
      <c r="K323">
        <v>182.095461605049</v>
      </c>
      <c r="L323">
        <v>163.45958585552299</v>
      </c>
      <c r="M323">
        <v>43.006984506353199</v>
      </c>
      <c r="N323">
        <v>0.73035355879642405</v>
      </c>
      <c r="O323">
        <v>19.7396596416093</v>
      </c>
      <c r="P323">
        <v>74.837438423645295</v>
      </c>
      <c r="Q323">
        <v>7.7416609797643005E-2</v>
      </c>
    </row>
    <row r="324" spans="1:17" hidden="1" x14ac:dyDescent="0.3">
      <c r="A324" t="s">
        <v>750</v>
      </c>
      <c r="B324" t="s">
        <v>751</v>
      </c>
      <c r="C324" t="s">
        <v>3158</v>
      </c>
      <c r="D324" t="s">
        <v>752</v>
      </c>
      <c r="E324">
        <v>23025.673136879999</v>
      </c>
      <c r="F324">
        <v>91.54</v>
      </c>
      <c r="G324">
        <v>31.1548014721653</v>
      </c>
      <c r="H324">
        <v>-1.1335599388586799</v>
      </c>
      <c r="I324">
        <v>-14.881435477169401</v>
      </c>
      <c r="J324">
        <v>-0.96012647734749801</v>
      </c>
      <c r="K324">
        <v>93.514215059490894</v>
      </c>
      <c r="L324">
        <v>89.036885632961301</v>
      </c>
      <c r="M324">
        <v>50.681017208567297</v>
      </c>
      <c r="N324">
        <v>0.71319193143351001</v>
      </c>
      <c r="O324">
        <v>16.451824339086699</v>
      </c>
      <c r="P324">
        <v>55.2051542895897</v>
      </c>
      <c r="Q324">
        <v>2.0612820630179999E-2</v>
      </c>
    </row>
    <row r="325" spans="1:17" x14ac:dyDescent="0.3">
      <c r="A325" t="s">
        <v>753</v>
      </c>
      <c r="B325" t="s">
        <v>754</v>
      </c>
      <c r="C325" t="s">
        <v>3156</v>
      </c>
      <c r="D325" t="s">
        <v>139</v>
      </c>
      <c r="E325">
        <v>23024.632760785</v>
      </c>
      <c r="F325">
        <v>710.5</v>
      </c>
      <c r="G325">
        <v>131.37089376778101</v>
      </c>
      <c r="H325">
        <v>-9.8079898191502508</v>
      </c>
      <c r="I325">
        <v>61.080232241721902</v>
      </c>
      <c r="J325">
        <v>-3.1776613413734598</v>
      </c>
      <c r="K325">
        <v>684.77999256646206</v>
      </c>
      <c r="L325">
        <v>535.94146497150405</v>
      </c>
      <c r="M325">
        <v>43.909330222572898</v>
      </c>
      <c r="N325">
        <v>0.73894444829328298</v>
      </c>
      <c r="O325">
        <v>12.068965517241301</v>
      </c>
      <c r="P325">
        <v>170.254849752757</v>
      </c>
      <c r="Q325">
        <v>0.250276503690048</v>
      </c>
    </row>
    <row r="326" spans="1:17" x14ac:dyDescent="0.3">
      <c r="A326" t="s">
        <v>755</v>
      </c>
      <c r="B326" t="s">
        <v>756</v>
      </c>
      <c r="C326" t="s">
        <v>3141</v>
      </c>
      <c r="D326" t="s">
        <v>188</v>
      </c>
      <c r="E326">
        <v>22893.526163999999</v>
      </c>
      <c r="F326">
        <v>343.55</v>
      </c>
      <c r="G326">
        <v>-38.257906294831699</v>
      </c>
      <c r="H326">
        <v>-22.539348043387399</v>
      </c>
      <c r="I326">
        <v>-38.005630840919402</v>
      </c>
      <c r="J326">
        <v>2.2678239920999701</v>
      </c>
      <c r="K326">
        <v>424.47987137899503</v>
      </c>
      <c r="L326">
        <v>466.73426006524898</v>
      </c>
      <c r="M326">
        <v>29.317672278090601</v>
      </c>
      <c r="N326">
        <v>2.68492755823902</v>
      </c>
      <c r="O326">
        <v>66.016591471401497</v>
      </c>
      <c r="P326">
        <v>12.234563868016901</v>
      </c>
      <c r="Q326">
        <v>-8.1860240549326002E-2</v>
      </c>
    </row>
    <row r="327" spans="1:17" x14ac:dyDescent="0.3">
      <c r="A327" t="s">
        <v>757</v>
      </c>
      <c r="B327" t="s">
        <v>758</v>
      </c>
      <c r="C327" t="s">
        <v>3147</v>
      </c>
      <c r="D327" t="s">
        <v>51</v>
      </c>
      <c r="E327">
        <v>22815.175395574999</v>
      </c>
      <c r="F327">
        <v>1356.05</v>
      </c>
      <c r="G327">
        <v>259.751155660081</v>
      </c>
      <c r="H327">
        <v>12.663526700557799</v>
      </c>
      <c r="I327">
        <v>142.886486985006</v>
      </c>
      <c r="J327">
        <v>8.2085488486521694</v>
      </c>
      <c r="K327">
        <v>1134.0478036254101</v>
      </c>
      <c r="L327">
        <v>844.42731982066505</v>
      </c>
      <c r="M327">
        <v>80.264969262422397</v>
      </c>
      <c r="N327">
        <v>1.0554442074850401</v>
      </c>
      <c r="O327">
        <v>2.5035950001843501</v>
      </c>
      <c r="P327">
        <v>315.52014708135403</v>
      </c>
      <c r="Q327">
        <v>0.120285394699489</v>
      </c>
    </row>
    <row r="328" spans="1:17" x14ac:dyDescent="0.3">
      <c r="A328" t="s">
        <v>759</v>
      </c>
      <c r="B328" t="s">
        <v>760</v>
      </c>
      <c r="C328" t="s">
        <v>3142</v>
      </c>
      <c r="D328" t="s">
        <v>761</v>
      </c>
      <c r="E328">
        <v>22727.316940500001</v>
      </c>
      <c r="F328">
        <v>1736.2</v>
      </c>
      <c r="G328">
        <v>23.1348752255732</v>
      </c>
      <c r="H328">
        <v>6.9059935795743401</v>
      </c>
      <c r="I328">
        <v>32.545435741260697</v>
      </c>
      <c r="J328">
        <v>0.973242180178995</v>
      </c>
      <c r="K328">
        <v>1565.0643931807399</v>
      </c>
      <c r="L328">
        <v>1405.29256956932</v>
      </c>
      <c r="M328">
        <v>62.996164917221797</v>
      </c>
      <c r="N328">
        <v>1.8472481633425799</v>
      </c>
      <c r="O328">
        <v>0.91003340628958895</v>
      </c>
      <c r="P328">
        <v>73.933079543177698</v>
      </c>
      <c r="Q328">
        <v>3.3739060356654998E-2</v>
      </c>
    </row>
    <row r="329" spans="1:17" x14ac:dyDescent="0.3">
      <c r="A329" t="s">
        <v>762</v>
      </c>
      <c r="B329" t="s">
        <v>763</v>
      </c>
      <c r="C329" t="s">
        <v>3152</v>
      </c>
      <c r="D329" t="s">
        <v>114</v>
      </c>
      <c r="E329">
        <v>22712.166345239999</v>
      </c>
      <c r="F329">
        <v>276.60000000000002</v>
      </c>
      <c r="G329">
        <v>-31.827816770011299</v>
      </c>
      <c r="H329">
        <v>-1.6321173789705901</v>
      </c>
      <c r="I329">
        <v>-3.8833251195798999</v>
      </c>
      <c r="J329">
        <v>4.1994116884241501</v>
      </c>
      <c r="K329">
        <v>280.41525533077203</v>
      </c>
      <c r="L329">
        <v>289.37730175363203</v>
      </c>
      <c r="M329">
        <v>66.265202031502497</v>
      </c>
      <c r="N329">
        <v>0.72561514391402104</v>
      </c>
      <c r="O329">
        <v>29.175704989153999</v>
      </c>
      <c r="P329">
        <v>9.8272781417510604</v>
      </c>
      <c r="Q329">
        <v>-0.105776085417984</v>
      </c>
    </row>
    <row r="330" spans="1:17" hidden="1" x14ac:dyDescent="0.3">
      <c r="A330" t="s">
        <v>764</v>
      </c>
      <c r="B330" t="s">
        <v>765</v>
      </c>
      <c r="C330" t="s">
        <v>3158</v>
      </c>
      <c r="D330" t="s">
        <v>117</v>
      </c>
      <c r="E330">
        <v>22629.61205956</v>
      </c>
      <c r="F330">
        <v>368.8</v>
      </c>
      <c r="G330">
        <v>4.7156393210311599E-2</v>
      </c>
      <c r="H330">
        <v>18.699242608912002</v>
      </c>
      <c r="I330">
        <v>-22.589308681351099</v>
      </c>
      <c r="J330">
        <v>7.1592826434935803</v>
      </c>
      <c r="K330">
        <v>367.62906768970601</v>
      </c>
      <c r="L330">
        <v>387.36143999314402</v>
      </c>
      <c r="M330">
        <v>59.127155157529103</v>
      </c>
      <c r="N330">
        <v>0.85440106080708</v>
      </c>
      <c r="O330">
        <v>56.548264642082401</v>
      </c>
      <c r="P330">
        <v>20.444154147615901</v>
      </c>
      <c r="Q330">
        <v>4.5637003400588003E-2</v>
      </c>
    </row>
    <row r="331" spans="1:17" x14ac:dyDescent="0.3">
      <c r="A331" t="s">
        <v>766</v>
      </c>
      <c r="B331" t="s">
        <v>767</v>
      </c>
      <c r="C331" t="s">
        <v>3147</v>
      </c>
      <c r="D331" t="s">
        <v>51</v>
      </c>
      <c r="E331">
        <v>22257.097400999999</v>
      </c>
      <c r="F331">
        <v>2184.25</v>
      </c>
      <c r="G331">
        <v>38.467295299240497</v>
      </c>
      <c r="H331">
        <v>14.689114949395901</v>
      </c>
      <c r="I331">
        <v>39.2919547093462</v>
      </c>
      <c r="J331">
        <v>2.4054820187828998</v>
      </c>
      <c r="K331">
        <v>1929.7909324664199</v>
      </c>
      <c r="L331">
        <v>1692.94687509291</v>
      </c>
      <c r="M331">
        <v>78.319843810932596</v>
      </c>
      <c r="N331">
        <v>0.52012199283345695</v>
      </c>
      <c r="O331">
        <v>21.964060890465799</v>
      </c>
      <c r="P331">
        <v>69.453064391000694</v>
      </c>
    </row>
    <row r="332" spans="1:17" x14ac:dyDescent="0.3">
      <c r="A332" t="s">
        <v>768</v>
      </c>
      <c r="B332" t="s">
        <v>769</v>
      </c>
      <c r="C332" t="s">
        <v>3157</v>
      </c>
      <c r="D332" t="s">
        <v>169</v>
      </c>
      <c r="E332">
        <v>21480.115612900001</v>
      </c>
      <c r="F332">
        <v>7353.6</v>
      </c>
      <c r="G332">
        <v>-11.642668324022701</v>
      </c>
      <c r="H332">
        <v>-6.9665138547649201</v>
      </c>
      <c r="I332">
        <v>19.1413503670029</v>
      </c>
      <c r="J332">
        <v>-0.43760584889849502</v>
      </c>
      <c r="K332">
        <v>7548.3017839801296</v>
      </c>
      <c r="L332">
        <v>7187.4468470048196</v>
      </c>
      <c r="M332">
        <v>42.842838419148201</v>
      </c>
      <c r="N332">
        <v>0.43187913772713199</v>
      </c>
      <c r="O332">
        <v>11.2380330722367</v>
      </c>
      <c r="P332">
        <v>42.1026696425983</v>
      </c>
      <c r="Q332">
        <v>-8.8561350145767007E-2</v>
      </c>
    </row>
    <row r="333" spans="1:17" x14ac:dyDescent="0.3">
      <c r="A333" t="s">
        <v>770</v>
      </c>
      <c r="B333" t="s">
        <v>771</v>
      </c>
      <c r="C333" t="s">
        <v>3147</v>
      </c>
      <c r="D333" t="s">
        <v>51</v>
      </c>
      <c r="E333">
        <v>21468.624403279999</v>
      </c>
      <c r="F333">
        <v>1102.95</v>
      </c>
      <c r="G333">
        <v>25.6278618483855</v>
      </c>
      <c r="H333">
        <v>-2.9714037720441202</v>
      </c>
      <c r="I333">
        <v>11.313795454056599</v>
      </c>
      <c r="J333">
        <v>3.7064067722744598</v>
      </c>
      <c r="K333">
        <v>1100.06581299503</v>
      </c>
      <c r="L333">
        <v>1033.48341800612</v>
      </c>
      <c r="M333">
        <v>60.340994786378701</v>
      </c>
      <c r="N333">
        <v>0.29625439670811199</v>
      </c>
      <c r="O333">
        <v>18.219320912099299</v>
      </c>
      <c r="P333">
        <v>49.664156319967397</v>
      </c>
      <c r="Q333">
        <v>1.5001486554551999E-2</v>
      </c>
    </row>
    <row r="334" spans="1:17" x14ac:dyDescent="0.3">
      <c r="A334" t="s">
        <v>772</v>
      </c>
      <c r="B334" t="s">
        <v>773</v>
      </c>
      <c r="C334" t="s">
        <v>3147</v>
      </c>
      <c r="D334" t="s">
        <v>51</v>
      </c>
      <c r="E334">
        <v>21437.84642677</v>
      </c>
      <c r="F334">
        <v>16647.55</v>
      </c>
      <c r="G334">
        <v>194.737346922505</v>
      </c>
      <c r="H334">
        <v>14.7694475128697</v>
      </c>
      <c r="I334">
        <v>165.53129454254599</v>
      </c>
      <c r="J334">
        <v>8.9868392978560703</v>
      </c>
      <c r="K334">
        <v>14090.2873154516</v>
      </c>
      <c r="L334">
        <v>10315.795817865001</v>
      </c>
      <c r="M334">
        <v>74.907625036951998</v>
      </c>
      <c r="N334">
        <v>0.72467548887934097</v>
      </c>
      <c r="O334">
        <v>3.5281467843616801</v>
      </c>
      <c r="P334">
        <v>237.949269698845</v>
      </c>
      <c r="Q334">
        <v>0.19455327185128701</v>
      </c>
    </row>
    <row r="335" spans="1:17" x14ac:dyDescent="0.3">
      <c r="A335" t="s">
        <v>774</v>
      </c>
      <c r="B335" t="s">
        <v>775</v>
      </c>
      <c r="C335" t="s">
        <v>3151</v>
      </c>
      <c r="D335" t="s">
        <v>776</v>
      </c>
      <c r="E335">
        <v>20832.241754675</v>
      </c>
      <c r="F335">
        <v>496.8</v>
      </c>
      <c r="G335">
        <v>24.519942897960298</v>
      </c>
      <c r="H335">
        <v>-6.4874232940780203</v>
      </c>
      <c r="I335">
        <v>-31.919903561279</v>
      </c>
      <c r="J335">
        <v>10.567727678351501</v>
      </c>
      <c r="K335">
        <v>494.237612972227</v>
      </c>
      <c r="L335">
        <v>486.30595585278598</v>
      </c>
      <c r="M335">
        <v>65.2702977589162</v>
      </c>
      <c r="N335">
        <v>0.917108788844194</v>
      </c>
      <c r="O335">
        <v>50.583735909822799</v>
      </c>
      <c r="P335">
        <v>65.324459234608995</v>
      </c>
      <c r="Q335">
        <v>0.23241091099674899</v>
      </c>
    </row>
    <row r="336" spans="1:17" x14ac:dyDescent="0.3">
      <c r="A336" t="s">
        <v>777</v>
      </c>
      <c r="B336" t="s">
        <v>778</v>
      </c>
      <c r="C336" t="s">
        <v>3157</v>
      </c>
      <c r="D336" t="s">
        <v>375</v>
      </c>
      <c r="E336">
        <v>20645.612864409999</v>
      </c>
      <c r="F336">
        <v>524.79999999999995</v>
      </c>
      <c r="G336">
        <v>38.802390350238397</v>
      </c>
      <c r="H336">
        <v>6.5394057777873202</v>
      </c>
      <c r="I336">
        <v>18.831694919822301</v>
      </c>
      <c r="J336">
        <v>9.6367980189933107</v>
      </c>
      <c r="K336">
        <v>488.492774033182</v>
      </c>
      <c r="L336">
        <v>452.84879487827101</v>
      </c>
      <c r="M336">
        <v>74.238007303269299</v>
      </c>
      <c r="N336">
        <v>0.79759949513614004</v>
      </c>
      <c r="O336">
        <v>9.4416920731707297</v>
      </c>
      <c r="P336">
        <v>63.260227095971302</v>
      </c>
      <c r="Q336">
        <v>1.1521695025302E-2</v>
      </c>
    </row>
    <row r="337" spans="1:17" x14ac:dyDescent="0.3">
      <c r="A337" t="s">
        <v>779</v>
      </c>
      <c r="B337" t="s">
        <v>780</v>
      </c>
      <c r="C337" t="s">
        <v>3152</v>
      </c>
      <c r="D337" t="s">
        <v>276</v>
      </c>
      <c r="E337">
        <v>20513.787271469999</v>
      </c>
      <c r="F337">
        <v>6051.05</v>
      </c>
      <c r="G337">
        <v>75.081978868953996</v>
      </c>
      <c r="H337">
        <v>-1.0076408661643099</v>
      </c>
      <c r="I337">
        <v>55.180255121969601</v>
      </c>
      <c r="J337">
        <v>-8.5235020770213392</v>
      </c>
      <c r="K337">
        <v>5747.7232232340803</v>
      </c>
      <c r="L337">
        <v>4617.85231549125</v>
      </c>
      <c r="M337">
        <v>40.918105152511203</v>
      </c>
      <c r="N337">
        <v>0.80977366073483203</v>
      </c>
      <c r="O337">
        <v>18.310045364027701</v>
      </c>
      <c r="P337">
        <v>102.207184628237</v>
      </c>
      <c r="Q337">
        <v>6.1132323174269997E-2</v>
      </c>
    </row>
    <row r="338" spans="1:17" x14ac:dyDescent="0.3">
      <c r="A338" t="s">
        <v>781</v>
      </c>
      <c r="B338" t="s">
        <v>782</v>
      </c>
      <c r="C338" t="s">
        <v>3142</v>
      </c>
      <c r="D338" t="s">
        <v>251</v>
      </c>
      <c r="E338">
        <v>20402.522194590001</v>
      </c>
      <c r="F338">
        <v>1870</v>
      </c>
      <c r="G338">
        <v>-35.110571411192701</v>
      </c>
      <c r="H338">
        <v>0.202840147541409</v>
      </c>
      <c r="I338">
        <v>-0.65403546329453199</v>
      </c>
      <c r="J338">
        <v>0.23715907279562401</v>
      </c>
      <c r="K338">
        <v>1857.4330882757699</v>
      </c>
      <c r="L338">
        <v>1858.24223240326</v>
      </c>
      <c r="M338">
        <v>53.7086635275517</v>
      </c>
      <c r="N338">
        <v>0.81698744495978304</v>
      </c>
      <c r="O338">
        <v>31.494652406417099</v>
      </c>
      <c r="P338">
        <v>13.230396609143201</v>
      </c>
      <c r="Q338">
        <v>6.5708921795531006E-2</v>
      </c>
    </row>
    <row r="339" spans="1:17" x14ac:dyDescent="0.3">
      <c r="A339" t="s">
        <v>783</v>
      </c>
      <c r="B339" t="s">
        <v>784</v>
      </c>
      <c r="C339" t="s">
        <v>3151</v>
      </c>
      <c r="D339" t="s">
        <v>117</v>
      </c>
      <c r="E339">
        <v>20317.489664659999</v>
      </c>
      <c r="F339">
        <v>769.95</v>
      </c>
      <c r="G339">
        <v>24.7478453381154</v>
      </c>
      <c r="H339">
        <v>4.1030172423493703</v>
      </c>
      <c r="I339">
        <v>32.2061987760204</v>
      </c>
      <c r="J339">
        <v>6.6316143939845897</v>
      </c>
      <c r="K339">
        <v>716.90787432581999</v>
      </c>
      <c r="L339">
        <v>631.04871122688098</v>
      </c>
      <c r="M339">
        <v>70.785849431924703</v>
      </c>
      <c r="N339">
        <v>0.91803872453477897</v>
      </c>
      <c r="O339">
        <v>4.6821222157282696</v>
      </c>
      <c r="P339">
        <v>74.929001476769301</v>
      </c>
      <c r="Q339">
        <v>0.15627390568344399</v>
      </c>
    </row>
    <row r="340" spans="1:17" x14ac:dyDescent="0.3">
      <c r="A340" t="s">
        <v>785</v>
      </c>
      <c r="B340" t="s">
        <v>786</v>
      </c>
      <c r="C340" t="s">
        <v>3151</v>
      </c>
      <c r="D340" t="s">
        <v>269</v>
      </c>
      <c r="E340">
        <v>20243.200499629998</v>
      </c>
      <c r="F340">
        <v>647.79999999999995</v>
      </c>
      <c r="G340">
        <v>2.90653657634381</v>
      </c>
      <c r="H340">
        <v>-2.49391001496218</v>
      </c>
      <c r="I340">
        <v>-1.43267580462878</v>
      </c>
      <c r="J340">
        <v>12.030827945103701</v>
      </c>
      <c r="K340">
        <v>640.57749696978306</v>
      </c>
      <c r="L340">
        <v>638.76161404574304</v>
      </c>
      <c r="M340">
        <v>60.881494351681297</v>
      </c>
      <c r="N340">
        <v>2.9671572082780302</v>
      </c>
      <c r="O340">
        <v>23.3328187712257</v>
      </c>
      <c r="P340">
        <v>28.761677598886799</v>
      </c>
      <c r="Q340">
        <v>7.6653950317858002E-2</v>
      </c>
    </row>
    <row r="341" spans="1:17" hidden="1" x14ac:dyDescent="0.3">
      <c r="A341" t="s">
        <v>787</v>
      </c>
      <c r="B341" t="s">
        <v>788</v>
      </c>
      <c r="C341" t="s">
        <v>3158</v>
      </c>
      <c r="D341" t="s">
        <v>139</v>
      </c>
      <c r="E341">
        <v>20173.740000000002</v>
      </c>
      <c r="F341">
        <v>143.94999999999999</v>
      </c>
      <c r="G341">
        <v>-12.7295204100151</v>
      </c>
      <c r="H341">
        <v>-0.242948977493013</v>
      </c>
      <c r="I341">
        <v>4.9214798708890397</v>
      </c>
      <c r="J341">
        <v>0.34846848873700098</v>
      </c>
      <c r="K341">
        <v>142.76425587070401</v>
      </c>
      <c r="L341">
        <v>137.58041594576801</v>
      </c>
      <c r="M341">
        <v>53.328059728626101</v>
      </c>
      <c r="N341">
        <v>0.43779342915347502</v>
      </c>
      <c r="O341">
        <v>7.5720736366793897</v>
      </c>
      <c r="P341">
        <v>19.708939708939699</v>
      </c>
    </row>
    <row r="342" spans="1:17" hidden="1" x14ac:dyDescent="0.3">
      <c r="A342" t="s">
        <v>789</v>
      </c>
      <c r="B342" t="s">
        <v>790</v>
      </c>
      <c r="C342" t="s">
        <v>3158</v>
      </c>
      <c r="D342" t="s">
        <v>139</v>
      </c>
      <c r="E342">
        <v>20155.501969815999</v>
      </c>
      <c r="F342">
        <v>366.47</v>
      </c>
      <c r="G342">
        <v>-2.5999280024347802</v>
      </c>
      <c r="H342">
        <v>-1.6088932721920199</v>
      </c>
      <c r="I342">
        <v>-1.3702568920462299</v>
      </c>
      <c r="J342">
        <v>-3.21645088635234</v>
      </c>
      <c r="K342">
        <v>367.98441328125602</v>
      </c>
      <c r="L342">
        <v>350.096708164397</v>
      </c>
      <c r="M342">
        <v>42.778347382377802</v>
      </c>
      <c r="N342">
        <v>0.83370013013130695</v>
      </c>
      <c r="O342">
        <v>5.0536196687314101</v>
      </c>
      <c r="P342">
        <v>18.120870265914601</v>
      </c>
      <c r="Q342">
        <v>-0.10379904096142301</v>
      </c>
    </row>
    <row r="343" spans="1:17" x14ac:dyDescent="0.3">
      <c r="A343" t="s">
        <v>791</v>
      </c>
      <c r="B343" t="s">
        <v>792</v>
      </c>
      <c r="C343" t="s">
        <v>3145</v>
      </c>
      <c r="D343" t="s">
        <v>123</v>
      </c>
      <c r="E343">
        <v>20098.1775886</v>
      </c>
      <c r="F343">
        <v>792.65</v>
      </c>
      <c r="G343">
        <v>29.4942544706634</v>
      </c>
      <c r="H343">
        <v>-5.0017632485513497</v>
      </c>
      <c r="I343">
        <v>31.8655988003494</v>
      </c>
      <c r="J343">
        <v>6.8673631995897999</v>
      </c>
      <c r="K343">
        <v>829.68123119663096</v>
      </c>
      <c r="L343">
        <v>731.33129354546202</v>
      </c>
      <c r="M343">
        <v>52.056302236030199</v>
      </c>
      <c r="N343">
        <v>0.61804214389265499</v>
      </c>
      <c r="O343">
        <v>27.1620513467482</v>
      </c>
      <c r="P343">
        <v>66.488132745221506</v>
      </c>
      <c r="Q343">
        <v>0.14755865699739101</v>
      </c>
    </row>
    <row r="344" spans="1:17" x14ac:dyDescent="0.3">
      <c r="A344" t="s">
        <v>793</v>
      </c>
      <c r="B344" t="s">
        <v>794</v>
      </c>
      <c r="C344" t="s">
        <v>3143</v>
      </c>
      <c r="D344" t="s">
        <v>406</v>
      </c>
      <c r="E344">
        <v>19986.037796375</v>
      </c>
      <c r="F344">
        <v>1174.95</v>
      </c>
      <c r="G344">
        <v>97.018111776141595</v>
      </c>
      <c r="H344">
        <v>15.5735559895107</v>
      </c>
      <c r="I344">
        <v>53.986486200932397</v>
      </c>
      <c r="J344">
        <v>7.4313911013755698</v>
      </c>
      <c r="K344">
        <v>1036.38680465426</v>
      </c>
      <c r="L344">
        <v>856.53583809627196</v>
      </c>
      <c r="M344">
        <v>78.1000990297172</v>
      </c>
      <c r="N344">
        <v>0.94620241488740697</v>
      </c>
      <c r="O344">
        <v>1.8681646027490499</v>
      </c>
      <c r="P344">
        <v>157.523287671232</v>
      </c>
    </row>
    <row r="345" spans="1:17" x14ac:dyDescent="0.3">
      <c r="A345" t="s">
        <v>795</v>
      </c>
      <c r="B345" t="s">
        <v>796</v>
      </c>
      <c r="C345" t="s">
        <v>3141</v>
      </c>
      <c r="D345" t="s">
        <v>188</v>
      </c>
      <c r="E345">
        <v>19981.5458810399</v>
      </c>
      <c r="F345">
        <v>352.7</v>
      </c>
      <c r="G345">
        <v>2.8098173255842398</v>
      </c>
      <c r="H345">
        <v>-9.5737295168262992</v>
      </c>
      <c r="I345">
        <v>13.1650325302586</v>
      </c>
      <c r="J345">
        <v>4.83428831659017</v>
      </c>
      <c r="K345">
        <v>372.32195922596702</v>
      </c>
      <c r="L345">
        <v>353.08426817293503</v>
      </c>
      <c r="M345">
        <v>53.041590974219801</v>
      </c>
      <c r="N345">
        <v>0.47824776117342699</v>
      </c>
      <c r="O345">
        <v>33.172667989792998</v>
      </c>
      <c r="P345">
        <v>35.627763891559297</v>
      </c>
      <c r="Q345">
        <v>-2.1385575875450002E-3</v>
      </c>
    </row>
    <row r="346" spans="1:17" x14ac:dyDescent="0.3">
      <c r="A346" t="s">
        <v>797</v>
      </c>
      <c r="B346" t="s">
        <v>798</v>
      </c>
      <c r="C346" t="s">
        <v>3155</v>
      </c>
      <c r="D346" t="s">
        <v>505</v>
      </c>
      <c r="E346">
        <v>19931.139363694001</v>
      </c>
      <c r="F346">
        <v>166.78</v>
      </c>
      <c r="G346">
        <v>-28.032376609595399</v>
      </c>
      <c r="H346">
        <v>-3.2408740875397402</v>
      </c>
      <c r="I346">
        <v>0.28222618534801303</v>
      </c>
      <c r="J346">
        <v>-3.53563011296785</v>
      </c>
      <c r="K346">
        <v>172.39728321860599</v>
      </c>
      <c r="L346">
        <v>174.11698885985601</v>
      </c>
      <c r="M346">
        <v>43.768958270742303</v>
      </c>
      <c r="N346">
        <v>0.404765766890888</v>
      </c>
      <c r="O346">
        <v>33.553183834992197</v>
      </c>
      <c r="P346">
        <v>17.244288224956001</v>
      </c>
      <c r="Q346">
        <v>-1.4129648979882999E-2</v>
      </c>
    </row>
    <row r="347" spans="1:17" x14ac:dyDescent="0.3">
      <c r="A347" t="s">
        <v>799</v>
      </c>
      <c r="B347" t="s">
        <v>800</v>
      </c>
      <c r="C347" t="s">
        <v>3151</v>
      </c>
      <c r="D347" t="s">
        <v>166</v>
      </c>
      <c r="E347">
        <v>19859.981147099999</v>
      </c>
      <c r="F347">
        <v>820</v>
      </c>
      <c r="G347">
        <v>123.231754331247</v>
      </c>
      <c r="H347">
        <v>6.3312738207321102</v>
      </c>
      <c r="I347">
        <v>7.6626568913062201</v>
      </c>
      <c r="J347">
        <v>4.2347202924596203</v>
      </c>
      <c r="K347">
        <v>789.80097712562895</v>
      </c>
      <c r="L347">
        <v>729.40148804373302</v>
      </c>
      <c r="M347">
        <v>65.938591165772294</v>
      </c>
      <c r="N347">
        <v>0.90302611343210004</v>
      </c>
      <c r="O347">
        <v>19.512195121951201</v>
      </c>
      <c r="P347">
        <v>143.107026386006</v>
      </c>
      <c r="Q347">
        <v>0.198816403223043</v>
      </c>
    </row>
    <row r="348" spans="1:17" x14ac:dyDescent="0.3">
      <c r="A348" t="s">
        <v>801</v>
      </c>
      <c r="B348" t="s">
        <v>802</v>
      </c>
      <c r="C348" t="s">
        <v>3141</v>
      </c>
      <c r="D348" t="s">
        <v>266</v>
      </c>
      <c r="E348">
        <v>19854.653614031999</v>
      </c>
      <c r="F348">
        <v>215.25</v>
      </c>
      <c r="G348">
        <v>21.583302473230201</v>
      </c>
      <c r="H348">
        <v>-6.5728496376314602</v>
      </c>
      <c r="I348">
        <v>-3.2268850462587402</v>
      </c>
      <c r="J348">
        <v>-1.02415105168397</v>
      </c>
      <c r="K348">
        <v>214.46871113631201</v>
      </c>
      <c r="L348">
        <v>213.98994634150401</v>
      </c>
      <c r="M348">
        <v>54.634630206390703</v>
      </c>
      <c r="N348">
        <v>1.3680349587148399</v>
      </c>
      <c r="O348">
        <v>32.125435540069603</v>
      </c>
      <c r="P348">
        <v>56.034795215657802</v>
      </c>
      <c r="Q348">
        <v>3.9523827089341997E-2</v>
      </c>
    </row>
    <row r="349" spans="1:17" x14ac:dyDescent="0.3">
      <c r="A349" t="s">
        <v>803</v>
      </c>
      <c r="B349" t="s">
        <v>804</v>
      </c>
      <c r="C349" t="s">
        <v>3146</v>
      </c>
      <c r="D349" t="s">
        <v>46</v>
      </c>
      <c r="E349">
        <v>19727.3176465</v>
      </c>
      <c r="F349">
        <v>217.22</v>
      </c>
      <c r="G349">
        <v>-0.53196388329434896</v>
      </c>
      <c r="H349">
        <v>-4.6119392993237902</v>
      </c>
      <c r="I349">
        <v>-34.650183135187298</v>
      </c>
      <c r="J349">
        <v>6.2485231984656</v>
      </c>
      <c r="K349">
        <v>214.44164742782999</v>
      </c>
      <c r="L349">
        <v>225.037648314227</v>
      </c>
      <c r="M349">
        <v>62.923528237194603</v>
      </c>
      <c r="N349">
        <v>1.17365570824955</v>
      </c>
      <c r="O349">
        <v>61.863548476199199</v>
      </c>
      <c r="P349">
        <v>37.873690891780299</v>
      </c>
      <c r="Q349">
        <v>0.15030458480761399</v>
      </c>
    </row>
    <row r="350" spans="1:17" x14ac:dyDescent="0.3">
      <c r="A350" t="s">
        <v>805</v>
      </c>
      <c r="B350" t="s">
        <v>806</v>
      </c>
      <c r="C350" t="s">
        <v>3151</v>
      </c>
      <c r="D350" t="s">
        <v>471</v>
      </c>
      <c r="E350">
        <v>19609.966854670001</v>
      </c>
      <c r="F350">
        <v>310.89999999999998</v>
      </c>
      <c r="G350">
        <v>13.651326753181699</v>
      </c>
      <c r="H350">
        <v>-2.67623901743235</v>
      </c>
      <c r="I350">
        <v>4.1495719451580699</v>
      </c>
      <c r="J350">
        <v>1.79664400039351</v>
      </c>
      <c r="K350">
        <v>320.84236036598799</v>
      </c>
      <c r="L350">
        <v>292.77827906295198</v>
      </c>
      <c r="M350">
        <v>51.451719391602303</v>
      </c>
      <c r="N350">
        <v>0.55348629300455998</v>
      </c>
      <c r="O350">
        <v>23.464136378256601</v>
      </c>
      <c r="P350">
        <v>63.653112251612001</v>
      </c>
      <c r="Q350">
        <v>0.177606868401984</v>
      </c>
    </row>
    <row r="351" spans="1:17" x14ac:dyDescent="0.3">
      <c r="A351" t="s">
        <v>807</v>
      </c>
      <c r="B351" t="s">
        <v>808</v>
      </c>
      <c r="C351" t="s">
        <v>3147</v>
      </c>
      <c r="D351" t="s">
        <v>51</v>
      </c>
      <c r="E351">
        <v>19601.275634879999</v>
      </c>
      <c r="F351">
        <v>1461.7</v>
      </c>
      <c r="G351">
        <v>38.447614913461599</v>
      </c>
      <c r="H351">
        <v>7.4021703103311802</v>
      </c>
      <c r="I351">
        <v>49.689916662893502</v>
      </c>
      <c r="J351">
        <v>2.6442991230486301</v>
      </c>
      <c r="K351">
        <v>1349.0613190302399</v>
      </c>
      <c r="L351">
        <v>1153.84241630576</v>
      </c>
      <c r="M351">
        <v>62.8104445337922</v>
      </c>
      <c r="N351">
        <v>0.78327068807709899</v>
      </c>
      <c r="O351">
        <v>4.1287541903263199</v>
      </c>
      <c r="P351">
        <v>80.646357288512604</v>
      </c>
      <c r="Q351">
        <v>8.7178274951819998E-2</v>
      </c>
    </row>
    <row r="352" spans="1:17" x14ac:dyDescent="0.3">
      <c r="A352" t="s">
        <v>809</v>
      </c>
      <c r="B352" t="s">
        <v>810</v>
      </c>
      <c r="C352" t="s">
        <v>3147</v>
      </c>
      <c r="D352" t="s">
        <v>51</v>
      </c>
      <c r="E352">
        <v>19550.116276825</v>
      </c>
      <c r="F352">
        <v>1202.25</v>
      </c>
      <c r="G352">
        <v>142.774668709362</v>
      </c>
      <c r="H352">
        <v>-3.8142857610030698</v>
      </c>
      <c r="I352">
        <v>76.017323722561599</v>
      </c>
      <c r="J352">
        <v>7.6182943174566704</v>
      </c>
      <c r="K352">
        <v>1137.11600798219</v>
      </c>
      <c r="L352">
        <v>889.872960428635</v>
      </c>
      <c r="M352">
        <v>67.399139493531095</v>
      </c>
      <c r="N352">
        <v>0.32668577463757498</v>
      </c>
      <c r="O352">
        <v>8.95404449989603</v>
      </c>
      <c r="P352">
        <v>166.69254658385</v>
      </c>
      <c r="Q352">
        <v>7.5185901025914006E-2</v>
      </c>
    </row>
    <row r="353" spans="1:17" x14ac:dyDescent="0.3">
      <c r="A353" t="s">
        <v>811</v>
      </c>
      <c r="B353" t="s">
        <v>812</v>
      </c>
      <c r="C353" t="s">
        <v>3146</v>
      </c>
      <c r="D353" t="s">
        <v>46</v>
      </c>
      <c r="E353">
        <v>19444.40883036</v>
      </c>
      <c r="F353">
        <v>309.10000000000002</v>
      </c>
      <c r="G353">
        <v>62.293518501912601</v>
      </c>
      <c r="H353">
        <v>-1.39413395698557</v>
      </c>
      <c r="I353">
        <v>-8.7534136887742804</v>
      </c>
      <c r="J353">
        <v>6.58796120764449</v>
      </c>
      <c r="K353">
        <v>300.331389117725</v>
      </c>
      <c r="L353">
        <v>280.21650400304299</v>
      </c>
      <c r="M353">
        <v>67.111759876654602</v>
      </c>
      <c r="N353">
        <v>1.0669248384680401</v>
      </c>
      <c r="O353">
        <v>17.923002264639202</v>
      </c>
      <c r="P353">
        <v>99.870675719366304</v>
      </c>
      <c r="Q353">
        <v>0.16723561341607199</v>
      </c>
    </row>
    <row r="354" spans="1:17" x14ac:dyDescent="0.3">
      <c r="A354" t="s">
        <v>813</v>
      </c>
      <c r="B354" t="s">
        <v>814</v>
      </c>
      <c r="C354" t="s">
        <v>3155</v>
      </c>
      <c r="D354" t="s">
        <v>222</v>
      </c>
      <c r="E354">
        <v>19442.256074729899</v>
      </c>
      <c r="F354">
        <v>878.6</v>
      </c>
      <c r="G354">
        <v>34.074290141526703</v>
      </c>
      <c r="H354">
        <v>0.70976096298908598</v>
      </c>
      <c r="I354">
        <v>5.69257159455604</v>
      </c>
      <c r="J354">
        <v>4.2360124531406704</v>
      </c>
      <c r="K354">
        <v>863.92444261567402</v>
      </c>
      <c r="L354">
        <v>808.79071072479405</v>
      </c>
      <c r="M354">
        <v>60.382628284045502</v>
      </c>
      <c r="N354">
        <v>1.2691402452966201</v>
      </c>
      <c r="O354">
        <v>9.0371044844069992</v>
      </c>
      <c r="P354">
        <v>56.599233579894801</v>
      </c>
      <c r="Q354">
        <v>0.17959079289733701</v>
      </c>
    </row>
    <row r="355" spans="1:17" x14ac:dyDescent="0.3">
      <c r="A355" t="s">
        <v>815</v>
      </c>
      <c r="B355" t="s">
        <v>816</v>
      </c>
      <c r="C355" t="s">
        <v>3157</v>
      </c>
      <c r="D355" t="s">
        <v>493</v>
      </c>
      <c r="E355">
        <v>19338.305321439999</v>
      </c>
      <c r="F355">
        <v>1868.85</v>
      </c>
      <c r="G355">
        <v>-10.291098948628701</v>
      </c>
      <c r="H355">
        <v>-2.5701193170375598</v>
      </c>
      <c r="I355">
        <v>1.67410910167278</v>
      </c>
      <c r="J355">
        <v>-0.234278144161956</v>
      </c>
      <c r="K355">
        <v>1908.3569378467701</v>
      </c>
      <c r="L355">
        <v>1875.90983490798</v>
      </c>
      <c r="M355">
        <v>53.109395217704602</v>
      </c>
      <c r="N355">
        <v>0.60991144203097103</v>
      </c>
      <c r="O355">
        <v>24.675602643336799</v>
      </c>
      <c r="P355">
        <v>27.810832991382799</v>
      </c>
      <c r="Q355">
        <v>-4.3493799799042998E-2</v>
      </c>
    </row>
    <row r="356" spans="1:17" x14ac:dyDescent="0.3">
      <c r="A356" t="s">
        <v>817</v>
      </c>
      <c r="B356" t="s">
        <v>818</v>
      </c>
      <c r="C356" t="s">
        <v>3151</v>
      </c>
      <c r="D356" t="s">
        <v>290</v>
      </c>
      <c r="E356">
        <v>19236.1446</v>
      </c>
      <c r="F356">
        <v>1662.4</v>
      </c>
      <c r="G356">
        <v>79.742949896174594</v>
      </c>
      <c r="H356">
        <v>4.5539050776224297</v>
      </c>
      <c r="I356">
        <v>10.7316044497845</v>
      </c>
      <c r="J356">
        <v>17.4822563004522</v>
      </c>
      <c r="K356">
        <v>1619.65820900829</v>
      </c>
      <c r="L356">
        <v>1514.8396884593999</v>
      </c>
      <c r="M356">
        <v>69.278401619118796</v>
      </c>
      <c r="N356">
        <v>0.79847125835767896</v>
      </c>
      <c r="O356">
        <v>70.464388835418603</v>
      </c>
      <c r="P356">
        <v>146.84831836068</v>
      </c>
      <c r="Q356">
        <v>0.16853696190599399</v>
      </c>
    </row>
    <row r="357" spans="1:17" x14ac:dyDescent="0.3">
      <c r="A357" t="s">
        <v>819</v>
      </c>
      <c r="B357" t="s">
        <v>820</v>
      </c>
      <c r="C357" t="s">
        <v>3152</v>
      </c>
      <c r="D357" t="s">
        <v>821</v>
      </c>
      <c r="E357">
        <v>19222.572680099998</v>
      </c>
      <c r="F357">
        <v>1225.75</v>
      </c>
      <c r="G357">
        <v>-32.515350684963998</v>
      </c>
      <c r="H357">
        <v>-0.95327591082474505</v>
      </c>
      <c r="I357">
        <v>-8.4663209275625597</v>
      </c>
      <c r="J357">
        <v>0.27606726123070902</v>
      </c>
      <c r="K357">
        <v>1273.6375470396499</v>
      </c>
      <c r="L357">
        <v>1319.60358600718</v>
      </c>
      <c r="M357">
        <v>52.305302955559704</v>
      </c>
      <c r="N357">
        <v>0.79894524338638395</v>
      </c>
      <c r="O357">
        <v>28.794615541505198</v>
      </c>
      <c r="P357">
        <v>10.3931192867114</v>
      </c>
      <c r="Q357">
        <v>-2.130209348098E-2</v>
      </c>
    </row>
    <row r="358" spans="1:17" x14ac:dyDescent="0.3">
      <c r="A358" t="s">
        <v>822</v>
      </c>
      <c r="B358" t="s">
        <v>823</v>
      </c>
      <c r="C358" t="s">
        <v>3143</v>
      </c>
      <c r="D358" t="s">
        <v>54</v>
      </c>
      <c r="E358">
        <v>19181.4751818</v>
      </c>
      <c r="F358">
        <v>638.85</v>
      </c>
      <c r="G358">
        <v>-31.523934814037901</v>
      </c>
      <c r="H358">
        <v>-7.5758676311663899</v>
      </c>
      <c r="I358">
        <v>-20.143014802798799</v>
      </c>
      <c r="J358">
        <v>1.63246434564927</v>
      </c>
      <c r="K358">
        <v>719.60275965704</v>
      </c>
      <c r="L358">
        <v>739.28884895203998</v>
      </c>
      <c r="M358">
        <v>47.078920753151102</v>
      </c>
      <c r="N358">
        <v>0.45424803925656299</v>
      </c>
      <c r="O358">
        <v>47.726383345073103</v>
      </c>
      <c r="P358">
        <v>6.4661278226814503</v>
      </c>
      <c r="Q358">
        <v>2.4172056442316001E-2</v>
      </c>
    </row>
    <row r="359" spans="1:17" x14ac:dyDescent="0.3">
      <c r="A359" t="s">
        <v>824</v>
      </c>
      <c r="B359" t="s">
        <v>825</v>
      </c>
      <c r="C359" t="s">
        <v>3159</v>
      </c>
      <c r="D359" t="s">
        <v>573</v>
      </c>
      <c r="E359">
        <v>19150.64845017</v>
      </c>
      <c r="F359">
        <v>636.65</v>
      </c>
      <c r="G359">
        <v>26.419409568060502</v>
      </c>
      <c r="H359">
        <v>23.031639739242099</v>
      </c>
      <c r="I359">
        <v>-5.4441301332419298</v>
      </c>
      <c r="J359">
        <v>-0.631089195943485</v>
      </c>
      <c r="K359">
        <v>563.82918333083103</v>
      </c>
      <c r="L359">
        <v>575.52041747705096</v>
      </c>
      <c r="M359">
        <v>72.718797373561401</v>
      </c>
      <c r="N359">
        <v>2.1505066865773301</v>
      </c>
      <c r="O359">
        <v>22.869708631115898</v>
      </c>
      <c r="P359">
        <v>54.1525423728813</v>
      </c>
      <c r="Q359">
        <v>0.14435493038498201</v>
      </c>
    </row>
    <row r="360" spans="1:17" x14ac:dyDescent="0.3">
      <c r="A360" t="s">
        <v>826</v>
      </c>
      <c r="B360" t="s">
        <v>827</v>
      </c>
      <c r="C360" t="s">
        <v>3143</v>
      </c>
      <c r="D360" t="s">
        <v>24</v>
      </c>
      <c r="E360">
        <v>19041.766642536</v>
      </c>
      <c r="F360">
        <v>237.49</v>
      </c>
      <c r="G360">
        <v>33.090060306172902</v>
      </c>
      <c r="H360">
        <v>5.5729307886734096</v>
      </c>
      <c r="I360">
        <v>11.2175018629262</v>
      </c>
      <c r="J360">
        <v>8.0418882044477797</v>
      </c>
      <c r="K360">
        <v>220.24271045480501</v>
      </c>
      <c r="L360">
        <v>202.23029463129899</v>
      </c>
      <c r="M360">
        <v>70.750044185198206</v>
      </c>
      <c r="N360">
        <v>1.24547156965589</v>
      </c>
      <c r="O360">
        <v>3.1622384100383001</v>
      </c>
      <c r="P360">
        <v>56.397760948304203</v>
      </c>
      <c r="Q360">
        <v>0.19722982417704699</v>
      </c>
    </row>
    <row r="361" spans="1:17" x14ac:dyDescent="0.3">
      <c r="A361" t="s">
        <v>828</v>
      </c>
      <c r="B361" t="s">
        <v>829</v>
      </c>
      <c r="C361" t="s">
        <v>3156</v>
      </c>
      <c r="D361" t="s">
        <v>139</v>
      </c>
      <c r="E361">
        <v>18931.707951885001</v>
      </c>
      <c r="F361">
        <v>1348.5</v>
      </c>
      <c r="G361">
        <v>48.5692465628318</v>
      </c>
      <c r="H361">
        <v>-2.3449202023690101</v>
      </c>
      <c r="I361">
        <v>-6.4420301075581703</v>
      </c>
      <c r="J361">
        <v>1.4363808642598399</v>
      </c>
      <c r="K361">
        <v>1387.7439467617</v>
      </c>
      <c r="L361">
        <v>1297.9906565181</v>
      </c>
      <c r="M361">
        <v>58.7233180224489</v>
      </c>
      <c r="N361">
        <v>0.71063767076078499</v>
      </c>
      <c r="O361">
        <v>22.135706340378199</v>
      </c>
      <c r="P361">
        <v>74</v>
      </c>
    </row>
    <row r="362" spans="1:17" x14ac:dyDescent="0.3">
      <c r="A362" t="s">
        <v>830</v>
      </c>
      <c r="B362" t="s">
        <v>831</v>
      </c>
      <c r="C362" t="s">
        <v>3152</v>
      </c>
      <c r="D362" t="s">
        <v>120</v>
      </c>
      <c r="E362">
        <v>18880.2466002</v>
      </c>
      <c r="F362">
        <v>748.15</v>
      </c>
      <c r="G362">
        <v>193.66571865327001</v>
      </c>
      <c r="H362">
        <v>12.9089517616093</v>
      </c>
      <c r="I362">
        <v>156.681810600202</v>
      </c>
      <c r="J362">
        <v>2.60676483611525</v>
      </c>
      <c r="K362">
        <v>629.356429166353</v>
      </c>
      <c r="L362">
        <v>450.958150577438</v>
      </c>
      <c r="M362">
        <v>72.033347179965901</v>
      </c>
      <c r="N362">
        <v>1.0643742654710799</v>
      </c>
      <c r="O362">
        <v>1.1428189534184301</v>
      </c>
      <c r="P362">
        <v>409.968985378821</v>
      </c>
      <c r="Q362">
        <v>0.259183140602949</v>
      </c>
    </row>
    <row r="363" spans="1:17" x14ac:dyDescent="0.3">
      <c r="A363" t="s">
        <v>832</v>
      </c>
      <c r="B363" t="s">
        <v>833</v>
      </c>
      <c r="C363" t="s">
        <v>3144</v>
      </c>
      <c r="D363" t="s">
        <v>659</v>
      </c>
      <c r="E363">
        <v>18614.285031108</v>
      </c>
      <c r="F363">
        <v>129.52000000000001</v>
      </c>
      <c r="G363">
        <v>70.903615785897898</v>
      </c>
      <c r="H363">
        <v>6.75832358034826</v>
      </c>
      <c r="I363">
        <v>16.917871941141499</v>
      </c>
      <c r="J363">
        <v>-0.80884873987011296</v>
      </c>
      <c r="K363">
        <v>130.682876717038</v>
      </c>
      <c r="L363">
        <v>119.409709024021</v>
      </c>
      <c r="M363">
        <v>52.348776266303098</v>
      </c>
      <c r="N363">
        <v>0.59083088066185796</v>
      </c>
      <c r="O363">
        <v>32.025941939468701</v>
      </c>
      <c r="P363">
        <v>96.391205458680801</v>
      </c>
      <c r="Q363">
        <v>6.1282849612840001E-2</v>
      </c>
    </row>
    <row r="364" spans="1:17" hidden="1" x14ac:dyDescent="0.3">
      <c r="A364" t="s">
        <v>834</v>
      </c>
      <c r="B364" t="s">
        <v>835</v>
      </c>
      <c r="C364" t="s">
        <v>3143</v>
      </c>
      <c r="D364" t="s">
        <v>54</v>
      </c>
      <c r="E364">
        <v>18613.487053950001</v>
      </c>
      <c r="F364">
        <v>433.35</v>
      </c>
      <c r="G364">
        <v>11.5794366618801</v>
      </c>
      <c r="H364">
        <v>-1.6875082029839299</v>
      </c>
      <c r="I364">
        <v>16.642650910883301</v>
      </c>
      <c r="J364">
        <v>1.2180734851141199</v>
      </c>
      <c r="K364">
        <v>433.07869908599997</v>
      </c>
      <c r="M364">
        <v>56.048345518243003</v>
      </c>
      <c r="N364">
        <v>1.00364277110867</v>
      </c>
      <c r="O364">
        <v>19.2569516557055</v>
      </c>
      <c r="P364">
        <v>48.407534246575302</v>
      </c>
    </row>
    <row r="365" spans="1:17" x14ac:dyDescent="0.3">
      <c r="A365" t="s">
        <v>836</v>
      </c>
      <c r="B365" t="s">
        <v>837</v>
      </c>
      <c r="C365" t="s">
        <v>3148</v>
      </c>
      <c r="D365" t="s">
        <v>213</v>
      </c>
      <c r="E365">
        <v>18543.5152402399</v>
      </c>
      <c r="F365">
        <v>1575.55</v>
      </c>
      <c r="G365">
        <v>4.9467784737836196</v>
      </c>
      <c r="H365">
        <v>-3.8252462578075601</v>
      </c>
      <c r="I365">
        <v>-32.858167182654398</v>
      </c>
      <c r="J365">
        <v>8.3061488904652006</v>
      </c>
      <c r="K365">
        <v>1638.84019625513</v>
      </c>
      <c r="L365">
        <v>1751.55351248277</v>
      </c>
      <c r="M365">
        <v>64.383821674728907</v>
      </c>
      <c r="N365">
        <v>0.52039564443307995</v>
      </c>
      <c r="O365">
        <v>54.127130208498599</v>
      </c>
      <c r="P365">
        <v>26.8456646002737</v>
      </c>
      <c r="Q365">
        <v>0.13336925239584199</v>
      </c>
    </row>
    <row r="366" spans="1:17" hidden="1" x14ac:dyDescent="0.3">
      <c r="A366" t="s">
        <v>838</v>
      </c>
      <c r="B366" t="s">
        <v>839</v>
      </c>
      <c r="C366" t="s">
        <v>3158</v>
      </c>
      <c r="D366" t="s">
        <v>46</v>
      </c>
      <c r="E366">
        <v>18530.828632935001</v>
      </c>
      <c r="F366">
        <v>494.1</v>
      </c>
      <c r="G366">
        <v>-13.5232164377896</v>
      </c>
      <c r="H366">
        <v>18.669381237611901</v>
      </c>
      <c r="I366">
        <v>-1.49390536719607</v>
      </c>
      <c r="J366">
        <v>-0.25331992457041103</v>
      </c>
      <c r="M366">
        <v>54.896318133861001</v>
      </c>
      <c r="O366">
        <v>11.819469742967</v>
      </c>
      <c r="P366">
        <v>17.5728732897085</v>
      </c>
    </row>
    <row r="367" spans="1:17" x14ac:dyDescent="0.3">
      <c r="A367" t="s">
        <v>840</v>
      </c>
      <c r="B367" t="s">
        <v>841</v>
      </c>
      <c r="C367" t="s">
        <v>3146</v>
      </c>
      <c r="D367" t="s">
        <v>256</v>
      </c>
      <c r="E367">
        <v>18519.673558760001</v>
      </c>
      <c r="F367">
        <v>1132.8</v>
      </c>
      <c r="G367">
        <v>43.989140720410603</v>
      </c>
      <c r="H367">
        <v>-11.4390292949486</v>
      </c>
      <c r="I367">
        <v>-14.5214207708219</v>
      </c>
      <c r="J367">
        <v>1.23597119302465</v>
      </c>
      <c r="K367">
        <v>1234.00679306042</v>
      </c>
      <c r="L367">
        <v>1162.7427772907099</v>
      </c>
      <c r="M367">
        <v>34.360704941520801</v>
      </c>
      <c r="N367">
        <v>1.1136133473444201</v>
      </c>
      <c r="O367">
        <v>27.9131355932203</v>
      </c>
      <c r="P367">
        <v>80.684265092910096</v>
      </c>
      <c r="Q367">
        <v>0.14500055780516299</v>
      </c>
    </row>
    <row r="368" spans="1:17" x14ac:dyDescent="0.3">
      <c r="A368" t="s">
        <v>842</v>
      </c>
      <c r="B368" t="s">
        <v>843</v>
      </c>
      <c r="C368" t="s">
        <v>3148</v>
      </c>
      <c r="D368" t="s">
        <v>213</v>
      </c>
      <c r="E368">
        <v>18220.774967310001</v>
      </c>
      <c r="F368">
        <v>483.1</v>
      </c>
      <c r="G368">
        <v>-22.430899071669401</v>
      </c>
      <c r="H368">
        <v>-3.5538367138285998</v>
      </c>
      <c r="I368">
        <v>-18.446550682025801</v>
      </c>
      <c r="J368">
        <v>4.0761162472924601</v>
      </c>
      <c r="K368">
        <v>505.20331795363899</v>
      </c>
      <c r="L368">
        <v>518.95081516127698</v>
      </c>
      <c r="M368">
        <v>54.131039631819398</v>
      </c>
      <c r="N368">
        <v>1.53068950916074</v>
      </c>
      <c r="O368">
        <v>28.834609811633101</v>
      </c>
      <c r="P368">
        <v>18.756145526057001</v>
      </c>
      <c r="Q368">
        <v>7.1100129528507E-2</v>
      </c>
    </row>
    <row r="369" spans="1:17" x14ac:dyDescent="0.3">
      <c r="A369" t="s">
        <v>844</v>
      </c>
      <c r="B369" t="s">
        <v>845</v>
      </c>
      <c r="C369" t="s">
        <v>3145</v>
      </c>
      <c r="D369" t="s">
        <v>557</v>
      </c>
      <c r="E369">
        <v>18180.98559706</v>
      </c>
      <c r="F369">
        <v>2928.05</v>
      </c>
      <c r="G369">
        <v>106.14700113137501</v>
      </c>
      <c r="H369">
        <v>6.8803965123805897</v>
      </c>
      <c r="I369">
        <v>53.3163332681535</v>
      </c>
      <c r="J369">
        <v>1.85665187524395</v>
      </c>
      <c r="K369">
        <v>2747.7760699870901</v>
      </c>
      <c r="L369">
        <v>2185.72613889492</v>
      </c>
      <c r="M369">
        <v>65.158973867807205</v>
      </c>
      <c r="N369">
        <v>1.0128999673866801</v>
      </c>
      <c r="O369">
        <v>5.7495602875633898</v>
      </c>
      <c r="P369">
        <v>138.90747389033899</v>
      </c>
    </row>
    <row r="370" spans="1:17" x14ac:dyDescent="0.3">
      <c r="A370" t="s">
        <v>846</v>
      </c>
      <c r="B370" t="s">
        <v>847</v>
      </c>
      <c r="C370" t="s">
        <v>3152</v>
      </c>
      <c r="D370" t="s">
        <v>232</v>
      </c>
      <c r="E370">
        <v>18139.220579785</v>
      </c>
      <c r="F370">
        <v>420.3</v>
      </c>
      <c r="G370">
        <v>20.628356663412202</v>
      </c>
      <c r="H370">
        <v>-6.1869307253755403</v>
      </c>
      <c r="I370">
        <v>4.3334586142463403</v>
      </c>
      <c r="J370">
        <v>-0.59392839017888399</v>
      </c>
      <c r="K370">
        <v>431.12409885642398</v>
      </c>
      <c r="L370">
        <v>405.21884364197899</v>
      </c>
      <c r="M370">
        <v>47.687619541412801</v>
      </c>
      <c r="N370">
        <v>0.74496624365397401</v>
      </c>
      <c r="O370">
        <v>37.389959552700397</v>
      </c>
      <c r="P370">
        <v>48.332451032292198</v>
      </c>
      <c r="Q370">
        <v>6.2943353525517998E-2</v>
      </c>
    </row>
    <row r="371" spans="1:17" x14ac:dyDescent="0.3">
      <c r="A371" t="s">
        <v>848</v>
      </c>
      <c r="B371" t="s">
        <v>849</v>
      </c>
      <c r="C371" t="s">
        <v>3152</v>
      </c>
      <c r="D371" t="s">
        <v>584</v>
      </c>
      <c r="E371">
        <v>18133.307980900001</v>
      </c>
      <c r="F371">
        <v>1433.45</v>
      </c>
      <c r="G371">
        <v>-33.220637732420798</v>
      </c>
      <c r="H371">
        <v>4.2113233016327003</v>
      </c>
      <c r="I371">
        <v>-4.6481453902843297</v>
      </c>
      <c r="J371">
        <v>7.4749152626342301</v>
      </c>
      <c r="K371">
        <v>1376.6136086481499</v>
      </c>
      <c r="L371">
        <v>1437.2270737413101</v>
      </c>
      <c r="M371">
        <v>76.437242185112495</v>
      </c>
      <c r="N371">
        <v>1.0138549789463001</v>
      </c>
      <c r="O371">
        <v>20.286720848302998</v>
      </c>
      <c r="P371">
        <v>12.9590228526398</v>
      </c>
      <c r="Q371">
        <v>-0.123704161967697</v>
      </c>
    </row>
    <row r="372" spans="1:17" x14ac:dyDescent="0.3">
      <c r="A372" t="s">
        <v>850</v>
      </c>
      <c r="B372" t="s">
        <v>851</v>
      </c>
      <c r="C372" t="s">
        <v>3151</v>
      </c>
      <c r="D372" t="s">
        <v>269</v>
      </c>
      <c r="E372">
        <v>18104.441038739998</v>
      </c>
      <c r="F372">
        <v>2335.15</v>
      </c>
      <c r="G372">
        <v>103.809515789215</v>
      </c>
      <c r="H372">
        <v>13.974810017194001</v>
      </c>
      <c r="I372">
        <v>20.694910967701102</v>
      </c>
      <c r="J372">
        <v>1.9202111609893999</v>
      </c>
      <c r="K372">
        <v>1990.7012239317601</v>
      </c>
      <c r="L372">
        <v>1694.8399746804801</v>
      </c>
      <c r="M372">
        <v>66.215238571403603</v>
      </c>
      <c r="N372">
        <v>1.5140284432865201</v>
      </c>
      <c r="O372">
        <v>14.9390831424105</v>
      </c>
      <c r="P372">
        <v>178.99044205495801</v>
      </c>
      <c r="Q372">
        <v>0.17096521486640101</v>
      </c>
    </row>
    <row r="373" spans="1:17" x14ac:dyDescent="0.3">
      <c r="A373" t="s">
        <v>852</v>
      </c>
      <c r="B373" t="s">
        <v>853</v>
      </c>
      <c r="C373" t="s">
        <v>3159</v>
      </c>
      <c r="D373" t="s">
        <v>169</v>
      </c>
      <c r="E373">
        <v>17858.6904774</v>
      </c>
      <c r="F373">
        <v>1138.4000000000001</v>
      </c>
      <c r="G373">
        <v>-1.32237124870703</v>
      </c>
      <c r="H373">
        <v>10.288359831914899</v>
      </c>
      <c r="I373">
        <v>9.8975177677394601</v>
      </c>
      <c r="J373">
        <v>-8.5923072750811702</v>
      </c>
      <c r="K373">
        <v>1134.15145247702</v>
      </c>
      <c r="L373">
        <v>1054.7218001333199</v>
      </c>
      <c r="M373">
        <v>42.562983437431001</v>
      </c>
      <c r="N373">
        <v>1.51188912187151</v>
      </c>
      <c r="O373">
        <v>20.440969782150301</v>
      </c>
      <c r="P373">
        <v>36.761172513214802</v>
      </c>
      <c r="Q373">
        <v>-8.2213712118830006E-3</v>
      </c>
    </row>
    <row r="374" spans="1:17" x14ac:dyDescent="0.3">
      <c r="A374" t="s">
        <v>854</v>
      </c>
      <c r="B374" t="s">
        <v>855</v>
      </c>
      <c r="C374" t="s">
        <v>3143</v>
      </c>
      <c r="D374" t="s">
        <v>500</v>
      </c>
      <c r="E374">
        <v>17844.1016528</v>
      </c>
      <c r="F374">
        <v>428.95</v>
      </c>
      <c r="G374">
        <v>-51.520927557510397</v>
      </c>
      <c r="H374">
        <v>-8.5319736720181805</v>
      </c>
      <c r="I374">
        <v>-2.8563218248754101</v>
      </c>
      <c r="J374">
        <v>0.38670882235971898</v>
      </c>
      <c r="K374">
        <v>438.79808833063601</v>
      </c>
      <c r="L374">
        <v>462.69780600324901</v>
      </c>
      <c r="M374">
        <v>47.617161900718799</v>
      </c>
      <c r="N374">
        <v>0.31507957521531399</v>
      </c>
      <c r="O374">
        <v>52.784269692527502</v>
      </c>
      <c r="P374">
        <v>40.972130932036201</v>
      </c>
      <c r="Q374">
        <v>2.9303419057837E-2</v>
      </c>
    </row>
    <row r="375" spans="1:17" x14ac:dyDescent="0.3">
      <c r="A375" t="s">
        <v>856</v>
      </c>
      <c r="B375" t="s">
        <v>857</v>
      </c>
      <c r="C375" t="s">
        <v>3154</v>
      </c>
      <c r="D375" t="s">
        <v>447</v>
      </c>
      <c r="E375">
        <v>17809.119503369999</v>
      </c>
      <c r="F375">
        <v>7469.65</v>
      </c>
      <c r="G375">
        <v>-14.7634701581367</v>
      </c>
      <c r="H375">
        <v>-7.2035695704503002</v>
      </c>
      <c r="I375">
        <v>-4.00923117103798</v>
      </c>
      <c r="J375">
        <v>-1.886195835975</v>
      </c>
      <c r="K375">
        <v>7855.1948392545901</v>
      </c>
      <c r="L375">
        <v>7617.8509438203</v>
      </c>
      <c r="M375">
        <v>43.713463475759603</v>
      </c>
      <c r="N375">
        <v>0.199462909114801</v>
      </c>
      <c r="O375">
        <v>27.030048261966702</v>
      </c>
      <c r="P375">
        <v>36.143513286917198</v>
      </c>
      <c r="Q375">
        <v>-1.6911490382428E-2</v>
      </c>
    </row>
    <row r="376" spans="1:17" x14ac:dyDescent="0.3">
      <c r="A376" t="s">
        <v>858</v>
      </c>
      <c r="B376" t="s">
        <v>859</v>
      </c>
      <c r="C376" t="s">
        <v>3151</v>
      </c>
      <c r="D376" t="s">
        <v>776</v>
      </c>
      <c r="E376">
        <v>17655.185775000002</v>
      </c>
      <c r="F376">
        <v>4234.1000000000004</v>
      </c>
      <c r="G376">
        <v>52.006395968458797</v>
      </c>
      <c r="H376">
        <v>4.3912266907499902</v>
      </c>
      <c r="I376">
        <v>-17.0339139398078</v>
      </c>
      <c r="J376">
        <v>9.1828935930947093</v>
      </c>
      <c r="K376">
        <v>3955.4608363254201</v>
      </c>
      <c r="L376">
        <v>3728.69505014582</v>
      </c>
      <c r="M376">
        <v>70.915167176779804</v>
      </c>
      <c r="N376">
        <v>1.01158486569552</v>
      </c>
      <c r="O376">
        <v>29.614321815734101</v>
      </c>
      <c r="P376">
        <v>77.742795373926896</v>
      </c>
      <c r="Q376">
        <v>0.105443121576643</v>
      </c>
    </row>
    <row r="377" spans="1:17" x14ac:dyDescent="0.3">
      <c r="A377" t="s">
        <v>860</v>
      </c>
      <c r="B377" t="s">
        <v>861</v>
      </c>
      <c r="C377" t="s">
        <v>3151</v>
      </c>
      <c r="D377" t="s">
        <v>522</v>
      </c>
      <c r="E377">
        <v>17585.730584825</v>
      </c>
      <c r="F377">
        <v>1151.45</v>
      </c>
      <c r="G377">
        <v>-6.8239860516320903</v>
      </c>
      <c r="H377">
        <v>-8.4078240597815199</v>
      </c>
      <c r="I377">
        <v>-29.445553983642601</v>
      </c>
      <c r="J377">
        <v>0.36694149904373202</v>
      </c>
      <c r="K377">
        <v>1243.1752724560799</v>
      </c>
      <c r="L377">
        <v>1260.3639828222099</v>
      </c>
      <c r="M377">
        <v>49.446022695681101</v>
      </c>
      <c r="N377">
        <v>0.48308352114543202</v>
      </c>
      <c r="O377">
        <v>47.6399322593251</v>
      </c>
      <c r="P377">
        <v>38.520300751879702</v>
      </c>
      <c r="Q377">
        <v>7.6550938264976998E-2</v>
      </c>
    </row>
    <row r="378" spans="1:17" x14ac:dyDescent="0.3">
      <c r="A378" t="s">
        <v>862</v>
      </c>
      <c r="B378" t="s">
        <v>863</v>
      </c>
      <c r="C378" t="s">
        <v>3151</v>
      </c>
      <c r="D378" t="s">
        <v>117</v>
      </c>
      <c r="E378">
        <v>17510.6757645</v>
      </c>
      <c r="F378">
        <v>11893.9</v>
      </c>
      <c r="G378">
        <v>95.796946816684496</v>
      </c>
      <c r="H378">
        <v>-0.244450551956477</v>
      </c>
      <c r="I378">
        <v>14.7235716835152</v>
      </c>
      <c r="J378">
        <v>-2.1202793312839101</v>
      </c>
      <c r="K378">
        <v>12417.207857920501</v>
      </c>
      <c r="L378">
        <v>11224.630411152</v>
      </c>
      <c r="M378">
        <v>33.952541590448199</v>
      </c>
      <c r="N378">
        <v>1.4524268047202</v>
      </c>
      <c r="O378">
        <v>32.0180933083345</v>
      </c>
      <c r="P378">
        <v>123.359624413145</v>
      </c>
    </row>
    <row r="379" spans="1:17" x14ac:dyDescent="0.3">
      <c r="A379" t="s">
        <v>864</v>
      </c>
      <c r="B379" t="s">
        <v>865</v>
      </c>
      <c r="C379" t="s">
        <v>3148</v>
      </c>
      <c r="D379" t="s">
        <v>776</v>
      </c>
      <c r="E379">
        <v>17464.50355818</v>
      </c>
      <c r="F379">
        <v>966.2</v>
      </c>
      <c r="G379">
        <v>2.5976514382763098</v>
      </c>
      <c r="H379">
        <v>4.3057968304301504</v>
      </c>
      <c r="I379">
        <v>28.4722658890243</v>
      </c>
      <c r="J379">
        <v>-0.82026583873854697</v>
      </c>
      <c r="K379">
        <v>954.501554259101</v>
      </c>
      <c r="L379">
        <v>859.67679203657406</v>
      </c>
      <c r="M379">
        <v>55.344054028040198</v>
      </c>
      <c r="N379">
        <v>0.51996708461424401</v>
      </c>
      <c r="O379">
        <v>10.127302835851699</v>
      </c>
      <c r="P379">
        <v>60.485009550701797</v>
      </c>
      <c r="Q379">
        <v>0.19190273175794201</v>
      </c>
    </row>
    <row r="380" spans="1:17" x14ac:dyDescent="0.3">
      <c r="A380" t="s">
        <v>866</v>
      </c>
      <c r="B380" t="s">
        <v>867</v>
      </c>
      <c r="C380" t="s">
        <v>3152</v>
      </c>
      <c r="D380" t="s">
        <v>43</v>
      </c>
      <c r="E380">
        <v>17453.230961509998</v>
      </c>
      <c r="F380">
        <v>807.55</v>
      </c>
      <c r="G380">
        <v>-19.895938412610601</v>
      </c>
      <c r="H380">
        <v>-4.1078023631011096</v>
      </c>
      <c r="I380">
        <v>-15.8953353409992</v>
      </c>
      <c r="J380">
        <v>4.1693604634785801</v>
      </c>
      <c r="K380">
        <v>836.12282822130805</v>
      </c>
      <c r="L380">
        <v>855.079685302705</v>
      </c>
      <c r="M380">
        <v>51.972857534084703</v>
      </c>
      <c r="N380">
        <v>1.93118244472325</v>
      </c>
      <c r="O380">
        <v>26.9271252554021</v>
      </c>
      <c r="P380">
        <v>13.547525309336301</v>
      </c>
    </row>
    <row r="381" spans="1:17" x14ac:dyDescent="0.3">
      <c r="A381" t="s">
        <v>868</v>
      </c>
      <c r="B381" t="s">
        <v>869</v>
      </c>
      <c r="C381" t="s">
        <v>3157</v>
      </c>
      <c r="D381" t="s">
        <v>493</v>
      </c>
      <c r="E381">
        <v>17395.5077208</v>
      </c>
      <c r="F381">
        <v>3583</v>
      </c>
      <c r="G381">
        <v>-25.984242606343201</v>
      </c>
      <c r="H381">
        <v>5.6473436275738198</v>
      </c>
      <c r="I381">
        <v>-1.5559498739779001</v>
      </c>
      <c r="J381">
        <v>4.4914377263966596</v>
      </c>
      <c r="K381">
        <v>3392.72521306824</v>
      </c>
      <c r="L381">
        <v>3454.6600216315801</v>
      </c>
      <c r="M381">
        <v>63.695673480855703</v>
      </c>
      <c r="N381">
        <v>0.57523864210303499</v>
      </c>
      <c r="O381">
        <v>11.0647502093217</v>
      </c>
      <c r="P381">
        <v>24.584919765642599</v>
      </c>
      <c r="Q381">
        <v>-5.7793872444937E-2</v>
      </c>
    </row>
    <row r="382" spans="1:17" x14ac:dyDescent="0.3">
      <c r="A382" t="s">
        <v>870</v>
      </c>
      <c r="B382" t="s">
        <v>871</v>
      </c>
      <c r="C382" t="s">
        <v>3142</v>
      </c>
      <c r="D382" t="s">
        <v>21</v>
      </c>
      <c r="E382">
        <v>17375.7648728399</v>
      </c>
      <c r="F382">
        <v>639.35</v>
      </c>
      <c r="G382">
        <v>-30.879072993931999</v>
      </c>
      <c r="H382">
        <v>2.0545508103269698</v>
      </c>
      <c r="I382">
        <v>16.5015975720627</v>
      </c>
      <c r="J382">
        <v>11.544299123048599</v>
      </c>
      <c r="K382">
        <v>606.24790589505801</v>
      </c>
      <c r="L382">
        <v>625.16982183098003</v>
      </c>
      <c r="M382">
        <v>66.844211460973298</v>
      </c>
      <c r="N382">
        <v>1.6365655914691399</v>
      </c>
      <c r="O382">
        <v>36.075701884726598</v>
      </c>
      <c r="P382">
        <v>36.147785349233303</v>
      </c>
      <c r="Q382">
        <v>7.6356596569770993E-2</v>
      </c>
    </row>
    <row r="383" spans="1:17" x14ac:dyDescent="0.3">
      <c r="A383" t="s">
        <v>872</v>
      </c>
      <c r="B383" t="s">
        <v>873</v>
      </c>
      <c r="C383" t="s">
        <v>3151</v>
      </c>
      <c r="D383" t="s">
        <v>269</v>
      </c>
      <c r="E383">
        <v>17372.694599999999</v>
      </c>
      <c r="F383">
        <v>16209.35</v>
      </c>
      <c r="G383">
        <v>1.2729593492988001</v>
      </c>
      <c r="H383">
        <v>-2.8193030665576799</v>
      </c>
      <c r="I383">
        <v>-7.0009546582505697</v>
      </c>
      <c r="J383">
        <v>6.31225909654429</v>
      </c>
      <c r="K383">
        <v>16092.991850663901</v>
      </c>
      <c r="L383">
        <v>15658.975949797299</v>
      </c>
      <c r="M383">
        <v>67.444861031077195</v>
      </c>
      <c r="N383">
        <v>1.0549011059147599</v>
      </c>
      <c r="O383">
        <v>18.449845305333</v>
      </c>
      <c r="P383">
        <v>24.839035135010199</v>
      </c>
      <c r="Q383">
        <v>6.7923633728883007E-2</v>
      </c>
    </row>
    <row r="384" spans="1:17" x14ac:dyDescent="0.3">
      <c r="A384" t="s">
        <v>874</v>
      </c>
      <c r="B384" t="s">
        <v>875</v>
      </c>
      <c r="C384" t="s">
        <v>3157</v>
      </c>
      <c r="D384" t="s">
        <v>375</v>
      </c>
      <c r="E384">
        <v>17357.069748375001</v>
      </c>
      <c r="F384">
        <v>1368.25</v>
      </c>
      <c r="G384">
        <v>93.361645605968704</v>
      </c>
      <c r="H384">
        <v>10.3770655623442</v>
      </c>
      <c r="I384">
        <v>135.62897857176401</v>
      </c>
      <c r="J384">
        <v>4.3512822600819696</v>
      </c>
      <c r="K384">
        <v>1192.77453963673</v>
      </c>
      <c r="L384">
        <v>916.57753711356702</v>
      </c>
      <c r="M384">
        <v>74.724607236709204</v>
      </c>
      <c r="N384">
        <v>0.81492000549215904</v>
      </c>
      <c r="O384">
        <v>2.60917230038371</v>
      </c>
      <c r="P384">
        <v>204.055555555555</v>
      </c>
      <c r="Q384">
        <v>0.13043704742690301</v>
      </c>
    </row>
    <row r="385" spans="1:17" hidden="1" x14ac:dyDescent="0.3">
      <c r="A385" t="s">
        <v>876</v>
      </c>
      <c r="B385" t="s">
        <v>877</v>
      </c>
      <c r="C385" t="s">
        <v>3158</v>
      </c>
      <c r="D385" t="s">
        <v>144</v>
      </c>
      <c r="E385">
        <v>17330.277784925998</v>
      </c>
      <c r="F385">
        <v>36.61</v>
      </c>
      <c r="G385">
        <v>6.4860847878546997</v>
      </c>
      <c r="H385">
        <v>19.305107157084599</v>
      </c>
      <c r="I385">
        <v>18.515395858448201</v>
      </c>
      <c r="J385">
        <v>28.855939888141201</v>
      </c>
      <c r="O385">
        <v>3.1685331876536602</v>
      </c>
      <c r="P385">
        <v>35.492227979274602</v>
      </c>
    </row>
    <row r="386" spans="1:17" x14ac:dyDescent="0.3">
      <c r="A386" t="s">
        <v>878</v>
      </c>
      <c r="B386" t="s">
        <v>879</v>
      </c>
      <c r="C386" t="s">
        <v>3148</v>
      </c>
      <c r="D386" t="s">
        <v>538</v>
      </c>
      <c r="E386">
        <v>17287.262807290001</v>
      </c>
      <c r="F386">
        <v>624.54999999999995</v>
      </c>
      <c r="G386">
        <v>35.245276054714097</v>
      </c>
      <c r="H386">
        <v>9.3562368731924597</v>
      </c>
      <c r="I386">
        <v>16.0672366567319</v>
      </c>
      <c r="J386">
        <v>9.1887226819458707</v>
      </c>
      <c r="K386">
        <v>581.51403216020003</v>
      </c>
      <c r="L386">
        <v>534.91390879532605</v>
      </c>
      <c r="M386">
        <v>74.284134064274994</v>
      </c>
      <c r="N386">
        <v>1.22461918044887</v>
      </c>
      <c r="O386">
        <v>15.9234648947242</v>
      </c>
      <c r="P386">
        <v>66.081638080042495</v>
      </c>
      <c r="Q386">
        <v>0.218362146467313</v>
      </c>
    </row>
    <row r="387" spans="1:17" x14ac:dyDescent="0.3">
      <c r="A387" t="s">
        <v>880</v>
      </c>
      <c r="B387" t="s">
        <v>881</v>
      </c>
      <c r="C387" t="s">
        <v>3143</v>
      </c>
      <c r="D387" t="s">
        <v>208</v>
      </c>
      <c r="E387">
        <v>17251.895296784998</v>
      </c>
      <c r="F387">
        <v>4169.1499999999996</v>
      </c>
      <c r="G387">
        <v>36.021493472577603</v>
      </c>
      <c r="H387">
        <v>0.52473645049663098</v>
      </c>
      <c r="I387">
        <v>-6.2023851132296102</v>
      </c>
      <c r="J387">
        <v>3.4108334222282402</v>
      </c>
      <c r="K387">
        <v>3995.5860751609398</v>
      </c>
      <c r="L387">
        <v>3650.3456909438501</v>
      </c>
      <c r="M387">
        <v>65.8121163220097</v>
      </c>
      <c r="N387">
        <v>0.63589537772942994</v>
      </c>
      <c r="O387">
        <v>5.1053572071045599</v>
      </c>
      <c r="P387">
        <v>74.441422594142196</v>
      </c>
      <c r="Q387">
        <v>0.26732539209063899</v>
      </c>
    </row>
    <row r="388" spans="1:17" x14ac:dyDescent="0.3">
      <c r="A388" t="s">
        <v>882</v>
      </c>
      <c r="B388" t="s">
        <v>883</v>
      </c>
      <c r="C388" t="s">
        <v>3143</v>
      </c>
      <c r="D388" t="s">
        <v>54</v>
      </c>
      <c r="E388">
        <v>17230.521195164001</v>
      </c>
      <c r="F388">
        <v>208.12</v>
      </c>
      <c r="G388">
        <v>-9.0282384584681008</v>
      </c>
      <c r="H388">
        <v>3.2112080769359901</v>
      </c>
      <c r="I388">
        <v>-14.3133049733179</v>
      </c>
      <c r="J388">
        <v>9.7080209275599092</v>
      </c>
      <c r="K388">
        <v>201.868036750355</v>
      </c>
      <c r="L388">
        <v>207.36654560118399</v>
      </c>
      <c r="M388">
        <v>63.560078042470998</v>
      </c>
      <c r="N388">
        <v>1.1993542683063001</v>
      </c>
      <c r="O388">
        <v>38.982317893522897</v>
      </c>
      <c r="P388">
        <v>16.927917298724601</v>
      </c>
      <c r="Q388">
        <v>5.0067466447936998E-2</v>
      </c>
    </row>
    <row r="389" spans="1:17" x14ac:dyDescent="0.3">
      <c r="A389" t="s">
        <v>884</v>
      </c>
      <c r="B389" t="s">
        <v>885</v>
      </c>
      <c r="C389" t="s">
        <v>3142</v>
      </c>
      <c r="D389" t="s">
        <v>21</v>
      </c>
      <c r="E389">
        <v>17220.917170150002</v>
      </c>
      <c r="F389">
        <v>755.25</v>
      </c>
      <c r="G389">
        <v>21.1552914137778</v>
      </c>
      <c r="H389">
        <v>7.8513251022994099</v>
      </c>
      <c r="I389">
        <v>17.866764227551901</v>
      </c>
      <c r="J389">
        <v>2.9080227151959099</v>
      </c>
      <c r="K389">
        <v>719.70828612031596</v>
      </c>
      <c r="L389">
        <v>673.45467352152502</v>
      </c>
      <c r="M389">
        <v>65.8066602564205</v>
      </c>
      <c r="N389">
        <v>0.66623544193635098</v>
      </c>
      <c r="O389">
        <v>11.155246607083701</v>
      </c>
      <c r="P389">
        <v>46.935797665369599</v>
      </c>
      <c r="Q389">
        <v>5.4852497573487001E-2</v>
      </c>
    </row>
    <row r="390" spans="1:17" x14ac:dyDescent="0.3">
      <c r="A390" t="s">
        <v>886</v>
      </c>
      <c r="B390" t="s">
        <v>887</v>
      </c>
      <c r="C390" t="s">
        <v>3146</v>
      </c>
      <c r="D390" t="s">
        <v>46</v>
      </c>
      <c r="E390">
        <v>17141.394211859999</v>
      </c>
      <c r="F390">
        <v>1461.6</v>
      </c>
      <c r="G390">
        <v>82.432955336216907</v>
      </c>
      <c r="H390">
        <v>-7.41806433032668</v>
      </c>
      <c r="I390">
        <v>-9.7185409866980699</v>
      </c>
      <c r="J390">
        <v>-3.7388761659200398</v>
      </c>
      <c r="K390">
        <v>1545.15564873276</v>
      </c>
      <c r="L390">
        <v>1336.9905251370301</v>
      </c>
      <c r="M390">
        <v>44.463554082084599</v>
      </c>
      <c r="N390">
        <v>0.84550150353072595</v>
      </c>
      <c r="O390">
        <v>24.657909140667702</v>
      </c>
      <c r="P390">
        <v>140.71146245059199</v>
      </c>
      <c r="Q390">
        <v>0.199623568658022</v>
      </c>
    </row>
    <row r="391" spans="1:17" x14ac:dyDescent="0.3">
      <c r="A391" t="s">
        <v>888</v>
      </c>
      <c r="B391" t="s">
        <v>889</v>
      </c>
      <c r="C391" t="s">
        <v>573</v>
      </c>
      <c r="D391" t="s">
        <v>573</v>
      </c>
      <c r="E391">
        <v>17084.213177850001</v>
      </c>
      <c r="F391">
        <v>33.950000000000003</v>
      </c>
      <c r="G391">
        <v>-26.634563018761401</v>
      </c>
      <c r="H391">
        <v>-3.7079225450909599</v>
      </c>
      <c r="I391">
        <v>-15.741121331553099</v>
      </c>
      <c r="J391">
        <v>5.3751978122288202</v>
      </c>
      <c r="K391">
        <v>33.972767774144302</v>
      </c>
      <c r="L391">
        <v>36.4979613873831</v>
      </c>
      <c r="M391">
        <v>70.851897382491003</v>
      </c>
      <c r="N391">
        <v>0.84718299928802898</v>
      </c>
      <c r="O391">
        <v>55.817378497790799</v>
      </c>
      <c r="P391">
        <v>9.2693916961699294</v>
      </c>
      <c r="Q391">
        <v>-5.2096936135866002E-2</v>
      </c>
    </row>
    <row r="392" spans="1:17" x14ac:dyDescent="0.3">
      <c r="A392" t="s">
        <v>890</v>
      </c>
      <c r="B392" t="s">
        <v>891</v>
      </c>
      <c r="C392" t="s">
        <v>3151</v>
      </c>
      <c r="D392" t="s">
        <v>120</v>
      </c>
      <c r="E392">
        <v>17051.5345870399</v>
      </c>
      <c r="F392">
        <v>1892.4</v>
      </c>
      <c r="G392">
        <v>125.25846063442</v>
      </c>
      <c r="H392">
        <v>-1.63885430016971</v>
      </c>
      <c r="I392">
        <v>83.308481330046405</v>
      </c>
      <c r="J392">
        <v>4.3163868837727604</v>
      </c>
      <c r="K392">
        <v>1772.50097241975</v>
      </c>
      <c r="L392">
        <v>1410.09659576179</v>
      </c>
      <c r="M392">
        <v>66.721524114080395</v>
      </c>
      <c r="N392">
        <v>0.80088319197049795</v>
      </c>
      <c r="O392">
        <v>5.5643627140139396</v>
      </c>
      <c r="P392">
        <v>175.038151297144</v>
      </c>
      <c r="Q392">
        <v>0.21200223611219901</v>
      </c>
    </row>
    <row r="393" spans="1:17" hidden="1" x14ac:dyDescent="0.3">
      <c r="A393" t="s">
        <v>892</v>
      </c>
      <c r="B393" t="s">
        <v>893</v>
      </c>
      <c r="C393" t="s">
        <v>3158</v>
      </c>
      <c r="D393" t="s">
        <v>493</v>
      </c>
      <c r="E393">
        <v>16882.7052060799</v>
      </c>
      <c r="F393">
        <v>3635.4</v>
      </c>
      <c r="G393">
        <v>30.058437415126299</v>
      </c>
      <c r="H393">
        <v>-17.491267547566402</v>
      </c>
      <c r="I393">
        <v>34.553473968153902</v>
      </c>
      <c r="J393">
        <v>-1.4702282382421801</v>
      </c>
      <c r="K393">
        <v>3769.0167545940899</v>
      </c>
      <c r="L393">
        <v>3258.4477406759402</v>
      </c>
      <c r="M393">
        <v>44.180800684352398</v>
      </c>
      <c r="N393">
        <v>0.61558978773579798</v>
      </c>
      <c r="O393">
        <v>28.569070803762902</v>
      </c>
      <c r="P393">
        <v>60.3617115130127</v>
      </c>
      <c r="Q393">
        <v>5.8796150886314E-2</v>
      </c>
    </row>
    <row r="394" spans="1:17" hidden="1" x14ac:dyDescent="0.3">
      <c r="A394" t="s">
        <v>894</v>
      </c>
      <c r="B394" t="s">
        <v>895</v>
      </c>
      <c r="C394" t="s">
        <v>3155</v>
      </c>
      <c r="D394" t="s">
        <v>896</v>
      </c>
      <c r="E394">
        <v>16846.891175019999</v>
      </c>
      <c r="F394">
        <v>1580.55</v>
      </c>
      <c r="G394">
        <v>-6.9549749764353903</v>
      </c>
      <c r="H394">
        <v>-3.79877568450592</v>
      </c>
      <c r="I394">
        <v>1.86691676478694</v>
      </c>
      <c r="J394">
        <v>-0.314864968582167</v>
      </c>
      <c r="K394">
        <v>1632.69646062944</v>
      </c>
      <c r="M394">
        <v>54.507272385458997</v>
      </c>
      <c r="N394">
        <v>1.2481286926991799</v>
      </c>
      <c r="O394">
        <v>26.601499478029801</v>
      </c>
      <c r="P394">
        <v>28.327852880282499</v>
      </c>
    </row>
    <row r="395" spans="1:17" x14ac:dyDescent="0.3">
      <c r="A395" t="s">
        <v>897</v>
      </c>
      <c r="B395" t="s">
        <v>898</v>
      </c>
      <c r="C395" t="s">
        <v>3145</v>
      </c>
      <c r="D395" t="s">
        <v>279</v>
      </c>
      <c r="E395">
        <v>16786.072561500001</v>
      </c>
      <c r="F395">
        <v>2389.75</v>
      </c>
      <c r="G395">
        <v>50.2128425199828</v>
      </c>
      <c r="H395">
        <v>-12.6787463389891</v>
      </c>
      <c r="I395">
        <v>54.132748077306402</v>
      </c>
      <c r="J395">
        <v>-4.9423699009966304</v>
      </c>
      <c r="K395">
        <v>2587.87536230553</v>
      </c>
      <c r="L395">
        <v>2185.9432751538502</v>
      </c>
      <c r="M395">
        <v>25.012229898303801</v>
      </c>
      <c r="N395">
        <v>0.36600914831166598</v>
      </c>
      <c r="O395">
        <v>24.4900094152108</v>
      </c>
      <c r="P395">
        <v>89.768125148892196</v>
      </c>
      <c r="Q395">
        <v>9.1322176913486999E-2</v>
      </c>
    </row>
    <row r="396" spans="1:17" x14ac:dyDescent="0.3">
      <c r="A396" t="s">
        <v>899</v>
      </c>
      <c r="B396" t="s">
        <v>900</v>
      </c>
      <c r="C396" t="s">
        <v>3156</v>
      </c>
      <c r="D396" t="s">
        <v>139</v>
      </c>
      <c r="E396">
        <v>16713.948088249999</v>
      </c>
      <c r="F396">
        <v>1654.15</v>
      </c>
      <c r="G396">
        <v>57.333700155310503</v>
      </c>
      <c r="H396">
        <v>5.1641160532110497</v>
      </c>
      <c r="I396">
        <v>-19.219195573359698</v>
      </c>
      <c r="J396">
        <v>0.197608611760936</v>
      </c>
      <c r="K396">
        <v>1666.22719405056</v>
      </c>
      <c r="L396">
        <v>1606.3569987666101</v>
      </c>
      <c r="M396">
        <v>65.585598788520102</v>
      </c>
      <c r="N396">
        <v>1.1934168323460299</v>
      </c>
      <c r="O396">
        <v>30.6292303280837</v>
      </c>
      <c r="P396">
        <v>85.127068996812795</v>
      </c>
      <c r="Q396">
        <v>7.7792246705514004E-2</v>
      </c>
    </row>
    <row r="397" spans="1:17" x14ac:dyDescent="0.3">
      <c r="A397" t="s">
        <v>901</v>
      </c>
      <c r="B397" t="s">
        <v>902</v>
      </c>
      <c r="C397" t="s">
        <v>3147</v>
      </c>
      <c r="D397" t="s">
        <v>51</v>
      </c>
      <c r="E397">
        <v>16694.828850959999</v>
      </c>
      <c r="F397">
        <v>2236.0500000000002</v>
      </c>
      <c r="G397">
        <v>54.807828637408903</v>
      </c>
      <c r="H397">
        <v>9.6109313119514095</v>
      </c>
      <c r="I397">
        <v>63.102511548787902</v>
      </c>
      <c r="J397">
        <v>9.9685953014838695</v>
      </c>
      <c r="K397">
        <v>1963.52523741713</v>
      </c>
      <c r="L397">
        <v>1658.83809251504</v>
      </c>
      <c r="M397">
        <v>75.527966187448897</v>
      </c>
      <c r="N397">
        <v>0.77327415564111102</v>
      </c>
      <c r="O397">
        <v>2.9941190939379601</v>
      </c>
      <c r="P397">
        <v>89.817487266553499</v>
      </c>
      <c r="Q397">
        <v>0.11943852959383799</v>
      </c>
    </row>
    <row r="398" spans="1:17" x14ac:dyDescent="0.3">
      <c r="A398" t="s">
        <v>903</v>
      </c>
      <c r="B398" t="s">
        <v>904</v>
      </c>
      <c r="C398" t="s">
        <v>3143</v>
      </c>
      <c r="D398" t="s">
        <v>144</v>
      </c>
      <c r="E398">
        <v>16693.006042737001</v>
      </c>
      <c r="F398">
        <v>63.79</v>
      </c>
      <c r="G398">
        <v>104.329410701547</v>
      </c>
      <c r="H398">
        <v>8.9424751608175796</v>
      </c>
      <c r="I398">
        <v>-2.8696940951132599</v>
      </c>
      <c r="J398">
        <v>0.75667913434168199</v>
      </c>
      <c r="K398">
        <v>62.409389302955603</v>
      </c>
      <c r="L398">
        <v>57.475182933907398</v>
      </c>
      <c r="M398">
        <v>58.578813625667102</v>
      </c>
      <c r="N398">
        <v>1.27766012603974</v>
      </c>
      <c r="O398">
        <v>43.282646182787197</v>
      </c>
      <c r="P398">
        <v>153.13492063492001</v>
      </c>
      <c r="Q398">
        <v>0.13588454556230201</v>
      </c>
    </row>
    <row r="399" spans="1:17" hidden="1" x14ac:dyDescent="0.3">
      <c r="A399" t="s">
        <v>905</v>
      </c>
      <c r="B399" t="s">
        <v>906</v>
      </c>
      <c r="C399" t="s">
        <v>3158</v>
      </c>
      <c r="D399" t="s">
        <v>584</v>
      </c>
      <c r="E399">
        <v>16678.885262</v>
      </c>
      <c r="F399">
        <v>670</v>
      </c>
      <c r="G399">
        <v>-46.747349540656899</v>
      </c>
      <c r="H399">
        <v>-14.2386666754047</v>
      </c>
      <c r="I399">
        <v>-22.871953090846102</v>
      </c>
      <c r="J399">
        <v>4.6195684961135601</v>
      </c>
      <c r="K399">
        <v>738.09512109037598</v>
      </c>
      <c r="L399">
        <v>805.35710993281498</v>
      </c>
      <c r="M399">
        <v>46.0909298283757</v>
      </c>
      <c r="N399">
        <v>1.17984395846053</v>
      </c>
      <c r="O399">
        <v>41.641791044776099</v>
      </c>
      <c r="P399">
        <v>7.2</v>
      </c>
      <c r="Q399">
        <v>-0.19734385534413501</v>
      </c>
    </row>
    <row r="400" spans="1:17" x14ac:dyDescent="0.3">
      <c r="A400" t="s">
        <v>907</v>
      </c>
      <c r="B400" t="s">
        <v>908</v>
      </c>
      <c r="C400" t="s">
        <v>3148</v>
      </c>
      <c r="D400" t="s">
        <v>213</v>
      </c>
      <c r="E400">
        <v>16641.93667626</v>
      </c>
      <c r="F400">
        <v>683.45</v>
      </c>
      <c r="G400">
        <v>-2.0863217704266401</v>
      </c>
      <c r="H400">
        <v>-8.0402543311312797</v>
      </c>
      <c r="I400">
        <v>7.4381141202613197</v>
      </c>
      <c r="J400">
        <v>5.7516741783339</v>
      </c>
      <c r="K400">
        <v>691.82194484754302</v>
      </c>
      <c r="L400">
        <v>650.99262635315404</v>
      </c>
      <c r="M400">
        <v>57.873101948883097</v>
      </c>
      <c r="N400">
        <v>0.211748417052398</v>
      </c>
      <c r="O400">
        <v>22.0206306240398</v>
      </c>
      <c r="P400">
        <v>36.267570531352803</v>
      </c>
      <c r="Q400">
        <v>3.2654999327303001E-2</v>
      </c>
    </row>
    <row r="401" spans="1:17" x14ac:dyDescent="0.3">
      <c r="A401" t="s">
        <v>909</v>
      </c>
      <c r="B401" t="s">
        <v>910</v>
      </c>
      <c r="C401" t="s">
        <v>3151</v>
      </c>
      <c r="D401" t="s">
        <v>471</v>
      </c>
      <c r="E401">
        <v>16598.636779724999</v>
      </c>
      <c r="F401">
        <v>267.89999999999998</v>
      </c>
      <c r="G401">
        <v>9.8162305752723693</v>
      </c>
      <c r="H401">
        <v>-11.838299197632001</v>
      </c>
      <c r="I401">
        <v>-27.826922451546999</v>
      </c>
      <c r="J401">
        <v>0.47036546106169302</v>
      </c>
      <c r="K401">
        <v>285.387039959341</v>
      </c>
      <c r="L401">
        <v>279.73495647714498</v>
      </c>
      <c r="M401">
        <v>45.110603368017202</v>
      </c>
      <c r="N401">
        <v>0.33867525747532401</v>
      </c>
      <c r="O401">
        <v>32.848077640910802</v>
      </c>
      <c r="P401">
        <v>31.970443349753602</v>
      </c>
      <c r="Q401">
        <v>2.4306705167535001E-2</v>
      </c>
    </row>
    <row r="402" spans="1:17" hidden="1" x14ac:dyDescent="0.3">
      <c r="A402" t="s">
        <v>911</v>
      </c>
      <c r="B402" t="s">
        <v>912</v>
      </c>
      <c r="C402" t="s">
        <v>3158</v>
      </c>
      <c r="D402" t="s">
        <v>134</v>
      </c>
      <c r="E402">
        <v>16597.55783283</v>
      </c>
      <c r="F402">
        <v>260.5</v>
      </c>
      <c r="G402">
        <v>-11.421122059349299</v>
      </c>
      <c r="H402">
        <v>9.39930858703773</v>
      </c>
      <c r="I402">
        <v>0.60818901124417402</v>
      </c>
      <c r="J402">
        <v>8.1954143122072995</v>
      </c>
      <c r="O402">
        <v>10.556621880998</v>
      </c>
      <c r="P402">
        <v>14.329602808865401</v>
      </c>
    </row>
    <row r="403" spans="1:17" x14ac:dyDescent="0.3">
      <c r="A403" t="s">
        <v>913</v>
      </c>
      <c r="B403" t="s">
        <v>914</v>
      </c>
      <c r="C403" t="s">
        <v>3143</v>
      </c>
      <c r="D403" t="s">
        <v>208</v>
      </c>
      <c r="E403">
        <v>16583.162049089999</v>
      </c>
      <c r="F403">
        <v>1287.3499999999999</v>
      </c>
      <c r="G403">
        <v>34.628945144852104</v>
      </c>
      <c r="H403">
        <v>-6.9842785916528403</v>
      </c>
      <c r="I403">
        <v>31.388827433484298</v>
      </c>
      <c r="J403">
        <v>-3.1235169121437898</v>
      </c>
      <c r="K403">
        <v>1259.43246140869</v>
      </c>
      <c r="L403">
        <v>1090.2274646297799</v>
      </c>
      <c r="M403">
        <v>51.8771234082691</v>
      </c>
      <c r="N403">
        <v>0.370160962233336</v>
      </c>
      <c r="O403">
        <v>8.7505340428010996</v>
      </c>
      <c r="P403">
        <v>60.517456359102198</v>
      </c>
      <c r="Q403">
        <v>1.1937355736663E-2</v>
      </c>
    </row>
    <row r="404" spans="1:17" x14ac:dyDescent="0.3">
      <c r="A404" t="s">
        <v>915</v>
      </c>
      <c r="B404" t="s">
        <v>916</v>
      </c>
      <c r="C404" t="s">
        <v>3153</v>
      </c>
      <c r="D404" t="s">
        <v>117</v>
      </c>
      <c r="E404">
        <v>16575.608483100001</v>
      </c>
      <c r="F404">
        <v>904.1</v>
      </c>
      <c r="G404">
        <v>33.7388484561232</v>
      </c>
      <c r="H404">
        <v>-16.204827323955801</v>
      </c>
      <c r="I404">
        <v>-6.8973434060678001</v>
      </c>
      <c r="J404">
        <v>-3.1615922078426899</v>
      </c>
      <c r="K404">
        <v>999.26107233464199</v>
      </c>
      <c r="L404">
        <v>928.88259717989297</v>
      </c>
      <c r="M404">
        <v>34.3551246468706</v>
      </c>
      <c r="N404">
        <v>0.58289394222217294</v>
      </c>
      <c r="O404">
        <v>45.337905098993403</v>
      </c>
      <c r="P404">
        <v>57.234782608695603</v>
      </c>
      <c r="Q404">
        <v>0.22585881762313001</v>
      </c>
    </row>
    <row r="405" spans="1:17" x14ac:dyDescent="0.3">
      <c r="A405" t="s">
        <v>917</v>
      </c>
      <c r="B405" t="s">
        <v>918</v>
      </c>
      <c r="C405" t="s">
        <v>3142</v>
      </c>
      <c r="D405" t="s">
        <v>251</v>
      </c>
      <c r="E405">
        <v>16511.91781395</v>
      </c>
      <c r="F405">
        <v>1176.5999999999999</v>
      </c>
      <c r="G405">
        <v>43.536037977352699</v>
      </c>
      <c r="H405">
        <v>-8.9184279796986008</v>
      </c>
      <c r="I405">
        <v>22.745914260076201</v>
      </c>
      <c r="J405">
        <v>8.3431408352059808</v>
      </c>
      <c r="K405">
        <v>1199.70701179752</v>
      </c>
      <c r="L405">
        <v>1022.27736148493</v>
      </c>
      <c r="M405">
        <v>53.575593178667901</v>
      </c>
      <c r="N405">
        <v>1.1070773972834</v>
      </c>
      <c r="O405">
        <v>31.565527791942898</v>
      </c>
      <c r="P405">
        <v>74.311111111111103</v>
      </c>
      <c r="Q405">
        <v>0.15079154685445201</v>
      </c>
    </row>
    <row r="406" spans="1:17" x14ac:dyDescent="0.3">
      <c r="A406" t="s">
        <v>919</v>
      </c>
      <c r="B406" t="s">
        <v>920</v>
      </c>
      <c r="C406" t="s">
        <v>3147</v>
      </c>
      <c r="D406" t="s">
        <v>51</v>
      </c>
      <c r="E406">
        <v>16410.5</v>
      </c>
      <c r="F406">
        <v>6712.15</v>
      </c>
      <c r="G406">
        <v>16.962646257341799</v>
      </c>
      <c r="H406">
        <v>-12.765122820421499</v>
      </c>
      <c r="I406">
        <v>0.44593778486187702</v>
      </c>
      <c r="J406">
        <v>2.26120010073699</v>
      </c>
      <c r="K406">
        <v>6998.66575351132</v>
      </c>
      <c r="L406">
        <v>6431.3291583864402</v>
      </c>
      <c r="M406">
        <v>40.412927913892503</v>
      </c>
      <c r="N406">
        <v>0.18564306123377899</v>
      </c>
      <c r="O406">
        <v>21.257719210685099</v>
      </c>
      <c r="P406">
        <v>45.894103071271701</v>
      </c>
      <c r="Q406">
        <v>8.6342703696334996E-2</v>
      </c>
    </row>
    <row r="407" spans="1:17" x14ac:dyDescent="0.3">
      <c r="A407" t="s">
        <v>921</v>
      </c>
      <c r="B407" t="s">
        <v>922</v>
      </c>
      <c r="C407" t="s">
        <v>3154</v>
      </c>
      <c r="D407" t="s">
        <v>699</v>
      </c>
      <c r="E407">
        <v>16381.783202770001</v>
      </c>
      <c r="F407">
        <v>3542.05</v>
      </c>
      <c r="G407">
        <v>12.9144429986306</v>
      </c>
      <c r="H407">
        <v>18.171925089662398</v>
      </c>
      <c r="I407">
        <v>51.392801941419101</v>
      </c>
      <c r="J407">
        <v>5.1313459846627199</v>
      </c>
      <c r="K407">
        <v>3097.0315098231699</v>
      </c>
      <c r="L407">
        <v>2681.7205347829099</v>
      </c>
      <c r="M407">
        <v>70.9893417564776</v>
      </c>
      <c r="N407">
        <v>0.74285047846437502</v>
      </c>
      <c r="O407">
        <v>0.45030420236868901</v>
      </c>
      <c r="P407">
        <v>67.552034058656503</v>
      </c>
      <c r="Q407">
        <v>0.104770418133193</v>
      </c>
    </row>
    <row r="408" spans="1:17" x14ac:dyDescent="0.3">
      <c r="A408" t="s">
        <v>923</v>
      </c>
      <c r="B408" t="s">
        <v>924</v>
      </c>
      <c r="C408" t="s">
        <v>3157</v>
      </c>
      <c r="D408" t="s">
        <v>266</v>
      </c>
      <c r="E408">
        <v>16376.215074539999</v>
      </c>
      <c r="F408">
        <v>436.15</v>
      </c>
      <c r="G408">
        <v>37.421669409541998</v>
      </c>
      <c r="H408">
        <v>4.2071310400280701</v>
      </c>
      <c r="I408">
        <v>76.394333747650805</v>
      </c>
      <c r="J408">
        <v>6.9131255213694196</v>
      </c>
      <c r="K408">
        <v>435.92699762749101</v>
      </c>
      <c r="L408">
        <v>366.88916932287799</v>
      </c>
      <c r="M408">
        <v>66.374736760695598</v>
      </c>
      <c r="N408">
        <v>0.63678786922613195</v>
      </c>
      <c r="O408">
        <v>33.990599564370001</v>
      </c>
      <c r="P408">
        <v>108.684210526315</v>
      </c>
      <c r="Q408">
        <v>0.14149620398787899</v>
      </c>
    </row>
    <row r="409" spans="1:17" x14ac:dyDescent="0.3">
      <c r="A409" t="s">
        <v>925</v>
      </c>
      <c r="B409" t="s">
        <v>926</v>
      </c>
      <c r="C409" t="s">
        <v>3142</v>
      </c>
      <c r="D409" t="s">
        <v>21</v>
      </c>
      <c r="E409">
        <v>16337.4228262299</v>
      </c>
      <c r="F409">
        <v>597.5</v>
      </c>
      <c r="G409">
        <v>-26.782071459732201</v>
      </c>
      <c r="H409">
        <v>6.7031043217205797</v>
      </c>
      <c r="I409">
        <v>-11.455377381841</v>
      </c>
      <c r="J409">
        <v>3.8374004016150098</v>
      </c>
      <c r="K409">
        <v>587.20084197226902</v>
      </c>
      <c r="L409">
        <v>621.24392900899602</v>
      </c>
      <c r="M409">
        <v>62.168370958002498</v>
      </c>
      <c r="N409">
        <v>0.71337581810860995</v>
      </c>
      <c r="O409">
        <v>44.242677824267702</v>
      </c>
      <c r="P409">
        <v>11.4115234010814</v>
      </c>
      <c r="Q409">
        <v>8.8888631867010005E-3</v>
      </c>
    </row>
    <row r="410" spans="1:17" hidden="1" x14ac:dyDescent="0.3">
      <c r="A410" t="s">
        <v>927</v>
      </c>
      <c r="B410" t="s">
        <v>928</v>
      </c>
      <c r="C410" t="s">
        <v>3147</v>
      </c>
      <c r="D410" t="s">
        <v>406</v>
      </c>
      <c r="E410">
        <v>16324.121316524999</v>
      </c>
      <c r="F410">
        <v>667.45</v>
      </c>
      <c r="G410">
        <v>-0.27156098673782397</v>
      </c>
      <c r="H410">
        <v>8.57363742224139</v>
      </c>
      <c r="I410">
        <v>20.375524341945798</v>
      </c>
      <c r="J410">
        <v>4.2557681670215004</v>
      </c>
      <c r="K410">
        <v>658.66509994406204</v>
      </c>
      <c r="M410">
        <v>62.052603645870299</v>
      </c>
      <c r="N410">
        <v>0.75496339836192194</v>
      </c>
      <c r="O410">
        <v>10.315379429170701</v>
      </c>
      <c r="P410">
        <v>41.980429695809399</v>
      </c>
    </row>
    <row r="411" spans="1:17" x14ac:dyDescent="0.3">
      <c r="A411" t="s">
        <v>929</v>
      </c>
      <c r="B411" t="s">
        <v>930</v>
      </c>
      <c r="C411" t="s">
        <v>3151</v>
      </c>
      <c r="D411" t="s">
        <v>269</v>
      </c>
      <c r="E411">
        <v>16277.990088324999</v>
      </c>
      <c r="F411">
        <v>1090</v>
      </c>
      <c r="G411">
        <v>69.102746634408803</v>
      </c>
      <c r="H411">
        <v>-2.4671465649985</v>
      </c>
      <c r="I411">
        <v>-22.691379691853601</v>
      </c>
      <c r="J411">
        <v>1.7768966289753001</v>
      </c>
      <c r="K411">
        <v>1154.7642384539299</v>
      </c>
      <c r="L411">
        <v>1088.7501487859899</v>
      </c>
      <c r="M411">
        <v>49.640055968011303</v>
      </c>
      <c r="N411">
        <v>0.93953238054931798</v>
      </c>
      <c r="O411">
        <v>33.0275229357798</v>
      </c>
      <c r="P411">
        <v>89.367616400277896</v>
      </c>
      <c r="Q411">
        <v>0.180101773228905</v>
      </c>
    </row>
    <row r="412" spans="1:17" x14ac:dyDescent="0.3">
      <c r="A412" t="s">
        <v>931</v>
      </c>
      <c r="B412" t="s">
        <v>932</v>
      </c>
      <c r="C412" t="s">
        <v>3151</v>
      </c>
      <c r="D412" t="s">
        <v>522</v>
      </c>
      <c r="E412">
        <v>16271.681071229999</v>
      </c>
      <c r="F412">
        <v>1459.55</v>
      </c>
      <c r="G412">
        <v>-32.5972972541663</v>
      </c>
      <c r="H412">
        <v>-5.8800326019980202</v>
      </c>
      <c r="I412">
        <v>-24.320454429231901</v>
      </c>
      <c r="J412">
        <v>-4.3474754082162397</v>
      </c>
      <c r="K412">
        <v>1567.7949970298901</v>
      </c>
      <c r="L412">
        <v>1598.88962031953</v>
      </c>
      <c r="M412">
        <v>22.155382466261099</v>
      </c>
      <c r="N412">
        <v>0.670100241446834</v>
      </c>
      <c r="O412">
        <v>30.310712205816799</v>
      </c>
      <c r="P412">
        <v>11.3905212546745</v>
      </c>
    </row>
    <row r="413" spans="1:17" x14ac:dyDescent="0.3">
      <c r="A413" t="s">
        <v>933</v>
      </c>
      <c r="B413" t="s">
        <v>934</v>
      </c>
      <c r="C413" t="s">
        <v>3157</v>
      </c>
      <c r="D413" t="s">
        <v>493</v>
      </c>
      <c r="E413">
        <v>16251.737977500001</v>
      </c>
      <c r="F413">
        <v>443.95</v>
      </c>
      <c r="G413">
        <v>-40.056816268919398</v>
      </c>
      <c r="H413">
        <v>-14.338287541186601</v>
      </c>
      <c r="I413">
        <v>-36.047221113862399</v>
      </c>
      <c r="J413">
        <v>2.6683400752109998</v>
      </c>
      <c r="K413">
        <v>503.47671227298599</v>
      </c>
      <c r="L413">
        <v>586.76749896139802</v>
      </c>
      <c r="M413">
        <v>45.557272011862104</v>
      </c>
      <c r="N413">
        <v>0.66383577682639905</v>
      </c>
      <c r="O413">
        <v>73.274017344295501</v>
      </c>
      <c r="P413">
        <v>5.0520586843350701</v>
      </c>
      <c r="Q413">
        <v>-0.128901310892378</v>
      </c>
    </row>
    <row r="414" spans="1:17" x14ac:dyDescent="0.3">
      <c r="A414" t="s">
        <v>935</v>
      </c>
      <c r="B414" t="s">
        <v>936</v>
      </c>
      <c r="C414" t="s">
        <v>3151</v>
      </c>
      <c r="D414" t="s">
        <v>776</v>
      </c>
      <c r="E414">
        <v>16234.9227324</v>
      </c>
      <c r="F414">
        <v>1192.5999999999999</v>
      </c>
      <c r="G414">
        <v>2.13960061808644</v>
      </c>
      <c r="H414">
        <v>-2.2326891409648</v>
      </c>
      <c r="I414">
        <v>-26.976022122772001</v>
      </c>
      <c r="J414">
        <v>7.3095582551123197</v>
      </c>
      <c r="K414">
        <v>1199.8021200194501</v>
      </c>
      <c r="L414">
        <v>1200.21937766154</v>
      </c>
      <c r="M414">
        <v>59.640834398123197</v>
      </c>
      <c r="N414">
        <v>0.76206758974306898</v>
      </c>
      <c r="O414">
        <v>59.060036894180797</v>
      </c>
      <c r="P414">
        <v>52.721219106159502</v>
      </c>
      <c r="Q414">
        <v>0.2367009913475</v>
      </c>
    </row>
    <row r="415" spans="1:17" x14ac:dyDescent="0.3">
      <c r="A415" t="s">
        <v>937</v>
      </c>
      <c r="B415" t="s">
        <v>938</v>
      </c>
      <c r="C415" t="s">
        <v>3147</v>
      </c>
      <c r="D415" t="s">
        <v>261</v>
      </c>
      <c r="E415">
        <v>16140.67488</v>
      </c>
      <c r="F415">
        <v>1617.8</v>
      </c>
      <c r="G415">
        <v>23.471409947329899</v>
      </c>
      <c r="H415">
        <v>1.2458263748880101</v>
      </c>
      <c r="I415">
        <v>16.168790154417</v>
      </c>
      <c r="J415">
        <v>-3.3089238734670401</v>
      </c>
      <c r="K415">
        <v>1496.2573939070501</v>
      </c>
      <c r="L415">
        <v>1328.1426457421701</v>
      </c>
      <c r="M415">
        <v>51.388188793508903</v>
      </c>
      <c r="N415">
        <v>0.74316201200944698</v>
      </c>
      <c r="O415">
        <v>5.6743726047719001</v>
      </c>
      <c r="P415">
        <v>50.409074005206399</v>
      </c>
      <c r="Q415">
        <v>0.15297631970839001</v>
      </c>
    </row>
    <row r="416" spans="1:17" x14ac:dyDescent="0.3">
      <c r="A416" t="s">
        <v>939</v>
      </c>
      <c r="B416" t="s">
        <v>940</v>
      </c>
      <c r="C416" t="s">
        <v>3152</v>
      </c>
      <c r="D416" t="s">
        <v>941</v>
      </c>
      <c r="E416">
        <v>16109.7635049</v>
      </c>
      <c r="F416">
        <v>742.6</v>
      </c>
      <c r="G416">
        <v>-14.0298994156588</v>
      </c>
      <c r="H416">
        <v>-14.0729090512847</v>
      </c>
      <c r="I416">
        <v>1.40594995851852</v>
      </c>
      <c r="J416">
        <v>2.9201119659667398</v>
      </c>
      <c r="K416">
        <v>800.51652962888102</v>
      </c>
      <c r="L416">
        <v>754.96571885719095</v>
      </c>
      <c r="M416">
        <v>34.035346093489501</v>
      </c>
      <c r="N416">
        <v>0.85263557026017101</v>
      </c>
      <c r="O416">
        <v>25.908968489092299</v>
      </c>
      <c r="P416">
        <v>19.369876225687101</v>
      </c>
      <c r="Q416">
        <v>-9.3791479136549998E-3</v>
      </c>
    </row>
    <row r="417" spans="1:17" x14ac:dyDescent="0.3">
      <c r="A417" t="s">
        <v>942</v>
      </c>
      <c r="B417" t="s">
        <v>943</v>
      </c>
      <c r="C417" t="s">
        <v>3143</v>
      </c>
      <c r="D417" t="s">
        <v>570</v>
      </c>
      <c r="E417">
        <v>15991.78176</v>
      </c>
      <c r="F417">
        <v>319.75</v>
      </c>
      <c r="G417">
        <v>-13.2157458962406</v>
      </c>
      <c r="H417">
        <v>-9.5391217683335494</v>
      </c>
      <c r="I417">
        <v>-5.0342961602681804</v>
      </c>
      <c r="J417">
        <v>7.42009521394556E-2</v>
      </c>
      <c r="K417">
        <v>334.97472807849698</v>
      </c>
      <c r="L417">
        <v>329.09646835909803</v>
      </c>
      <c r="M417">
        <v>46.414678542676697</v>
      </c>
      <c r="N417">
        <v>0.82140252662791502</v>
      </c>
      <c r="O417">
        <v>25.613760750586302</v>
      </c>
      <c r="P417">
        <v>11.7030567685589</v>
      </c>
      <c r="Q417">
        <v>-2.3425635022935001E-2</v>
      </c>
    </row>
    <row r="418" spans="1:17" x14ac:dyDescent="0.3">
      <c r="A418" t="s">
        <v>944</v>
      </c>
      <c r="B418" t="s">
        <v>945</v>
      </c>
      <c r="C418" t="s">
        <v>3155</v>
      </c>
      <c r="D418" t="s">
        <v>699</v>
      </c>
      <c r="E418">
        <v>15982.233750699999</v>
      </c>
      <c r="F418">
        <v>394.55</v>
      </c>
      <c r="G418">
        <v>17.8991431133852</v>
      </c>
      <c r="H418">
        <v>-2.80746347503261</v>
      </c>
      <c r="I418">
        <v>14.426756302562101</v>
      </c>
      <c r="J418">
        <v>-0.93921297188519104</v>
      </c>
      <c r="K418">
        <v>389.665060834565</v>
      </c>
      <c r="L418">
        <v>362.46005852286299</v>
      </c>
      <c r="M418">
        <v>45.538618632326298</v>
      </c>
      <c r="N418">
        <v>0.30247893484092803</v>
      </c>
      <c r="O418">
        <v>20.238246103155401</v>
      </c>
      <c r="P418">
        <v>50.047537554668097</v>
      </c>
      <c r="Q418">
        <v>0.217943402893649</v>
      </c>
    </row>
    <row r="419" spans="1:17" x14ac:dyDescent="0.3">
      <c r="A419" t="s">
        <v>946</v>
      </c>
      <c r="B419" t="s">
        <v>947</v>
      </c>
      <c r="C419" t="s">
        <v>3157</v>
      </c>
      <c r="D419" t="s">
        <v>493</v>
      </c>
      <c r="E419">
        <v>15936.748925039999</v>
      </c>
      <c r="F419">
        <v>5188.45</v>
      </c>
      <c r="G419">
        <v>1.8423227679768801</v>
      </c>
      <c r="H419">
        <v>7.1296677105313897</v>
      </c>
      <c r="I419">
        <v>10.429179606868701</v>
      </c>
      <c r="J419">
        <v>-1.1215561132308201</v>
      </c>
      <c r="K419">
        <v>5041.5174820168804</v>
      </c>
      <c r="L419">
        <v>4932.4993034154704</v>
      </c>
      <c r="M419">
        <v>65.001021211409807</v>
      </c>
      <c r="N419">
        <v>0.98762637494248395</v>
      </c>
      <c r="O419">
        <v>14.848365118677</v>
      </c>
      <c r="P419">
        <v>29.0338224322307</v>
      </c>
      <c r="Q419">
        <v>2.0652479841337001E-2</v>
      </c>
    </row>
    <row r="420" spans="1:17" x14ac:dyDescent="0.3">
      <c r="A420" t="s">
        <v>948</v>
      </c>
      <c r="B420" t="s">
        <v>949</v>
      </c>
      <c r="C420" t="s">
        <v>3146</v>
      </c>
      <c r="D420" t="s">
        <v>46</v>
      </c>
      <c r="E420">
        <v>15823.628074800001</v>
      </c>
      <c r="F420">
        <v>1625</v>
      </c>
      <c r="G420">
        <v>32.481011201167902</v>
      </c>
      <c r="H420">
        <v>2.3664400611413101</v>
      </c>
      <c r="I420">
        <v>-7.7648754320776696</v>
      </c>
      <c r="J420">
        <v>3.7286595427788498</v>
      </c>
      <c r="K420">
        <v>1603.36412026775</v>
      </c>
      <c r="L420">
        <v>1529.54058823679</v>
      </c>
      <c r="M420">
        <v>68.270668544530196</v>
      </c>
      <c r="N420">
        <v>0.46377912637535301</v>
      </c>
      <c r="O420">
        <v>14.4615384615384</v>
      </c>
      <c r="P420">
        <v>55.361154930924002</v>
      </c>
      <c r="Q420">
        <v>-3.9292778517244997E-2</v>
      </c>
    </row>
    <row r="421" spans="1:17" x14ac:dyDescent="0.3">
      <c r="A421" t="s">
        <v>950</v>
      </c>
      <c r="B421" t="s">
        <v>951</v>
      </c>
      <c r="C421" t="s">
        <v>3153</v>
      </c>
      <c r="D421" t="s">
        <v>117</v>
      </c>
      <c r="E421">
        <v>15751.442768999999</v>
      </c>
      <c r="F421">
        <v>457.35</v>
      </c>
      <c r="G421">
        <v>57.534738578956201</v>
      </c>
      <c r="H421">
        <v>-0.73750249181421801</v>
      </c>
      <c r="I421">
        <v>87.279636624717497</v>
      </c>
      <c r="J421">
        <v>4.3990282879738096</v>
      </c>
      <c r="K421">
        <v>433.23966802652001</v>
      </c>
      <c r="L421">
        <v>337.332441317617</v>
      </c>
      <c r="M421">
        <v>58.943636884274099</v>
      </c>
      <c r="N421">
        <v>0.53591995644217805</v>
      </c>
      <c r="O421">
        <v>14.791734995080301</v>
      </c>
      <c r="P421">
        <v>153.73092926490901</v>
      </c>
      <c r="Q421">
        <v>0.18257927634596199</v>
      </c>
    </row>
    <row r="422" spans="1:17" x14ac:dyDescent="0.3">
      <c r="A422" t="s">
        <v>952</v>
      </c>
      <c r="B422" t="s">
        <v>953</v>
      </c>
      <c r="C422" t="s">
        <v>3154</v>
      </c>
      <c r="D422" t="s">
        <v>454</v>
      </c>
      <c r="E422">
        <v>15716.522918684999</v>
      </c>
      <c r="F422">
        <v>1076.6500000000001</v>
      </c>
      <c r="G422">
        <v>3.7001163620028401</v>
      </c>
      <c r="H422">
        <v>-14.030567152740501</v>
      </c>
      <c r="I422">
        <v>-4.3851968479385297</v>
      </c>
      <c r="J422">
        <v>-0.37321788375409698</v>
      </c>
      <c r="K422">
        <v>1193.8487246529501</v>
      </c>
      <c r="L422">
        <v>1150.4008926162501</v>
      </c>
      <c r="M422">
        <v>38.199682198665798</v>
      </c>
      <c r="N422">
        <v>0.71124185143849705</v>
      </c>
      <c r="O422">
        <v>43.379928481865001</v>
      </c>
      <c r="P422">
        <v>26.248827392119999</v>
      </c>
      <c r="Q422">
        <v>0.16547266586050599</v>
      </c>
    </row>
    <row r="423" spans="1:17" hidden="1" x14ac:dyDescent="0.3">
      <c r="A423" t="s">
        <v>954</v>
      </c>
      <c r="B423" t="s">
        <v>955</v>
      </c>
      <c r="C423" t="s">
        <v>3158</v>
      </c>
      <c r="D423" t="s">
        <v>208</v>
      </c>
      <c r="E423">
        <v>15698.075411464901</v>
      </c>
      <c r="F423">
        <v>14433.2</v>
      </c>
      <c r="G423">
        <v>153.363865423795</v>
      </c>
      <c r="H423">
        <v>42.661398063388603</v>
      </c>
      <c r="I423">
        <v>104.425056469273</v>
      </c>
      <c r="J423">
        <v>-14.4965883228388</v>
      </c>
      <c r="K423">
        <v>12069.3818228399</v>
      </c>
      <c r="L423">
        <v>8525.5978134246398</v>
      </c>
      <c r="M423">
        <v>40.569764759989702</v>
      </c>
      <c r="N423">
        <v>0.72226365108178303</v>
      </c>
      <c r="O423">
        <v>41.279827065376999</v>
      </c>
      <c r="P423">
        <v>193.99710753060501</v>
      </c>
      <c r="Q423">
        <v>0.112165520410118</v>
      </c>
    </row>
    <row r="424" spans="1:17" x14ac:dyDescent="0.3">
      <c r="A424" t="s">
        <v>956</v>
      </c>
      <c r="B424" t="s">
        <v>957</v>
      </c>
      <c r="C424" t="s">
        <v>3143</v>
      </c>
      <c r="D424" t="s">
        <v>958</v>
      </c>
      <c r="E424">
        <v>15667.509429075</v>
      </c>
      <c r="F424">
        <v>178.19</v>
      </c>
      <c r="G424">
        <v>1.7764069434458201</v>
      </c>
      <c r="H424">
        <v>-0.36929843081011798</v>
      </c>
      <c r="I424">
        <v>3.9074510096835899</v>
      </c>
      <c r="J424">
        <v>5.9789736257610997</v>
      </c>
      <c r="K424">
        <v>180.91075176905599</v>
      </c>
      <c r="L424">
        <v>175.561272624183</v>
      </c>
      <c r="M424">
        <v>69.727463901869498</v>
      </c>
      <c r="N424">
        <v>0.330690562328947</v>
      </c>
      <c r="O424">
        <v>37.156967282114501</v>
      </c>
      <c r="P424">
        <v>36.858678955453101</v>
      </c>
      <c r="Q424">
        <v>-6.8521605125092006E-2</v>
      </c>
    </row>
    <row r="425" spans="1:17" x14ac:dyDescent="0.3">
      <c r="A425" t="s">
        <v>959</v>
      </c>
      <c r="B425" t="s">
        <v>960</v>
      </c>
      <c r="C425" t="s">
        <v>3151</v>
      </c>
      <c r="D425" t="s">
        <v>961</v>
      </c>
      <c r="E425">
        <v>15567.611765400001</v>
      </c>
      <c r="F425">
        <v>1354</v>
      </c>
      <c r="G425">
        <v>39.767994354239399</v>
      </c>
      <c r="H425">
        <v>-1.5079865012411799</v>
      </c>
      <c r="I425">
        <v>-17.5389694941599</v>
      </c>
      <c r="J425">
        <v>3.67636255207392</v>
      </c>
      <c r="K425">
        <v>1302.9055246458399</v>
      </c>
      <c r="L425">
        <v>1262.5194312532999</v>
      </c>
      <c r="M425">
        <v>60.473070768564</v>
      </c>
      <c r="N425">
        <v>0.59760733998606896</v>
      </c>
      <c r="O425">
        <v>25.184638109305698</v>
      </c>
      <c r="P425">
        <v>73.589743589743506</v>
      </c>
      <c r="Q425">
        <v>0.195409037691779</v>
      </c>
    </row>
    <row r="426" spans="1:17" hidden="1" x14ac:dyDescent="0.3">
      <c r="A426" t="s">
        <v>962</v>
      </c>
      <c r="B426" t="s">
        <v>963</v>
      </c>
      <c r="C426" t="s">
        <v>3158</v>
      </c>
      <c r="D426" t="s">
        <v>60</v>
      </c>
      <c r="E426">
        <v>15545.67763842</v>
      </c>
      <c r="F426">
        <v>38.700000000000003</v>
      </c>
      <c r="G426">
        <v>65.391611658485303</v>
      </c>
      <c r="H426">
        <v>-8.7818650236044302</v>
      </c>
      <c r="I426">
        <v>42.544720750168601</v>
      </c>
      <c r="J426">
        <v>7.2764419801914899</v>
      </c>
      <c r="K426">
        <v>38.7836618331092</v>
      </c>
      <c r="L426">
        <v>32.586415803677902</v>
      </c>
      <c r="M426">
        <v>54.575436612070803</v>
      </c>
      <c r="N426">
        <v>0.39656955466423199</v>
      </c>
      <c r="O426">
        <v>38.604651162790603</v>
      </c>
      <c r="P426">
        <v>99.484536082474193</v>
      </c>
      <c r="Q426">
        <v>0.102654390963729</v>
      </c>
    </row>
    <row r="427" spans="1:17" x14ac:dyDescent="0.3">
      <c r="A427" t="s">
        <v>964</v>
      </c>
      <c r="B427" t="s">
        <v>965</v>
      </c>
      <c r="C427" t="s">
        <v>3147</v>
      </c>
      <c r="D427" t="s">
        <v>51</v>
      </c>
      <c r="E427">
        <v>15532.18739415</v>
      </c>
      <c r="F427">
        <v>353.4</v>
      </c>
      <c r="G427">
        <v>81.073839896421603</v>
      </c>
      <c r="H427">
        <v>17.5770295059665</v>
      </c>
      <c r="I427">
        <v>127.41640887153601</v>
      </c>
      <c r="J427">
        <v>7.5764105287054004</v>
      </c>
      <c r="K427">
        <v>294.47941732109302</v>
      </c>
      <c r="L427">
        <v>225.58406646570299</v>
      </c>
      <c r="M427">
        <v>74.597969035669905</v>
      </c>
      <c r="N427">
        <v>1.0262509818907899</v>
      </c>
      <c r="O427">
        <v>1.4997170345217801</v>
      </c>
      <c r="P427">
        <v>171.84615384615299</v>
      </c>
      <c r="Q427">
        <v>0.21314010480528001</v>
      </c>
    </row>
    <row r="428" spans="1:17" hidden="1" x14ac:dyDescent="0.3">
      <c r="A428" t="s">
        <v>966</v>
      </c>
      <c r="B428" t="s">
        <v>967</v>
      </c>
      <c r="C428" t="s">
        <v>3158</v>
      </c>
      <c r="D428" t="s">
        <v>752</v>
      </c>
      <c r="E428">
        <v>15502.9956089399</v>
      </c>
      <c r="F428">
        <v>862.32</v>
      </c>
      <c r="G428">
        <v>-3.06790653893278</v>
      </c>
      <c r="H428">
        <v>1.53955261324876</v>
      </c>
      <c r="I428">
        <v>-3.372191970372</v>
      </c>
      <c r="J428">
        <v>0.45923984213757002</v>
      </c>
      <c r="K428">
        <v>871.80391278279205</v>
      </c>
      <c r="L428">
        <v>840.05677682073804</v>
      </c>
      <c r="M428">
        <v>63.673105172010501</v>
      </c>
      <c r="N428">
        <v>0.92923110371686701</v>
      </c>
      <c r="O428">
        <v>8.8806939419241004</v>
      </c>
      <c r="P428">
        <v>17.711618002375101</v>
      </c>
      <c r="Q428">
        <v>-2.790653939747E-3</v>
      </c>
    </row>
    <row r="429" spans="1:17" x14ac:dyDescent="0.3">
      <c r="A429" t="s">
        <v>968</v>
      </c>
      <c r="B429" t="s">
        <v>969</v>
      </c>
      <c r="C429" t="s">
        <v>3142</v>
      </c>
      <c r="D429" t="s">
        <v>21</v>
      </c>
      <c r="E429">
        <v>15501.71660206</v>
      </c>
      <c r="F429">
        <v>2788.2</v>
      </c>
      <c r="G429">
        <v>186.698767257253</v>
      </c>
      <c r="H429">
        <v>2.1060562302494201</v>
      </c>
      <c r="I429">
        <v>6.6381027934253103</v>
      </c>
      <c r="J429">
        <v>-3.9921252994067999</v>
      </c>
      <c r="K429">
        <v>2682.1386758378799</v>
      </c>
      <c r="L429">
        <v>2226.3828626980599</v>
      </c>
      <c r="M429">
        <v>45.217434702584796</v>
      </c>
      <c r="N429">
        <v>1.3061269771559301</v>
      </c>
      <c r="O429">
        <v>9.7482246610716494</v>
      </c>
      <c r="P429">
        <v>218.23317925012799</v>
      </c>
    </row>
    <row r="430" spans="1:17" x14ac:dyDescent="0.3">
      <c r="A430" t="s">
        <v>970</v>
      </c>
      <c r="B430" t="s">
        <v>971</v>
      </c>
      <c r="C430" t="s">
        <v>3154</v>
      </c>
      <c r="D430" t="s">
        <v>972</v>
      </c>
      <c r="E430">
        <v>15450.208079853001</v>
      </c>
      <c r="F430">
        <v>197.63</v>
      </c>
      <c r="G430">
        <v>2.7094279898876699</v>
      </c>
      <c r="H430">
        <v>4.1377043382085201</v>
      </c>
      <c r="I430">
        <v>-10.869090405361399</v>
      </c>
      <c r="J430">
        <v>-0.30445189715316801</v>
      </c>
      <c r="K430">
        <v>189.89017649466999</v>
      </c>
      <c r="L430">
        <v>193.342056992002</v>
      </c>
      <c r="M430">
        <v>60.711795390466001</v>
      </c>
      <c r="N430">
        <v>0.73101166367245896</v>
      </c>
      <c r="O430">
        <v>20.199362444972898</v>
      </c>
      <c r="P430">
        <v>24.727043231303199</v>
      </c>
      <c r="Q430">
        <v>1.4164175880839999E-2</v>
      </c>
    </row>
    <row r="431" spans="1:17" x14ac:dyDescent="0.3">
      <c r="A431" t="s">
        <v>973</v>
      </c>
      <c r="B431" t="s">
        <v>974</v>
      </c>
      <c r="C431" t="s">
        <v>3145</v>
      </c>
      <c r="D431" t="s">
        <v>43</v>
      </c>
      <c r="E431">
        <v>15426.43513444</v>
      </c>
      <c r="F431">
        <v>414.45</v>
      </c>
      <c r="G431">
        <v>-25.180040702237701</v>
      </c>
      <c r="H431">
        <v>-18.923837448976201</v>
      </c>
      <c r="I431">
        <v>-1.0951070115469901</v>
      </c>
      <c r="J431">
        <v>1.2621286573264101</v>
      </c>
      <c r="K431">
        <v>478.53808770396699</v>
      </c>
      <c r="L431">
        <v>473.76945802524801</v>
      </c>
      <c r="M431">
        <v>40.576488321834198</v>
      </c>
      <c r="N431">
        <v>0.88993022337831695</v>
      </c>
      <c r="O431">
        <v>43.768850283508201</v>
      </c>
      <c r="P431">
        <v>12.9907306434023</v>
      </c>
      <c r="Q431">
        <v>0.11700004302054801</v>
      </c>
    </row>
    <row r="432" spans="1:17" x14ac:dyDescent="0.3">
      <c r="A432" t="s">
        <v>975</v>
      </c>
      <c r="B432" t="s">
        <v>976</v>
      </c>
      <c r="C432" t="s">
        <v>3144</v>
      </c>
      <c r="D432" t="s">
        <v>27</v>
      </c>
      <c r="E432">
        <v>15393.100922398</v>
      </c>
      <c r="F432">
        <v>78.739999999999995</v>
      </c>
      <c r="G432">
        <v>-35.786519123013797</v>
      </c>
      <c r="H432">
        <v>3.4497733944746298</v>
      </c>
      <c r="I432">
        <v>-3.1086676316008299</v>
      </c>
      <c r="J432">
        <v>13.562569147821501</v>
      </c>
      <c r="K432">
        <v>76.900026139245099</v>
      </c>
      <c r="L432">
        <v>82.514596741960403</v>
      </c>
      <c r="M432">
        <v>65.070415306990697</v>
      </c>
      <c r="N432">
        <v>2.7661000303618599</v>
      </c>
      <c r="O432">
        <v>41.478282956565899</v>
      </c>
      <c r="P432">
        <v>21.045349730976099</v>
      </c>
      <c r="Q432">
        <v>-1.1285615772624999E-2</v>
      </c>
    </row>
    <row r="433" spans="1:17" x14ac:dyDescent="0.3">
      <c r="A433" t="s">
        <v>977</v>
      </c>
      <c r="B433" t="s">
        <v>978</v>
      </c>
      <c r="C433" t="s">
        <v>3149</v>
      </c>
      <c r="D433" t="s">
        <v>117</v>
      </c>
      <c r="E433">
        <v>15371.96158972</v>
      </c>
      <c r="F433">
        <v>1027.0999999999999</v>
      </c>
      <c r="G433">
        <v>147.986058323382</v>
      </c>
      <c r="H433">
        <v>7.6315362198666401</v>
      </c>
      <c r="I433">
        <v>99.714537631185493</v>
      </c>
      <c r="J433">
        <v>11.8822620860116</v>
      </c>
      <c r="K433">
        <v>986.696206803422</v>
      </c>
      <c r="L433">
        <v>805.260245796851</v>
      </c>
      <c r="M433">
        <v>65.658562518291802</v>
      </c>
      <c r="N433">
        <v>0.73698599105165197</v>
      </c>
      <c r="O433">
        <v>31.223834095998399</v>
      </c>
      <c r="P433">
        <v>166.571502725149</v>
      </c>
      <c r="Q433">
        <v>0.20619809934597999</v>
      </c>
    </row>
    <row r="434" spans="1:17" hidden="1" x14ac:dyDescent="0.3">
      <c r="A434" t="s">
        <v>979</v>
      </c>
      <c r="B434" t="s">
        <v>980</v>
      </c>
      <c r="C434" t="s">
        <v>3158</v>
      </c>
      <c r="D434" t="s">
        <v>46</v>
      </c>
      <c r="E434">
        <v>15306.523726269999</v>
      </c>
      <c r="F434">
        <v>1457</v>
      </c>
      <c r="G434">
        <v>382.32721494439801</v>
      </c>
      <c r="H434">
        <v>-7.22879878532805</v>
      </c>
      <c r="I434">
        <v>-49.310229125789</v>
      </c>
      <c r="J434">
        <v>-3.2420520752906801</v>
      </c>
      <c r="K434">
        <v>1565.24384740346</v>
      </c>
      <c r="L434">
        <v>1516.8927072010499</v>
      </c>
      <c r="M434">
        <v>48.099581834059002</v>
      </c>
      <c r="N434">
        <v>0.55464499968316805</v>
      </c>
      <c r="O434">
        <v>108.493479752916</v>
      </c>
      <c r="P434">
        <v>411.22807017543801</v>
      </c>
      <c r="Q434">
        <v>0.26176026778288802</v>
      </c>
    </row>
    <row r="435" spans="1:17" x14ac:dyDescent="0.3">
      <c r="A435" t="s">
        <v>981</v>
      </c>
      <c r="B435" t="s">
        <v>982</v>
      </c>
      <c r="C435" t="s">
        <v>3157</v>
      </c>
      <c r="D435" t="s">
        <v>983</v>
      </c>
      <c r="E435">
        <v>15230.711575695001</v>
      </c>
      <c r="F435">
        <v>877.45</v>
      </c>
      <c r="G435">
        <v>37.663339833694003</v>
      </c>
      <c r="H435">
        <v>5.0662687444501602</v>
      </c>
      <c r="I435">
        <v>18.341373933270098</v>
      </c>
      <c r="J435">
        <v>1.87763245638196</v>
      </c>
      <c r="K435">
        <v>816.93681955783404</v>
      </c>
      <c r="L435">
        <v>737.33759006768798</v>
      </c>
      <c r="M435">
        <v>61.551630439679499</v>
      </c>
      <c r="N435">
        <v>1.5938118094095</v>
      </c>
      <c r="O435">
        <v>1.9431306627158</v>
      </c>
      <c r="P435">
        <v>69.752369897465599</v>
      </c>
      <c r="Q435">
        <v>6.1379404348878001E-2</v>
      </c>
    </row>
    <row r="436" spans="1:17" x14ac:dyDescent="0.3">
      <c r="A436" t="s">
        <v>984</v>
      </c>
      <c r="B436" t="s">
        <v>985</v>
      </c>
      <c r="C436" t="s">
        <v>3151</v>
      </c>
      <c r="D436" t="s">
        <v>46</v>
      </c>
      <c r="E436">
        <v>15141.603123999999</v>
      </c>
      <c r="F436">
        <v>820.95</v>
      </c>
      <c r="G436">
        <v>9.5412590036213807</v>
      </c>
      <c r="H436">
        <v>9.94977339447464</v>
      </c>
      <c r="I436">
        <v>42.285331849835103</v>
      </c>
      <c r="J436">
        <v>3.4253881896913301</v>
      </c>
      <c r="K436">
        <v>745.49954961891206</v>
      </c>
      <c r="L436">
        <v>668.25046273167902</v>
      </c>
      <c r="M436">
        <v>76.409300490457994</v>
      </c>
      <c r="N436">
        <v>2.1480963543964098</v>
      </c>
      <c r="O436">
        <v>4.1476338388452403</v>
      </c>
      <c r="P436">
        <v>83.247767857142804</v>
      </c>
      <c r="Q436">
        <v>0.10797436474678999</v>
      </c>
    </row>
    <row r="437" spans="1:17" x14ac:dyDescent="0.3">
      <c r="A437" t="s">
        <v>986</v>
      </c>
      <c r="B437" t="s">
        <v>987</v>
      </c>
      <c r="C437" t="s">
        <v>3161</v>
      </c>
      <c r="D437" t="s">
        <v>988</v>
      </c>
      <c r="E437">
        <v>15122.258550479901</v>
      </c>
      <c r="F437">
        <v>1572.5</v>
      </c>
      <c r="G437">
        <v>-32.962320254507098</v>
      </c>
      <c r="H437">
        <v>-1.50923863576063</v>
      </c>
      <c r="I437">
        <v>6.6128383191545002</v>
      </c>
      <c r="J437">
        <v>3.3718946910753802</v>
      </c>
      <c r="K437">
        <v>1527.3834556475399</v>
      </c>
      <c r="L437">
        <v>1510.3863609325799</v>
      </c>
      <c r="M437">
        <v>66.851424102298097</v>
      </c>
      <c r="N437">
        <v>1.17378454395712</v>
      </c>
      <c r="O437">
        <v>16.400635930047699</v>
      </c>
      <c r="P437">
        <v>30.584620494934398</v>
      </c>
      <c r="Q437">
        <v>-2.4820130121279999E-2</v>
      </c>
    </row>
    <row r="438" spans="1:17" x14ac:dyDescent="0.3">
      <c r="A438" t="s">
        <v>989</v>
      </c>
      <c r="B438" t="s">
        <v>990</v>
      </c>
      <c r="C438" t="s">
        <v>3147</v>
      </c>
      <c r="D438" t="s">
        <v>51</v>
      </c>
      <c r="E438">
        <v>15071.8294339899</v>
      </c>
      <c r="F438">
        <v>1592.8</v>
      </c>
      <c r="G438">
        <v>209.76570925649901</v>
      </c>
      <c r="H438">
        <v>4.6116477288729296</v>
      </c>
      <c r="I438">
        <v>82.642887568201701</v>
      </c>
      <c r="J438">
        <v>7.34756515072264</v>
      </c>
      <c r="K438">
        <v>1465.94470231585</v>
      </c>
      <c r="L438">
        <v>1146.7795372022999</v>
      </c>
      <c r="M438">
        <v>70.263430410230995</v>
      </c>
      <c r="N438">
        <v>1.0902124677568601</v>
      </c>
      <c r="O438">
        <v>5.1607232546459096</v>
      </c>
      <c r="P438">
        <v>230.45643153526899</v>
      </c>
      <c r="Q438">
        <v>0.146211039828994</v>
      </c>
    </row>
    <row r="439" spans="1:17" hidden="1" x14ac:dyDescent="0.3">
      <c r="A439" t="s">
        <v>991</v>
      </c>
      <c r="B439" t="s">
        <v>992</v>
      </c>
      <c r="C439" t="s">
        <v>3158</v>
      </c>
      <c r="D439" t="s">
        <v>166</v>
      </c>
      <c r="E439">
        <v>15042.81077091</v>
      </c>
      <c r="F439">
        <v>990.4</v>
      </c>
      <c r="G439">
        <v>409.841056394379</v>
      </c>
      <c r="H439">
        <v>9.3649004677029701</v>
      </c>
      <c r="I439">
        <v>28.6208055530218</v>
      </c>
      <c r="J439">
        <v>5.2817051380862203</v>
      </c>
      <c r="K439">
        <v>866.08324754440901</v>
      </c>
      <c r="L439">
        <v>665.75662682743405</v>
      </c>
      <c r="M439">
        <v>65.9522450484926</v>
      </c>
      <c r="N439">
        <v>0.59399425574398401</v>
      </c>
      <c r="O439">
        <v>5.5129240710823897</v>
      </c>
      <c r="P439">
        <v>454.22495803021798</v>
      </c>
      <c r="Q439">
        <v>0.28393391312384703</v>
      </c>
    </row>
    <row r="440" spans="1:17" hidden="1" x14ac:dyDescent="0.3">
      <c r="A440" t="s">
        <v>993</v>
      </c>
      <c r="B440" t="s">
        <v>994</v>
      </c>
      <c r="C440" t="s">
        <v>3158</v>
      </c>
      <c r="D440" t="s">
        <v>995</v>
      </c>
      <c r="E440">
        <v>14822.886546</v>
      </c>
      <c r="F440">
        <v>1390.7</v>
      </c>
      <c r="G440">
        <v>4051.9254869565898</v>
      </c>
      <c r="H440">
        <v>88.550500690606398</v>
      </c>
      <c r="I440">
        <v>553.43232040286398</v>
      </c>
      <c r="J440">
        <v>-0.64531238190504103</v>
      </c>
      <c r="K440">
        <v>962.521912049565</v>
      </c>
      <c r="L440">
        <v>476.88732942262999</v>
      </c>
      <c r="M440">
        <v>67.3691834239998</v>
      </c>
      <c r="N440">
        <v>3.4908709387375301</v>
      </c>
      <c r="O440">
        <v>22.452721650967099</v>
      </c>
      <c r="P440">
        <v>3863.2373895696701</v>
      </c>
    </row>
    <row r="441" spans="1:17" x14ac:dyDescent="0.3">
      <c r="A441" t="s">
        <v>996</v>
      </c>
      <c r="B441" t="s">
        <v>997</v>
      </c>
      <c r="C441" t="s">
        <v>3153</v>
      </c>
      <c r="D441" t="s">
        <v>998</v>
      </c>
      <c r="E441">
        <v>14810.493119520001</v>
      </c>
      <c r="F441">
        <v>2143.5500000000002</v>
      </c>
      <c r="G441">
        <v>75.461602138029207</v>
      </c>
      <c r="H441">
        <v>-0.39089574031212898</v>
      </c>
      <c r="I441">
        <v>95.407914983821698</v>
      </c>
      <c r="J441">
        <v>0.13605470494944999</v>
      </c>
      <c r="K441">
        <v>2182.41713505895</v>
      </c>
      <c r="L441">
        <v>1730.88990322165</v>
      </c>
      <c r="M441">
        <v>54.027023431219597</v>
      </c>
      <c r="N441">
        <v>0.56093672864585697</v>
      </c>
      <c r="O441">
        <v>25.9592731683422</v>
      </c>
      <c r="P441">
        <v>193.63698630136901</v>
      </c>
      <c r="Q441">
        <v>0.235488106557804</v>
      </c>
    </row>
    <row r="442" spans="1:17" x14ac:dyDescent="0.3">
      <c r="A442" t="s">
        <v>999</v>
      </c>
      <c r="B442" t="s">
        <v>1000</v>
      </c>
      <c r="C442" t="s">
        <v>3147</v>
      </c>
      <c r="D442" t="s">
        <v>51</v>
      </c>
      <c r="E442">
        <v>14717.7189891</v>
      </c>
      <c r="F442">
        <v>6353.75</v>
      </c>
      <c r="G442">
        <v>6.2887189628235802</v>
      </c>
      <c r="H442">
        <v>-5.5866734108964602</v>
      </c>
      <c r="I442">
        <v>8.5856998633402206</v>
      </c>
      <c r="J442">
        <v>4.2040551216806401</v>
      </c>
      <c r="K442">
        <v>6522.1345051070903</v>
      </c>
      <c r="L442">
        <v>6179.5883930221999</v>
      </c>
      <c r="M442">
        <v>61.770609201785597</v>
      </c>
      <c r="N442">
        <v>0.83071509725119097</v>
      </c>
      <c r="O442">
        <v>19.614400944324199</v>
      </c>
      <c r="P442">
        <v>35.3575921607816</v>
      </c>
      <c r="Q442">
        <v>2.0891630385531001E-2</v>
      </c>
    </row>
    <row r="443" spans="1:17" x14ac:dyDescent="0.3">
      <c r="A443" t="s">
        <v>1001</v>
      </c>
      <c r="B443" t="s">
        <v>1002</v>
      </c>
      <c r="C443" t="s">
        <v>3151</v>
      </c>
      <c r="D443" t="s">
        <v>269</v>
      </c>
      <c r="E443">
        <v>14480.9333001</v>
      </c>
      <c r="F443">
        <v>826.65</v>
      </c>
      <c r="G443">
        <v>0.341081281201493</v>
      </c>
      <c r="H443">
        <v>3.8956729891113699</v>
      </c>
      <c r="I443">
        <v>-20.977050708741999</v>
      </c>
      <c r="J443">
        <v>3.2395108685277099</v>
      </c>
      <c r="K443">
        <v>846.91585122840604</v>
      </c>
      <c r="L443">
        <v>839.75618533163504</v>
      </c>
      <c r="M443">
        <v>56.027559893319101</v>
      </c>
      <c r="N443">
        <v>0.47144421070890802</v>
      </c>
      <c r="O443">
        <v>28.228391701445599</v>
      </c>
      <c r="P443">
        <v>30.3042244640605</v>
      </c>
      <c r="Q443">
        <v>0.145523042842235</v>
      </c>
    </row>
    <row r="444" spans="1:17" x14ac:dyDescent="0.3">
      <c r="A444" t="s">
        <v>1003</v>
      </c>
      <c r="B444" t="s">
        <v>1004</v>
      </c>
      <c r="C444" t="s">
        <v>573</v>
      </c>
      <c r="D444" t="s">
        <v>573</v>
      </c>
      <c r="E444">
        <v>14478.105207000001</v>
      </c>
      <c r="F444">
        <v>151.19999999999999</v>
      </c>
      <c r="G444">
        <v>-23.007852456347202</v>
      </c>
      <c r="H444">
        <v>-2.43324362471721</v>
      </c>
      <c r="I444">
        <v>2.57815762920437</v>
      </c>
      <c r="J444">
        <v>0.105389348612541</v>
      </c>
      <c r="K444">
        <v>159.106735993961</v>
      </c>
      <c r="L444">
        <v>157.37387225008601</v>
      </c>
      <c r="M444">
        <v>52.857358493440003</v>
      </c>
      <c r="N444">
        <v>0.36896601873849899</v>
      </c>
      <c r="O444">
        <v>40.839947089947003</v>
      </c>
      <c r="P444">
        <v>23.277619241744699</v>
      </c>
      <c r="Q444">
        <v>-5.7051830796790003E-3</v>
      </c>
    </row>
    <row r="445" spans="1:17" x14ac:dyDescent="0.3">
      <c r="A445" t="s">
        <v>1005</v>
      </c>
      <c r="B445" t="s">
        <v>1006</v>
      </c>
      <c r="C445" t="s">
        <v>3145</v>
      </c>
      <c r="D445" t="s">
        <v>1007</v>
      </c>
      <c r="E445">
        <v>14430.179752275</v>
      </c>
      <c r="F445">
        <v>756.7</v>
      </c>
      <c r="G445">
        <v>28.334655683761302</v>
      </c>
      <c r="H445">
        <v>5.6716049581246502</v>
      </c>
      <c r="I445">
        <v>35.242599402967997</v>
      </c>
      <c r="J445">
        <v>2.28958819339916</v>
      </c>
      <c r="K445">
        <v>745.25290693059196</v>
      </c>
      <c r="L445">
        <v>687.78960688924894</v>
      </c>
      <c r="M445">
        <v>64.409720042072294</v>
      </c>
      <c r="N445">
        <v>0.35177340985683803</v>
      </c>
      <c r="O445">
        <v>15.858332232060199</v>
      </c>
      <c r="P445">
        <v>58.953891397962401</v>
      </c>
      <c r="Q445">
        <v>2.0989971321144E-2</v>
      </c>
    </row>
    <row r="446" spans="1:17" x14ac:dyDescent="0.3">
      <c r="A446" t="s">
        <v>1008</v>
      </c>
      <c r="B446" t="s">
        <v>1009</v>
      </c>
      <c r="C446" t="s">
        <v>3143</v>
      </c>
      <c r="D446" t="s">
        <v>54</v>
      </c>
      <c r="E446">
        <v>14391.303654200001</v>
      </c>
      <c r="F446">
        <v>877.2</v>
      </c>
      <c r="G446">
        <v>-66.953177356792196</v>
      </c>
      <c r="H446">
        <v>-9.4121456961304997</v>
      </c>
      <c r="I446">
        <v>-39.3769514516977</v>
      </c>
      <c r="J446">
        <v>-2.3602454378611901E-2</v>
      </c>
      <c r="K446">
        <v>1013.59826906185</v>
      </c>
      <c r="L446">
        <v>1223.4276386409399</v>
      </c>
      <c r="M446">
        <v>40.869193314178901</v>
      </c>
      <c r="N446">
        <v>1.9941590515430001</v>
      </c>
      <c r="O446">
        <v>104.74236206110299</v>
      </c>
      <c r="P446">
        <v>2.14252445272473</v>
      </c>
      <c r="Q446">
        <v>5.2093017740056001E-2</v>
      </c>
    </row>
    <row r="447" spans="1:17" x14ac:dyDescent="0.3">
      <c r="A447" t="s">
        <v>1010</v>
      </c>
      <c r="B447" t="s">
        <v>1011</v>
      </c>
      <c r="C447" t="s">
        <v>3151</v>
      </c>
      <c r="D447" t="s">
        <v>269</v>
      </c>
      <c r="E447">
        <v>14252.00496</v>
      </c>
      <c r="F447">
        <v>4487.8999999999996</v>
      </c>
      <c r="G447">
        <v>31.637770644568299</v>
      </c>
      <c r="H447">
        <v>4.3820289756909601</v>
      </c>
      <c r="I447">
        <v>-5.5993854058450596</v>
      </c>
      <c r="J447">
        <v>-0.67118756776882404</v>
      </c>
      <c r="K447">
        <v>4309.43352313368</v>
      </c>
      <c r="L447">
        <v>4059.7667195199901</v>
      </c>
      <c r="M447">
        <v>61.205241682947801</v>
      </c>
      <c r="N447">
        <v>2.02793366765443</v>
      </c>
      <c r="O447">
        <v>11.410682056195499</v>
      </c>
      <c r="P447">
        <v>55.748741974665897</v>
      </c>
      <c r="Q447">
        <v>0.174189564923281</v>
      </c>
    </row>
    <row r="448" spans="1:17" x14ac:dyDescent="0.3">
      <c r="A448" t="s">
        <v>1012</v>
      </c>
      <c r="B448" t="s">
        <v>1013</v>
      </c>
      <c r="C448" t="s">
        <v>3147</v>
      </c>
      <c r="D448" t="s">
        <v>51</v>
      </c>
      <c r="E448">
        <v>14161.604075879901</v>
      </c>
      <c r="F448">
        <v>595.04999999999995</v>
      </c>
      <c r="G448">
        <v>29.470635410830202</v>
      </c>
      <c r="H448">
        <v>2.7152109127655302</v>
      </c>
      <c r="I448">
        <v>24.717752425173501</v>
      </c>
      <c r="J448">
        <v>2.8457663760284899</v>
      </c>
      <c r="K448">
        <v>574.04228542649503</v>
      </c>
      <c r="L448">
        <v>524.85063365821895</v>
      </c>
      <c r="M448">
        <v>60.765370122386202</v>
      </c>
      <c r="N448">
        <v>0.64569889921957802</v>
      </c>
      <c r="O448">
        <v>21.166288547180901</v>
      </c>
      <c r="P448">
        <v>62.826652072786899</v>
      </c>
      <c r="Q448">
        <v>7.2596731133323003E-2</v>
      </c>
    </row>
    <row r="449" spans="1:17" x14ac:dyDescent="0.3">
      <c r="A449" t="s">
        <v>1014</v>
      </c>
      <c r="B449" t="s">
        <v>1015</v>
      </c>
      <c r="C449" t="s">
        <v>3155</v>
      </c>
      <c r="D449" t="s">
        <v>97</v>
      </c>
      <c r="E449">
        <v>14058.858267559999</v>
      </c>
      <c r="F449">
        <v>2362.8000000000002</v>
      </c>
      <c r="G449">
        <v>-29.739759690259</v>
      </c>
      <c r="H449">
        <v>-8.0832976412095601</v>
      </c>
      <c r="I449">
        <v>-11.8425721417709</v>
      </c>
      <c r="J449">
        <v>1.68652259906631</v>
      </c>
      <c r="K449">
        <v>2556.1487095715302</v>
      </c>
      <c r="L449">
        <v>2699.1633582649101</v>
      </c>
      <c r="M449">
        <v>48.770109529843303</v>
      </c>
      <c r="N449">
        <v>0.72125776514956896</v>
      </c>
      <c r="O449">
        <v>35.364821398340901</v>
      </c>
      <c r="P449">
        <v>5.9551569506726496</v>
      </c>
      <c r="Q449">
        <v>-9.1980395870629006E-2</v>
      </c>
    </row>
    <row r="450" spans="1:17" x14ac:dyDescent="0.3">
      <c r="A450" t="s">
        <v>1016</v>
      </c>
      <c r="B450" t="s">
        <v>1017</v>
      </c>
      <c r="C450" t="s">
        <v>3151</v>
      </c>
      <c r="D450" t="s">
        <v>80</v>
      </c>
      <c r="E450">
        <v>14015.02679946</v>
      </c>
      <c r="F450">
        <v>2534.6999999999998</v>
      </c>
      <c r="G450">
        <v>0.138884209281599</v>
      </c>
      <c r="H450">
        <v>2.84953264157466</v>
      </c>
      <c r="I450">
        <v>-23.574593098007501</v>
      </c>
      <c r="J450">
        <v>7.3570178289237598</v>
      </c>
      <c r="K450">
        <v>2424.03111748731</v>
      </c>
      <c r="L450">
        <v>2531.6253775311102</v>
      </c>
      <c r="M450">
        <v>73.799014923336301</v>
      </c>
      <c r="N450">
        <v>0.88234893954252402</v>
      </c>
      <c r="O450">
        <v>44.198524480214601</v>
      </c>
      <c r="P450">
        <v>44.757281553398002</v>
      </c>
      <c r="Q450">
        <v>0.12376720803772299</v>
      </c>
    </row>
    <row r="451" spans="1:17" x14ac:dyDescent="0.3">
      <c r="A451" t="s">
        <v>1018</v>
      </c>
      <c r="B451" t="s">
        <v>1019</v>
      </c>
      <c r="C451" t="s">
        <v>3145</v>
      </c>
      <c r="D451" t="s">
        <v>370</v>
      </c>
      <c r="E451">
        <v>13789.414406239999</v>
      </c>
      <c r="F451">
        <v>401.8</v>
      </c>
      <c r="G451">
        <v>60.355696647758002</v>
      </c>
      <c r="H451">
        <v>-0.58373498261961299</v>
      </c>
      <c r="I451">
        <v>81.574078399705201</v>
      </c>
      <c r="J451">
        <v>12.2852959255095</v>
      </c>
      <c r="K451">
        <v>377.136419482262</v>
      </c>
      <c r="L451">
        <v>308.989030003435</v>
      </c>
      <c r="M451">
        <v>70.895855430146696</v>
      </c>
      <c r="N451">
        <v>0.66279806966445598</v>
      </c>
      <c r="O451">
        <v>11.4858138377302</v>
      </c>
      <c r="P451">
        <v>151.125</v>
      </c>
      <c r="Q451">
        <v>0.19229216005744099</v>
      </c>
    </row>
    <row r="452" spans="1:17" hidden="1" x14ac:dyDescent="0.3">
      <c r="A452" t="s">
        <v>1020</v>
      </c>
      <c r="B452" t="s">
        <v>1021</v>
      </c>
      <c r="C452" t="s">
        <v>3158</v>
      </c>
      <c r="D452" t="s">
        <v>37</v>
      </c>
      <c r="E452">
        <v>13773.952014521999</v>
      </c>
      <c r="F452">
        <v>74.39</v>
      </c>
      <c r="G452">
        <v>-17.9250013350286</v>
      </c>
      <c r="H452">
        <v>-3.4028842285950498</v>
      </c>
      <c r="I452">
        <v>-5.8956902644350802</v>
      </c>
      <c r="J452">
        <v>2.1528678357047899</v>
      </c>
      <c r="O452">
        <v>8.8856029036160802</v>
      </c>
      <c r="P452">
        <v>7.4844675624909698</v>
      </c>
    </row>
    <row r="453" spans="1:17" x14ac:dyDescent="0.3">
      <c r="A453" t="s">
        <v>1022</v>
      </c>
      <c r="B453" t="s">
        <v>1023</v>
      </c>
      <c r="C453" t="s">
        <v>573</v>
      </c>
      <c r="D453" t="s">
        <v>573</v>
      </c>
      <c r="E453">
        <v>13767.612228</v>
      </c>
      <c r="F453">
        <v>472.95</v>
      </c>
      <c r="G453">
        <v>-3.2426505344549001</v>
      </c>
      <c r="H453">
        <v>2.7905828258598899</v>
      </c>
      <c r="I453">
        <v>-5.02065085577971</v>
      </c>
      <c r="J453">
        <v>6.7531861662379997</v>
      </c>
      <c r="K453">
        <v>467.73469893195698</v>
      </c>
      <c r="L453">
        <v>460.78273070532202</v>
      </c>
      <c r="M453">
        <v>64.515629790563807</v>
      </c>
      <c r="N453">
        <v>0.75072090091569099</v>
      </c>
      <c r="O453">
        <v>25.171794058568501</v>
      </c>
      <c r="P453">
        <v>26.153640970925501</v>
      </c>
      <c r="Q453">
        <v>1.1623525320492999E-2</v>
      </c>
    </row>
    <row r="454" spans="1:17" x14ac:dyDescent="0.3">
      <c r="A454" t="s">
        <v>1024</v>
      </c>
      <c r="B454" t="s">
        <v>1025</v>
      </c>
      <c r="C454" t="s">
        <v>3146</v>
      </c>
      <c r="D454" t="s">
        <v>406</v>
      </c>
      <c r="E454">
        <v>13687.595483519999</v>
      </c>
      <c r="F454">
        <v>284.8</v>
      </c>
      <c r="G454">
        <v>-1.01021442465414</v>
      </c>
      <c r="H454">
        <v>-5.1869680851595898</v>
      </c>
      <c r="I454">
        <v>-29.1376537235952</v>
      </c>
      <c r="J454">
        <v>-1.64273420533982</v>
      </c>
      <c r="K454">
        <v>300.47950617459497</v>
      </c>
      <c r="L454">
        <v>314.56463923676603</v>
      </c>
      <c r="M454">
        <v>50.1262755032906</v>
      </c>
      <c r="N454">
        <v>0.90418564906302001</v>
      </c>
      <c r="O454">
        <v>45.005266853932497</v>
      </c>
      <c r="P454">
        <v>21.488749066865701</v>
      </c>
      <c r="Q454">
        <v>7.7354875227159003E-2</v>
      </c>
    </row>
    <row r="455" spans="1:17" x14ac:dyDescent="0.3">
      <c r="A455" t="s">
        <v>1026</v>
      </c>
      <c r="B455" t="s">
        <v>1027</v>
      </c>
      <c r="C455" t="s">
        <v>3157</v>
      </c>
      <c r="D455" t="s">
        <v>493</v>
      </c>
      <c r="E455">
        <v>13646.455370260001</v>
      </c>
      <c r="F455">
        <v>1277.25</v>
      </c>
      <c r="G455">
        <v>-30.078290117868399</v>
      </c>
      <c r="H455">
        <v>-16.393653232750701</v>
      </c>
      <c r="I455">
        <v>-9.2385062536246298</v>
      </c>
      <c r="J455">
        <v>-2.6399713936686902</v>
      </c>
      <c r="K455">
        <v>1432.05887422968</v>
      </c>
      <c r="L455">
        <v>1455.57641951711</v>
      </c>
      <c r="M455">
        <v>27.5749951831991</v>
      </c>
      <c r="N455">
        <v>0.75844958718021704</v>
      </c>
      <c r="O455">
        <v>32.315521628498701</v>
      </c>
      <c r="P455">
        <v>2.7554304102976599</v>
      </c>
      <c r="Q455">
        <v>-0.14979381586342899</v>
      </c>
    </row>
    <row r="456" spans="1:17" x14ac:dyDescent="0.3">
      <c r="A456" t="s">
        <v>1028</v>
      </c>
      <c r="B456" t="s">
        <v>1029</v>
      </c>
      <c r="C456" t="s">
        <v>3153</v>
      </c>
      <c r="D456" t="s">
        <v>117</v>
      </c>
      <c r="E456">
        <v>13474.9256983</v>
      </c>
      <c r="F456">
        <v>45.77</v>
      </c>
      <c r="G456">
        <v>-16.565975913137301</v>
      </c>
      <c r="H456">
        <v>-3.3072104324524698</v>
      </c>
      <c r="I456">
        <v>-34.001553414622897</v>
      </c>
      <c r="J456">
        <v>0.60977531352481196</v>
      </c>
      <c r="K456">
        <v>48.057404760142497</v>
      </c>
      <c r="L456">
        <v>52.510780359383403</v>
      </c>
      <c r="M456">
        <v>55.204141932235302</v>
      </c>
      <c r="N456">
        <v>0.69366057840417705</v>
      </c>
      <c r="O456">
        <v>61.022503823465101</v>
      </c>
      <c r="P456">
        <v>6.5657741559953502</v>
      </c>
    </row>
    <row r="457" spans="1:17" x14ac:dyDescent="0.3">
      <c r="A457" t="s">
        <v>1030</v>
      </c>
      <c r="B457" t="s">
        <v>1031</v>
      </c>
      <c r="C457" t="s">
        <v>3157</v>
      </c>
      <c r="D457" t="s">
        <v>493</v>
      </c>
      <c r="E457">
        <v>13432.733265769901</v>
      </c>
      <c r="F457">
        <v>714.35</v>
      </c>
      <c r="G457">
        <v>5.9567885715503497</v>
      </c>
      <c r="H457">
        <v>-5.2175117013818699</v>
      </c>
      <c r="I457">
        <v>0.439131793104452</v>
      </c>
      <c r="J457">
        <v>2.8944499195635598</v>
      </c>
      <c r="K457">
        <v>759.17350666509299</v>
      </c>
      <c r="L457">
        <v>739.18886526812901</v>
      </c>
      <c r="M457">
        <v>48.935452948617701</v>
      </c>
      <c r="N457">
        <v>0.49767201560180901</v>
      </c>
      <c r="O457">
        <v>29.712325890669799</v>
      </c>
      <c r="P457">
        <v>37.045563549160597</v>
      </c>
      <c r="Q457">
        <v>9.6822060105653002E-2</v>
      </c>
    </row>
    <row r="458" spans="1:17" hidden="1" x14ac:dyDescent="0.3">
      <c r="A458" t="s">
        <v>1032</v>
      </c>
      <c r="B458" t="s">
        <v>1033</v>
      </c>
      <c r="C458" t="s">
        <v>3158</v>
      </c>
      <c r="D458" t="s">
        <v>120</v>
      </c>
      <c r="E458">
        <v>13400.0613306</v>
      </c>
      <c r="F458">
        <v>462.95</v>
      </c>
      <c r="G458">
        <v>66.6540777909577</v>
      </c>
      <c r="H458">
        <v>5.3670367198525302</v>
      </c>
      <c r="I458">
        <v>37.1286228718022</v>
      </c>
      <c r="J458">
        <v>4.0687442150265296</v>
      </c>
      <c r="K458">
        <v>414.55735249360998</v>
      </c>
      <c r="L458">
        <v>354.40570742394902</v>
      </c>
      <c r="M458">
        <v>65.232101019285395</v>
      </c>
      <c r="N458">
        <v>0.93280681260306897</v>
      </c>
      <c r="O458">
        <v>2.9376822551031498</v>
      </c>
      <c r="P458">
        <v>126.381418092909</v>
      </c>
      <c r="Q458">
        <v>0.18876802409026999</v>
      </c>
    </row>
    <row r="459" spans="1:17" x14ac:dyDescent="0.3">
      <c r="A459" t="s">
        <v>1034</v>
      </c>
      <c r="B459" t="s">
        <v>1035</v>
      </c>
      <c r="C459" t="s">
        <v>3143</v>
      </c>
      <c r="D459" t="s">
        <v>24</v>
      </c>
      <c r="E459">
        <v>13302.916882502001</v>
      </c>
      <c r="F459">
        <v>181.08</v>
      </c>
      <c r="G459">
        <v>-0.48681591149671899</v>
      </c>
      <c r="H459">
        <v>0.45737455700539598</v>
      </c>
      <c r="I459">
        <v>14.2167738316376</v>
      </c>
      <c r="J459">
        <v>2.95460289973171</v>
      </c>
      <c r="K459">
        <v>170.77787472757399</v>
      </c>
      <c r="L459">
        <v>160.266388371982</v>
      </c>
      <c r="M459">
        <v>68.442286335581699</v>
      </c>
      <c r="N459">
        <v>0.52309263858940402</v>
      </c>
      <c r="O459">
        <v>0.64060083940799994</v>
      </c>
      <c r="P459">
        <v>44.401913875597998</v>
      </c>
      <c r="Q459">
        <v>6.9470748022270002E-3</v>
      </c>
    </row>
    <row r="460" spans="1:17" x14ac:dyDescent="0.3">
      <c r="A460" t="s">
        <v>1036</v>
      </c>
      <c r="B460" t="s">
        <v>1037</v>
      </c>
      <c r="C460" t="s">
        <v>3147</v>
      </c>
      <c r="D460" t="s">
        <v>51</v>
      </c>
      <c r="E460">
        <v>13283.787569419999</v>
      </c>
      <c r="F460">
        <v>1071.55</v>
      </c>
      <c r="G460">
        <v>49.5354078903652</v>
      </c>
      <c r="H460">
        <v>2.8747339000038599</v>
      </c>
      <c r="I460">
        <v>21.328348482087701</v>
      </c>
      <c r="J460">
        <v>-1.5703593666098701</v>
      </c>
      <c r="K460">
        <v>1079.8777257487</v>
      </c>
      <c r="L460">
        <v>953.04345392468201</v>
      </c>
      <c r="M460">
        <v>52.516190238816897</v>
      </c>
      <c r="N460">
        <v>0.37035783837761599</v>
      </c>
      <c r="O460">
        <v>24.595212542578501</v>
      </c>
      <c r="P460">
        <v>70.914745992503299</v>
      </c>
      <c r="Q460">
        <v>5.6894909872596003E-2</v>
      </c>
    </row>
    <row r="461" spans="1:17" x14ac:dyDescent="0.3">
      <c r="A461" t="s">
        <v>1038</v>
      </c>
      <c r="B461" t="s">
        <v>1039</v>
      </c>
      <c r="C461" t="s">
        <v>3143</v>
      </c>
      <c r="D461" t="s">
        <v>570</v>
      </c>
      <c r="E461">
        <v>13241.941550699999</v>
      </c>
      <c r="F461">
        <v>1663.45</v>
      </c>
      <c r="G461">
        <v>-3.5848802341249799</v>
      </c>
      <c r="H461">
        <v>3.0106112741553298E-3</v>
      </c>
      <c r="I461">
        <v>-4.7961352818895104</v>
      </c>
      <c r="J461">
        <v>1.05670832401716</v>
      </c>
      <c r="K461">
        <v>1696.17843131782</v>
      </c>
      <c r="L461">
        <v>1679.3423947147</v>
      </c>
      <c r="M461">
        <v>60.561884814234503</v>
      </c>
      <c r="N461">
        <v>0.49059651518021502</v>
      </c>
      <c r="O461">
        <v>18.966605548709001</v>
      </c>
      <c r="P461">
        <v>27.272379495026701</v>
      </c>
      <c r="Q461">
        <v>-9.9909797264049999E-2</v>
      </c>
    </row>
    <row r="462" spans="1:17" x14ac:dyDescent="0.3">
      <c r="A462" t="s">
        <v>1040</v>
      </c>
      <c r="B462" t="s">
        <v>1041</v>
      </c>
      <c r="C462" t="s">
        <v>3143</v>
      </c>
      <c r="D462" t="s">
        <v>54</v>
      </c>
      <c r="E462">
        <v>13226.389075354</v>
      </c>
      <c r="F462">
        <v>156.18</v>
      </c>
      <c r="G462">
        <v>-26.4026824533594</v>
      </c>
      <c r="H462">
        <v>-1.9885593123707801</v>
      </c>
      <c r="I462">
        <v>-17.657178456955702</v>
      </c>
      <c r="J462">
        <v>1.04013195491768</v>
      </c>
      <c r="K462">
        <v>167.412082555659</v>
      </c>
      <c r="L462">
        <v>179.24110229796599</v>
      </c>
      <c r="M462">
        <v>53.9285919275016</v>
      </c>
      <c r="N462">
        <v>0.74082770025017997</v>
      </c>
      <c r="O462">
        <v>47.522089896273499</v>
      </c>
      <c r="P462">
        <v>12.8876039031442</v>
      </c>
      <c r="Q462">
        <v>-3.0609134149445001E-2</v>
      </c>
    </row>
    <row r="463" spans="1:17" x14ac:dyDescent="0.3">
      <c r="A463" t="s">
        <v>1042</v>
      </c>
      <c r="B463" t="s">
        <v>1043</v>
      </c>
      <c r="C463" t="s">
        <v>3144</v>
      </c>
      <c r="D463" t="s">
        <v>1044</v>
      </c>
      <c r="E463">
        <v>13161.68407107</v>
      </c>
      <c r="F463">
        <v>409.95</v>
      </c>
      <c r="G463">
        <v>23.4655027654481</v>
      </c>
      <c r="H463">
        <v>-2.6919495584818498</v>
      </c>
      <c r="I463">
        <v>-12.274535798511099</v>
      </c>
      <c r="J463">
        <v>7.4283648047091502</v>
      </c>
      <c r="K463">
        <v>414.339202213205</v>
      </c>
      <c r="L463">
        <v>408.74949234172601</v>
      </c>
      <c r="M463">
        <v>64.114879020317304</v>
      </c>
      <c r="N463">
        <v>0.85985422152318103</v>
      </c>
      <c r="O463">
        <v>50.701305037199603</v>
      </c>
      <c r="P463">
        <v>46.909156065221197</v>
      </c>
      <c r="Q463">
        <v>0.11580457758162201</v>
      </c>
    </row>
    <row r="464" spans="1:17" x14ac:dyDescent="0.3">
      <c r="A464" t="s">
        <v>1045</v>
      </c>
      <c r="B464" t="s">
        <v>1046</v>
      </c>
      <c r="C464" t="s">
        <v>3151</v>
      </c>
      <c r="D464" t="s">
        <v>166</v>
      </c>
      <c r="E464">
        <v>13121.785906749999</v>
      </c>
      <c r="F464">
        <v>588.25</v>
      </c>
      <c r="G464">
        <v>2.8646676778809601</v>
      </c>
      <c r="H464">
        <v>4.8081520596159798E-2</v>
      </c>
      <c r="I464">
        <v>-6.0906675972361199</v>
      </c>
      <c r="J464">
        <v>3.0891628282480199</v>
      </c>
      <c r="K464">
        <v>600.03492970189097</v>
      </c>
      <c r="L464">
        <v>572.60446731829302</v>
      </c>
      <c r="M464">
        <v>54.628008951786398</v>
      </c>
      <c r="N464">
        <v>0.57242764647134703</v>
      </c>
      <c r="O464">
        <v>25.643858903527398</v>
      </c>
      <c r="P464">
        <v>48.867518663798499</v>
      </c>
      <c r="Q464">
        <v>0.18126378305768101</v>
      </c>
    </row>
    <row r="465" spans="1:17" x14ac:dyDescent="0.3">
      <c r="A465" t="s">
        <v>1047</v>
      </c>
      <c r="B465" t="s">
        <v>1048</v>
      </c>
      <c r="C465" t="s">
        <v>3148</v>
      </c>
      <c r="D465" t="s">
        <v>232</v>
      </c>
      <c r="E465">
        <v>13102.54804731</v>
      </c>
      <c r="F465">
        <v>1566.7</v>
      </c>
      <c r="G465">
        <v>12.6037967537535</v>
      </c>
      <c r="H465">
        <v>-2.6075087505588699</v>
      </c>
      <c r="I465">
        <v>-19.301518253637401</v>
      </c>
      <c r="J465">
        <v>11.187664760761001</v>
      </c>
      <c r="K465">
        <v>1584.5695360419199</v>
      </c>
      <c r="L465">
        <v>1603.42263765286</v>
      </c>
      <c r="M465">
        <v>67.207715312938106</v>
      </c>
      <c r="N465">
        <v>0.65245429368756103</v>
      </c>
      <c r="O465">
        <v>41.823578221739901</v>
      </c>
      <c r="P465">
        <v>33.058728608433398</v>
      </c>
      <c r="Q465">
        <v>6.5028121588375995E-2</v>
      </c>
    </row>
    <row r="466" spans="1:17" x14ac:dyDescent="0.3">
      <c r="A466" t="s">
        <v>1049</v>
      </c>
      <c r="B466" t="s">
        <v>1050</v>
      </c>
      <c r="C466" t="s">
        <v>3143</v>
      </c>
      <c r="D466" t="s">
        <v>500</v>
      </c>
      <c r="E466">
        <v>13045.247622584</v>
      </c>
      <c r="F466">
        <v>139.22</v>
      </c>
      <c r="G466">
        <v>37.2897401788656</v>
      </c>
      <c r="H466">
        <v>-2.8412563483858699</v>
      </c>
      <c r="I466">
        <v>63.5081637585374</v>
      </c>
      <c r="J466">
        <v>0.64105918385688598</v>
      </c>
      <c r="K466">
        <v>134.532700769196</v>
      </c>
      <c r="L466">
        <v>111.609024863759</v>
      </c>
      <c r="M466">
        <v>54.991681211848899</v>
      </c>
      <c r="N466">
        <v>0.30149274267825399</v>
      </c>
      <c r="O466">
        <v>21.2110328975721</v>
      </c>
      <c r="P466">
        <v>101.768115942029</v>
      </c>
      <c r="Q466">
        <v>7.0996973433414004E-2</v>
      </c>
    </row>
    <row r="467" spans="1:17" hidden="1" x14ac:dyDescent="0.3">
      <c r="A467" t="s">
        <v>1051</v>
      </c>
      <c r="B467" t="s">
        <v>1052</v>
      </c>
      <c r="C467" t="s">
        <v>3158</v>
      </c>
      <c r="D467" t="s">
        <v>1053</v>
      </c>
      <c r="E467">
        <v>12906.893384999599</v>
      </c>
      <c r="F467">
        <v>100</v>
      </c>
      <c r="G467">
        <v>-19.775852456347199</v>
      </c>
      <c r="M467">
        <v>50</v>
      </c>
      <c r="N467">
        <v>1</v>
      </c>
      <c r="O467">
        <v>0</v>
      </c>
      <c r="P467">
        <v>0</v>
      </c>
    </row>
    <row r="468" spans="1:17" x14ac:dyDescent="0.3">
      <c r="A468" t="s">
        <v>1054</v>
      </c>
      <c r="B468" t="s">
        <v>1055</v>
      </c>
      <c r="C468" t="s">
        <v>3145</v>
      </c>
      <c r="D468" t="s">
        <v>123</v>
      </c>
      <c r="E468">
        <v>12885.190999279999</v>
      </c>
      <c r="F468">
        <v>2014.6</v>
      </c>
      <c r="G468">
        <v>8.6530513781601499</v>
      </c>
      <c r="H468">
        <v>4.0159757085411902</v>
      </c>
      <c r="I468">
        <v>9.0723389018576004</v>
      </c>
      <c r="J468">
        <v>4.9686497723992797</v>
      </c>
      <c r="K468">
        <v>1974.70094353988</v>
      </c>
      <c r="L468">
        <v>1913.2875541746</v>
      </c>
      <c r="M468">
        <v>69.815373799823604</v>
      </c>
      <c r="N468">
        <v>0.84230698224392098</v>
      </c>
      <c r="O468">
        <v>23.299910652238601</v>
      </c>
      <c r="P468">
        <v>39.888206089643397</v>
      </c>
      <c r="Q468">
        <v>-3.4999905789222997E-2</v>
      </c>
    </row>
    <row r="469" spans="1:17" x14ac:dyDescent="0.3">
      <c r="A469" t="s">
        <v>1056</v>
      </c>
      <c r="B469" t="s">
        <v>1057</v>
      </c>
      <c r="C469" t="s">
        <v>3149</v>
      </c>
      <c r="D469" t="s">
        <v>134</v>
      </c>
      <c r="E469">
        <v>12651.484994642</v>
      </c>
      <c r="F469">
        <v>18.54</v>
      </c>
      <c r="G469">
        <v>23.881735092290899</v>
      </c>
      <c r="H469">
        <v>0.82565991929735705</v>
      </c>
      <c r="I469">
        <v>-16.1336381599471</v>
      </c>
      <c r="J469">
        <v>9.2014567993971799</v>
      </c>
      <c r="K469">
        <v>18.123686570596501</v>
      </c>
      <c r="L469">
        <v>17.478424654515599</v>
      </c>
      <c r="M469">
        <v>65.380743108719898</v>
      </c>
      <c r="N469">
        <v>1.0044681890456899</v>
      </c>
      <c r="O469">
        <v>29.449838187702198</v>
      </c>
      <c r="P469">
        <v>51.346938775510097</v>
      </c>
      <c r="Q469">
        <v>0.12621109479800699</v>
      </c>
    </row>
    <row r="470" spans="1:17" x14ac:dyDescent="0.3">
      <c r="A470" t="s">
        <v>1058</v>
      </c>
      <c r="B470" t="s">
        <v>1059</v>
      </c>
      <c r="C470" t="s">
        <v>3152</v>
      </c>
      <c r="D470" t="s">
        <v>457</v>
      </c>
      <c r="E470">
        <v>12638.0074274</v>
      </c>
      <c r="F470">
        <v>2607</v>
      </c>
      <c r="G470">
        <v>-1.7167132852089599</v>
      </c>
      <c r="H470">
        <v>13.634344643221301</v>
      </c>
      <c r="I470">
        <v>24.685198791491299</v>
      </c>
      <c r="J470">
        <v>2.1200682668106401</v>
      </c>
      <c r="K470">
        <v>2395.5514220765099</v>
      </c>
      <c r="L470">
        <v>2205.2628350876198</v>
      </c>
      <c r="M470">
        <v>84.000151133625806</v>
      </c>
      <c r="N470">
        <v>0.91923650812501301</v>
      </c>
      <c r="O470">
        <v>3.5673187571921798</v>
      </c>
      <c r="P470">
        <v>58.134174451049297</v>
      </c>
      <c r="Q470">
        <v>0.20627198522722701</v>
      </c>
    </row>
    <row r="471" spans="1:17" x14ac:dyDescent="0.3">
      <c r="A471" t="s">
        <v>1060</v>
      </c>
      <c r="B471" t="s">
        <v>1061</v>
      </c>
      <c r="C471" t="s">
        <v>3143</v>
      </c>
      <c r="D471" t="s">
        <v>208</v>
      </c>
      <c r="E471">
        <v>12605.642625799999</v>
      </c>
      <c r="F471">
        <v>3037.5</v>
      </c>
      <c r="G471">
        <v>119.54492018456401</v>
      </c>
      <c r="H471">
        <v>-16.1002596306244</v>
      </c>
      <c r="I471">
        <v>72.237383836762902</v>
      </c>
      <c r="J471">
        <v>-4.4591667017839702</v>
      </c>
      <c r="K471">
        <v>2774.9897931749301</v>
      </c>
      <c r="L471">
        <v>2159.65417539284</v>
      </c>
      <c r="M471">
        <v>56.793168873667803</v>
      </c>
      <c r="N471">
        <v>0.81141981322868895</v>
      </c>
      <c r="O471">
        <v>22.969547325102798</v>
      </c>
      <c r="P471">
        <v>167.62114537444899</v>
      </c>
      <c r="Q471">
        <v>0.18113714926019001</v>
      </c>
    </row>
    <row r="472" spans="1:17" x14ac:dyDescent="0.3">
      <c r="A472" t="s">
        <v>1062</v>
      </c>
      <c r="B472" t="s">
        <v>1063</v>
      </c>
      <c r="C472" t="s">
        <v>3151</v>
      </c>
      <c r="D472" t="s">
        <v>117</v>
      </c>
      <c r="E472">
        <v>12602.81889466</v>
      </c>
      <c r="F472">
        <v>192.55</v>
      </c>
      <c r="G472">
        <v>15.9811555424997</v>
      </c>
      <c r="H472">
        <v>-5.6178606644028397</v>
      </c>
      <c r="I472">
        <v>-11.629194446978101</v>
      </c>
      <c r="J472">
        <v>1.4165822553465901</v>
      </c>
      <c r="K472">
        <v>191.75451923647901</v>
      </c>
      <c r="L472">
        <v>182.85059141440101</v>
      </c>
      <c r="M472">
        <v>49.623421321322503</v>
      </c>
      <c r="N472">
        <v>0.45927976940523701</v>
      </c>
      <c r="O472">
        <v>27.130615424565001</v>
      </c>
      <c r="P472">
        <v>46.3145896656535</v>
      </c>
      <c r="Q472">
        <v>0.13403737048227601</v>
      </c>
    </row>
    <row r="473" spans="1:17" x14ac:dyDescent="0.3">
      <c r="A473" t="s">
        <v>1064</v>
      </c>
      <c r="B473" t="s">
        <v>1065</v>
      </c>
      <c r="C473" t="s">
        <v>3150</v>
      </c>
      <c r="D473" t="s">
        <v>72</v>
      </c>
      <c r="E473">
        <v>12527.252066475001</v>
      </c>
      <c r="F473">
        <v>360.4</v>
      </c>
      <c r="G473">
        <v>-25.386724361621699</v>
      </c>
      <c r="H473">
        <v>-2.3988462090087701</v>
      </c>
      <c r="I473">
        <v>-1.4747643822693299</v>
      </c>
      <c r="J473">
        <v>2.4249640755968098</v>
      </c>
      <c r="K473">
        <v>346.75848149665501</v>
      </c>
      <c r="L473">
        <v>345.35938156229599</v>
      </c>
      <c r="M473">
        <v>62.312606178713203</v>
      </c>
      <c r="N473">
        <v>0.239155198779125</v>
      </c>
      <c r="O473">
        <v>10.432852386237499</v>
      </c>
      <c r="P473">
        <v>23.7212495708891</v>
      </c>
      <c r="Q473">
        <v>-9.4439218561194999E-2</v>
      </c>
    </row>
    <row r="474" spans="1:17" hidden="1" x14ac:dyDescent="0.3">
      <c r="A474" t="s">
        <v>1066</v>
      </c>
      <c r="B474" t="s">
        <v>1067</v>
      </c>
      <c r="C474" t="s">
        <v>3158</v>
      </c>
      <c r="D474" t="s">
        <v>457</v>
      </c>
      <c r="E474">
        <v>12466.501421465</v>
      </c>
      <c r="F474">
        <v>2046.85</v>
      </c>
      <c r="G474">
        <v>-48.432178702425901</v>
      </c>
      <c r="H474">
        <v>-8.8335388094354101</v>
      </c>
      <c r="I474">
        <v>-36.4028676318324</v>
      </c>
      <c r="J474">
        <v>2.09592009761506</v>
      </c>
      <c r="K474">
        <v>2219.5338391701198</v>
      </c>
      <c r="M474">
        <v>43.511912915332204</v>
      </c>
      <c r="O474">
        <v>51.452231477636303</v>
      </c>
      <c r="P474">
        <v>6.9884745053968498</v>
      </c>
    </row>
    <row r="475" spans="1:17" x14ac:dyDescent="0.3">
      <c r="A475" t="s">
        <v>1068</v>
      </c>
      <c r="B475" t="s">
        <v>1069</v>
      </c>
      <c r="C475" t="s">
        <v>3148</v>
      </c>
      <c r="D475" t="s">
        <v>426</v>
      </c>
      <c r="E475">
        <v>12451.14506898</v>
      </c>
      <c r="F475">
        <v>3107.45</v>
      </c>
      <c r="G475">
        <v>20.573864851695799</v>
      </c>
      <c r="H475">
        <v>10.8113964577968</v>
      </c>
      <c r="I475">
        <v>20.8418954093002</v>
      </c>
      <c r="J475">
        <v>6.6622172809884104</v>
      </c>
      <c r="K475">
        <v>2877.75343655184</v>
      </c>
      <c r="L475">
        <v>2697.23442411935</v>
      </c>
      <c r="M475">
        <v>76.451139759871495</v>
      </c>
      <c r="N475">
        <v>0.42970912812964601</v>
      </c>
      <c r="O475">
        <v>5.0057120790358596</v>
      </c>
      <c r="P475">
        <v>44.197215777262102</v>
      </c>
      <c r="Q475">
        <v>0.10708111888489801</v>
      </c>
    </row>
    <row r="476" spans="1:17" x14ac:dyDescent="0.3">
      <c r="A476" t="s">
        <v>1070</v>
      </c>
      <c r="B476" t="s">
        <v>1071</v>
      </c>
      <c r="C476" t="s">
        <v>3161</v>
      </c>
      <c r="D476" t="s">
        <v>631</v>
      </c>
      <c r="E476">
        <v>12406.068828719999</v>
      </c>
      <c r="F476">
        <v>123.11</v>
      </c>
      <c r="G476">
        <v>-71.667216270336993</v>
      </c>
      <c r="H476">
        <v>5.1672737333657901</v>
      </c>
      <c r="I476">
        <v>-28.9813462481976</v>
      </c>
      <c r="J476">
        <v>8.2140206889480893</v>
      </c>
      <c r="K476">
        <v>125.37957645711801</v>
      </c>
      <c r="L476">
        <v>150.43899868174401</v>
      </c>
      <c r="M476">
        <v>72.597104782572501</v>
      </c>
      <c r="N476">
        <v>0.993119587378827</v>
      </c>
      <c r="O476">
        <v>143.44082527820601</v>
      </c>
      <c r="P476">
        <v>7.6512766701643802</v>
      </c>
      <c r="Q476">
        <v>-0.123379094071338</v>
      </c>
    </row>
    <row r="477" spans="1:17" x14ac:dyDescent="0.3">
      <c r="A477" t="s">
        <v>1072</v>
      </c>
      <c r="B477" t="s">
        <v>1073</v>
      </c>
      <c r="C477" t="s">
        <v>3157</v>
      </c>
      <c r="D477" t="s">
        <v>493</v>
      </c>
      <c r="E477">
        <v>12401.689376910001</v>
      </c>
      <c r="F477">
        <v>787.95</v>
      </c>
      <c r="G477">
        <v>59.490768516922103</v>
      </c>
      <c r="H477">
        <v>9.8807262750323304</v>
      </c>
      <c r="I477">
        <v>49.105032827139802</v>
      </c>
      <c r="J477">
        <v>12.4164075271337</v>
      </c>
      <c r="K477">
        <v>713.77164369939999</v>
      </c>
      <c r="L477">
        <v>622.924941838172</v>
      </c>
      <c r="M477">
        <v>78.543690891975402</v>
      </c>
      <c r="N477">
        <v>0.39360414585557801</v>
      </c>
      <c r="O477">
        <v>6.2250142775556796</v>
      </c>
      <c r="P477">
        <v>87.607142857142804</v>
      </c>
      <c r="Q477">
        <v>2.2382615915230001E-2</v>
      </c>
    </row>
    <row r="478" spans="1:17" x14ac:dyDescent="0.3">
      <c r="A478" t="s">
        <v>1074</v>
      </c>
      <c r="B478" t="s">
        <v>1075</v>
      </c>
      <c r="C478" t="s">
        <v>3143</v>
      </c>
      <c r="D478" t="s">
        <v>570</v>
      </c>
      <c r="E478">
        <v>12241.283969394901</v>
      </c>
      <c r="F478">
        <v>166.67</v>
      </c>
      <c r="G478">
        <v>-26.5226967746637</v>
      </c>
      <c r="H478">
        <v>15.649819276557601</v>
      </c>
      <c r="I478">
        <v>-2.9260605865029499</v>
      </c>
      <c r="J478">
        <v>5.7014798398583304</v>
      </c>
      <c r="K478">
        <v>153.092502550511</v>
      </c>
      <c r="L478">
        <v>159.39121571461001</v>
      </c>
      <c r="M478">
        <v>75.741980497697199</v>
      </c>
      <c r="N478">
        <v>1.66845939345615</v>
      </c>
      <c r="O478">
        <v>25.5759154479831</v>
      </c>
      <c r="P478">
        <v>27.5307980717729</v>
      </c>
      <c r="Q478">
        <v>-3.4354408919784002E-2</v>
      </c>
    </row>
    <row r="479" spans="1:17" hidden="1" x14ac:dyDescent="0.3">
      <c r="A479" t="s">
        <v>1076</v>
      </c>
      <c r="B479" t="s">
        <v>1077</v>
      </c>
      <c r="C479" t="s">
        <v>3158</v>
      </c>
      <c r="D479" t="s">
        <v>166</v>
      </c>
      <c r="E479">
        <v>12221.720667714901</v>
      </c>
      <c r="F479">
        <v>10608.4</v>
      </c>
      <c r="G479">
        <v>123.198651453691</v>
      </c>
      <c r="H479">
        <v>-14.991928139695499</v>
      </c>
      <c r="I479">
        <v>29.256807883619398</v>
      </c>
      <c r="J479">
        <v>-2.5854558152743299</v>
      </c>
      <c r="K479">
        <v>11148.5006707461</v>
      </c>
      <c r="L479">
        <v>9065.6756038720396</v>
      </c>
      <c r="M479">
        <v>31.255500489221799</v>
      </c>
      <c r="N479">
        <v>0.85783338923762498</v>
      </c>
      <c r="O479">
        <v>31.028241770672199</v>
      </c>
      <c r="P479">
        <v>172.99022130725601</v>
      </c>
      <c r="Q479">
        <v>0.22201496967016099</v>
      </c>
    </row>
    <row r="480" spans="1:17" x14ac:dyDescent="0.3">
      <c r="A480" t="s">
        <v>1078</v>
      </c>
      <c r="B480" t="s">
        <v>1079</v>
      </c>
      <c r="C480" t="s">
        <v>3148</v>
      </c>
      <c r="D480" t="s">
        <v>269</v>
      </c>
      <c r="E480">
        <v>12164.67743919</v>
      </c>
      <c r="F480">
        <v>5024.05</v>
      </c>
      <c r="G480">
        <v>-20.114941508754502</v>
      </c>
      <c r="H480">
        <v>-2.60394758455966</v>
      </c>
      <c r="I480">
        <v>11.355631943375499</v>
      </c>
      <c r="J480">
        <v>-3.8284729536459299</v>
      </c>
      <c r="K480">
        <v>5357.1925703044199</v>
      </c>
      <c r="L480">
        <v>5190.6087346884497</v>
      </c>
      <c r="M480">
        <v>54.239945268158102</v>
      </c>
      <c r="N480">
        <v>0.79189456668326896</v>
      </c>
      <c r="O480">
        <v>41.743215135199598</v>
      </c>
      <c r="P480">
        <v>32.839333165875601</v>
      </c>
      <c r="Q480">
        <v>9.7173966053926003E-2</v>
      </c>
    </row>
    <row r="481" spans="1:17" x14ac:dyDescent="0.3">
      <c r="A481" t="s">
        <v>1080</v>
      </c>
      <c r="B481" t="s">
        <v>1081</v>
      </c>
      <c r="C481" t="s">
        <v>3161</v>
      </c>
      <c r="D481" t="s">
        <v>1082</v>
      </c>
      <c r="E481">
        <v>12157.1281419119</v>
      </c>
      <c r="F481">
        <v>79.05</v>
      </c>
      <c r="G481">
        <v>-30.891974215084499</v>
      </c>
      <c r="H481">
        <v>-7.7053768452073301</v>
      </c>
      <c r="I481">
        <v>-8.6390618131577899</v>
      </c>
      <c r="J481">
        <v>-2.47994284500066</v>
      </c>
      <c r="K481">
        <v>82.624492002331195</v>
      </c>
      <c r="L481">
        <v>85.233715727713303</v>
      </c>
      <c r="M481">
        <v>39.111217028966102</v>
      </c>
      <c r="N481">
        <v>1.21130426461289</v>
      </c>
      <c r="O481">
        <v>71.663504111321899</v>
      </c>
      <c r="P481">
        <v>9.7154753643303202</v>
      </c>
      <c r="Q481">
        <v>1.1872905644004001E-2</v>
      </c>
    </row>
    <row r="482" spans="1:17" x14ac:dyDescent="0.3">
      <c r="A482" t="s">
        <v>1083</v>
      </c>
      <c r="B482" t="s">
        <v>1084</v>
      </c>
      <c r="C482" t="s">
        <v>3147</v>
      </c>
      <c r="D482" t="s">
        <v>261</v>
      </c>
      <c r="E482">
        <v>11973.26618423</v>
      </c>
      <c r="F482">
        <v>1159.1500000000001</v>
      </c>
      <c r="G482">
        <v>62.839350379414903</v>
      </c>
      <c r="H482">
        <v>20.3524495427449</v>
      </c>
      <c r="I482">
        <v>35.588440684235202</v>
      </c>
      <c r="J482">
        <v>-4.5023568383184998</v>
      </c>
      <c r="K482">
        <v>1010.9753574058</v>
      </c>
      <c r="L482">
        <v>840.48576297972602</v>
      </c>
      <c r="M482">
        <v>64.549523298479599</v>
      </c>
      <c r="N482">
        <v>1.7629944858807001</v>
      </c>
      <c r="O482">
        <v>7.8333261441573399</v>
      </c>
      <c r="P482">
        <v>94.782389514367296</v>
      </c>
      <c r="Q482">
        <v>6.7090169694276003E-2</v>
      </c>
    </row>
    <row r="483" spans="1:17" x14ac:dyDescent="0.3">
      <c r="A483" t="s">
        <v>1085</v>
      </c>
      <c r="B483" t="s">
        <v>1086</v>
      </c>
      <c r="C483" t="s">
        <v>3145</v>
      </c>
      <c r="D483" t="s">
        <v>983</v>
      </c>
      <c r="E483">
        <v>11813.30772721</v>
      </c>
      <c r="F483">
        <v>591.85</v>
      </c>
      <c r="G483">
        <v>5.0987607119379197</v>
      </c>
      <c r="H483">
        <v>-6.3872352344802703</v>
      </c>
      <c r="I483">
        <v>41.857140537028201</v>
      </c>
      <c r="J483">
        <v>10.611827469867499</v>
      </c>
      <c r="K483">
        <v>581.15762401315305</v>
      </c>
      <c r="L483">
        <v>508.25608055511498</v>
      </c>
      <c r="M483">
        <v>63.1813230462867</v>
      </c>
      <c r="N483">
        <v>0.51309285525735704</v>
      </c>
      <c r="O483">
        <v>16.8877249303032</v>
      </c>
      <c r="P483">
        <v>72.299854439592394</v>
      </c>
      <c r="Q483">
        <v>6.0756747151719998E-2</v>
      </c>
    </row>
    <row r="484" spans="1:17" hidden="1" x14ac:dyDescent="0.3">
      <c r="A484" t="s">
        <v>1087</v>
      </c>
      <c r="B484" t="s">
        <v>1088</v>
      </c>
      <c r="C484" t="s">
        <v>3158</v>
      </c>
      <c r="D484" t="s">
        <v>276</v>
      </c>
      <c r="E484">
        <v>11811.907601999999</v>
      </c>
      <c r="F484">
        <v>617.75</v>
      </c>
      <c r="G484">
        <v>-3.6228844198175398</v>
      </c>
      <c r="H484">
        <v>6.2903531046195704</v>
      </c>
      <c r="I484">
        <v>36.239307670850103</v>
      </c>
      <c r="J484">
        <v>7.6386327929123299</v>
      </c>
      <c r="K484">
        <v>568.10235133120102</v>
      </c>
      <c r="L484">
        <v>518.37954540139594</v>
      </c>
      <c r="M484">
        <v>65.1418726382378</v>
      </c>
      <c r="N484">
        <v>1.4799358019622899</v>
      </c>
      <c r="O484">
        <v>4.2492917847025398</v>
      </c>
      <c r="P484">
        <v>55.545763565403497</v>
      </c>
    </row>
    <row r="485" spans="1:17" x14ac:dyDescent="0.3">
      <c r="A485" t="s">
        <v>1089</v>
      </c>
      <c r="B485" t="s">
        <v>1090</v>
      </c>
      <c r="C485" t="s">
        <v>3154</v>
      </c>
      <c r="D485" t="s">
        <v>88</v>
      </c>
      <c r="E485">
        <v>11793</v>
      </c>
      <c r="F485">
        <v>81.459999999999994</v>
      </c>
      <c r="G485">
        <v>32.293780038817097</v>
      </c>
      <c r="H485">
        <v>-0.51551140498608605</v>
      </c>
      <c r="I485">
        <v>-0.41548336527583102</v>
      </c>
      <c r="J485">
        <v>2.5476838102568502</v>
      </c>
      <c r="K485">
        <v>81.454764492241097</v>
      </c>
      <c r="L485">
        <v>80.216673728431303</v>
      </c>
      <c r="M485">
        <v>57.986838687374799</v>
      </c>
      <c r="N485">
        <v>1.0344547767544301</v>
      </c>
      <c r="O485">
        <v>61.7972010802848</v>
      </c>
      <c r="P485">
        <v>61.306930693069297</v>
      </c>
      <c r="Q485">
        <v>6.6949402645987005E-2</v>
      </c>
    </row>
    <row r="486" spans="1:17" x14ac:dyDescent="0.3">
      <c r="A486" t="s">
        <v>1091</v>
      </c>
      <c r="B486" t="s">
        <v>1092</v>
      </c>
      <c r="C486" t="s">
        <v>3155</v>
      </c>
      <c r="D486" t="s">
        <v>505</v>
      </c>
      <c r="E486">
        <v>11774.9798176</v>
      </c>
      <c r="F486">
        <v>766.7</v>
      </c>
      <c r="G486">
        <v>-31.5683052865358</v>
      </c>
      <c r="H486">
        <v>-1.2634089365155401</v>
      </c>
      <c r="I486">
        <v>-14.1438066769268</v>
      </c>
      <c r="J486">
        <v>6.0913451516761903</v>
      </c>
      <c r="K486">
        <v>788.65024759102698</v>
      </c>
      <c r="L486">
        <v>818.76506539728905</v>
      </c>
      <c r="M486">
        <v>57.275576429295903</v>
      </c>
      <c r="N486">
        <v>0.61265884973984297</v>
      </c>
      <c r="O486">
        <v>24.820659971305499</v>
      </c>
      <c r="P486">
        <v>13.677811550151899</v>
      </c>
      <c r="Q486">
        <v>1.3892115417483E-2</v>
      </c>
    </row>
    <row r="487" spans="1:17" x14ac:dyDescent="0.3">
      <c r="A487" t="s">
        <v>1093</v>
      </c>
      <c r="B487" t="s">
        <v>1094</v>
      </c>
      <c r="C487" t="s">
        <v>3141</v>
      </c>
      <c r="D487" t="s">
        <v>188</v>
      </c>
      <c r="E487">
        <v>11771.84169315</v>
      </c>
      <c r="F487">
        <v>1236.5</v>
      </c>
      <c r="G487">
        <v>-11.3116886338216</v>
      </c>
      <c r="H487">
        <v>-16.802936703472302</v>
      </c>
      <c r="I487">
        <v>-21.300146492383501</v>
      </c>
      <c r="J487">
        <v>0.88359392725180497</v>
      </c>
      <c r="K487">
        <v>1464.2211921542</v>
      </c>
      <c r="L487">
        <v>1513.5160789035101</v>
      </c>
      <c r="M487">
        <v>33.986774132048097</v>
      </c>
      <c r="N487">
        <v>1.72181785934</v>
      </c>
      <c r="O487">
        <v>60.776384957541403</v>
      </c>
      <c r="P487">
        <v>16.212406015037502</v>
      </c>
      <c r="Q487">
        <v>1.114508333207E-2</v>
      </c>
    </row>
    <row r="488" spans="1:17" x14ac:dyDescent="0.3">
      <c r="A488" t="s">
        <v>1095</v>
      </c>
      <c r="B488" t="s">
        <v>1096</v>
      </c>
      <c r="C488" t="s">
        <v>3148</v>
      </c>
      <c r="D488" t="s">
        <v>213</v>
      </c>
      <c r="E488">
        <v>11659.345544604999</v>
      </c>
      <c r="F488">
        <v>504.15</v>
      </c>
      <c r="G488">
        <v>12.5649140011237</v>
      </c>
      <c r="H488">
        <v>-3.2945335281774502</v>
      </c>
      <c r="I488">
        <v>4.7889417526589604</v>
      </c>
      <c r="J488">
        <v>1.73097340699943</v>
      </c>
      <c r="K488">
        <v>515.75049509286305</v>
      </c>
      <c r="L488">
        <v>480.09562923924199</v>
      </c>
      <c r="M488">
        <v>50.702556568849403</v>
      </c>
      <c r="N488">
        <v>0.34060079107285202</v>
      </c>
      <c r="O488">
        <v>29.3265893087374</v>
      </c>
      <c r="P488">
        <v>38.123287671232802</v>
      </c>
      <c r="Q488">
        <v>0.123889499385265</v>
      </c>
    </row>
    <row r="489" spans="1:17" x14ac:dyDescent="0.3">
      <c r="A489" t="s">
        <v>1097</v>
      </c>
      <c r="B489" t="s">
        <v>1098</v>
      </c>
      <c r="C489" t="s">
        <v>3151</v>
      </c>
      <c r="D489" t="s">
        <v>117</v>
      </c>
      <c r="E489">
        <v>11568.006699600001</v>
      </c>
      <c r="F489">
        <v>379.35</v>
      </c>
      <c r="G489">
        <v>-3.6956810977180798</v>
      </c>
      <c r="H489">
        <v>-11.532576580311</v>
      </c>
      <c r="I489">
        <v>-2.8232942553429101</v>
      </c>
      <c r="J489">
        <v>-5.3235580198085</v>
      </c>
      <c r="K489">
        <v>387.05232275770697</v>
      </c>
      <c r="L489">
        <v>359.331800241248</v>
      </c>
      <c r="M489">
        <v>39.763862220331703</v>
      </c>
      <c r="N489">
        <v>0.29316936466953097</v>
      </c>
      <c r="O489">
        <v>18.8875708448662</v>
      </c>
      <c r="P489">
        <v>38.9305987914301</v>
      </c>
      <c r="Q489">
        <v>0.16046103196429401</v>
      </c>
    </row>
    <row r="490" spans="1:17" hidden="1" x14ac:dyDescent="0.3">
      <c r="A490" t="s">
        <v>1099</v>
      </c>
      <c r="B490" t="s">
        <v>1100</v>
      </c>
      <c r="C490" t="s">
        <v>3158</v>
      </c>
      <c r="D490" t="s">
        <v>276</v>
      </c>
      <c r="E490">
        <v>11564.055804559999</v>
      </c>
      <c r="F490">
        <v>844.4</v>
      </c>
      <c r="G490">
        <v>-10.5814906304064</v>
      </c>
      <c r="H490">
        <v>-6.3885701807897002</v>
      </c>
      <c r="I490">
        <v>17.945628903022701</v>
      </c>
      <c r="J490">
        <v>-2.0432196673871301</v>
      </c>
      <c r="K490">
        <v>870.51267925735601</v>
      </c>
      <c r="L490">
        <v>839.67634014887301</v>
      </c>
      <c r="M490">
        <v>42.536818746209697</v>
      </c>
      <c r="N490">
        <v>0.41143163207748601</v>
      </c>
      <c r="O490">
        <v>21.387967787778301</v>
      </c>
      <c r="P490">
        <v>30.479796028741401</v>
      </c>
      <c r="Q490">
        <v>-8.3537182075870006E-2</v>
      </c>
    </row>
    <row r="491" spans="1:17" hidden="1" x14ac:dyDescent="0.3">
      <c r="A491" t="s">
        <v>1101</v>
      </c>
      <c r="B491" t="s">
        <v>1102</v>
      </c>
      <c r="C491" t="s">
        <v>3158</v>
      </c>
      <c r="D491" t="s">
        <v>75</v>
      </c>
      <c r="E491">
        <v>11516.9498752</v>
      </c>
      <c r="F491">
        <v>86.38</v>
      </c>
      <c r="G491">
        <v>-28.577705478035899</v>
      </c>
      <c r="H491">
        <v>-4.7907945419984301</v>
      </c>
      <c r="I491">
        <v>-16.692194702267798</v>
      </c>
      <c r="J491">
        <v>-1.5321092460053601E-2</v>
      </c>
      <c r="K491">
        <v>88.920125134140605</v>
      </c>
      <c r="L491">
        <v>93.990230080623505</v>
      </c>
      <c r="M491">
        <v>13.715137464591701</v>
      </c>
      <c r="N491">
        <v>0.69291752196996304</v>
      </c>
      <c r="O491">
        <v>20.398240333410499</v>
      </c>
      <c r="P491">
        <v>0.67599067599066698</v>
      </c>
    </row>
    <row r="492" spans="1:17" x14ac:dyDescent="0.3">
      <c r="A492" t="s">
        <v>1103</v>
      </c>
      <c r="B492" t="s">
        <v>1104</v>
      </c>
      <c r="C492" t="s">
        <v>3151</v>
      </c>
      <c r="D492" t="s">
        <v>266</v>
      </c>
      <c r="E492">
        <v>11469.94907977</v>
      </c>
      <c r="F492">
        <v>5140.5</v>
      </c>
      <c r="G492">
        <v>224.97817149533</v>
      </c>
      <c r="H492">
        <v>22.838571830116798</v>
      </c>
      <c r="I492">
        <v>166.32085064266801</v>
      </c>
      <c r="J492">
        <v>1.57128734101623</v>
      </c>
      <c r="K492">
        <v>4056.64829630859</v>
      </c>
      <c r="L492">
        <v>2907.7385115973698</v>
      </c>
      <c r="M492">
        <v>73.0231811707215</v>
      </c>
      <c r="N492">
        <v>1.23605344396127</v>
      </c>
      <c r="O492">
        <v>0.18383425736796499</v>
      </c>
      <c r="P492">
        <v>296.18497109826501</v>
      </c>
      <c r="Q492">
        <v>0.169348571576586</v>
      </c>
    </row>
    <row r="493" spans="1:17" x14ac:dyDescent="0.3">
      <c r="A493" t="s">
        <v>1105</v>
      </c>
      <c r="B493" t="s">
        <v>1106</v>
      </c>
      <c r="C493" t="s">
        <v>3151</v>
      </c>
      <c r="D493" t="s">
        <v>269</v>
      </c>
      <c r="E493">
        <v>11443.10659162</v>
      </c>
      <c r="F493">
        <v>1725.95</v>
      </c>
      <c r="G493">
        <v>50.472613194018997</v>
      </c>
      <c r="H493">
        <v>-11.0506269051043</v>
      </c>
      <c r="I493">
        <v>6.5443942867609604</v>
      </c>
      <c r="J493">
        <v>-0.52210874444619704</v>
      </c>
      <c r="K493">
        <v>1856.9074008477701</v>
      </c>
      <c r="L493">
        <v>1635.22415843571</v>
      </c>
      <c r="M493">
        <v>34.472334983658897</v>
      </c>
      <c r="N493">
        <v>1.50976183521934</v>
      </c>
      <c r="O493">
        <v>34.934383962455399</v>
      </c>
      <c r="P493">
        <v>79.049743243944107</v>
      </c>
      <c r="Q493">
        <v>0.115655455491273</v>
      </c>
    </row>
    <row r="494" spans="1:17" x14ac:dyDescent="0.3">
      <c r="A494" t="s">
        <v>1107</v>
      </c>
      <c r="B494" t="s">
        <v>1108</v>
      </c>
      <c r="C494" t="s">
        <v>3146</v>
      </c>
      <c r="D494" t="s">
        <v>318</v>
      </c>
      <c r="E494">
        <v>11358.331001819901</v>
      </c>
      <c r="F494">
        <v>491.2</v>
      </c>
      <c r="G494">
        <v>12.375736785706501</v>
      </c>
      <c r="H494">
        <v>-18.943460105248001</v>
      </c>
      <c r="I494">
        <v>-41.733513837918103</v>
      </c>
      <c r="J494">
        <v>-1.0290229463990399</v>
      </c>
      <c r="K494">
        <v>559.69140076026895</v>
      </c>
      <c r="L494">
        <v>589.11257421064295</v>
      </c>
      <c r="M494">
        <v>38.420644489566101</v>
      </c>
      <c r="N494">
        <v>0.49292696043224499</v>
      </c>
      <c r="O494">
        <v>68.566775244299606</v>
      </c>
      <c r="P494">
        <v>37.1300949190396</v>
      </c>
      <c r="Q494">
        <v>1.7582717249775E-2</v>
      </c>
    </row>
    <row r="495" spans="1:17" x14ac:dyDescent="0.3">
      <c r="A495" t="s">
        <v>1109</v>
      </c>
      <c r="B495" t="s">
        <v>1110</v>
      </c>
      <c r="C495" t="s">
        <v>3150</v>
      </c>
      <c r="D495" t="s">
        <v>72</v>
      </c>
      <c r="E495">
        <v>11336.03961258</v>
      </c>
      <c r="F495">
        <v>367.55</v>
      </c>
      <c r="G495">
        <v>24.2115515979728</v>
      </c>
      <c r="H495">
        <v>1.1382572387165599</v>
      </c>
      <c r="I495">
        <v>61.880168560919103</v>
      </c>
      <c r="J495">
        <v>1.85541505121143</v>
      </c>
      <c r="K495">
        <v>358.47149095569898</v>
      </c>
      <c r="L495">
        <v>311.974176134966</v>
      </c>
      <c r="M495">
        <v>76.012028139615296</v>
      </c>
      <c r="N495">
        <v>0.63474891753543905</v>
      </c>
      <c r="O495">
        <v>4.7476533804924497</v>
      </c>
      <c r="P495">
        <v>113.010721529991</v>
      </c>
      <c r="Q495">
        <v>7.1883390378593995E-2</v>
      </c>
    </row>
    <row r="496" spans="1:17" x14ac:dyDescent="0.3">
      <c r="A496" t="s">
        <v>1111</v>
      </c>
      <c r="B496" t="s">
        <v>1112</v>
      </c>
      <c r="C496" t="s">
        <v>3146</v>
      </c>
      <c r="D496" t="s">
        <v>46</v>
      </c>
      <c r="E496">
        <v>11317.285222728</v>
      </c>
      <c r="F496">
        <v>198.31</v>
      </c>
      <c r="G496">
        <v>7.5060691618576003</v>
      </c>
      <c r="H496">
        <v>2.8092185189136498</v>
      </c>
      <c r="I496">
        <v>-32.863685305426301</v>
      </c>
      <c r="J496">
        <v>8.2736670461972004</v>
      </c>
      <c r="K496">
        <v>195.96964053855501</v>
      </c>
      <c r="L496">
        <v>207.33176340656601</v>
      </c>
      <c r="M496">
        <v>70.924012770598907</v>
      </c>
      <c r="N496">
        <v>1.0692872094060599</v>
      </c>
      <c r="O496">
        <v>53.244919570369603</v>
      </c>
      <c r="P496">
        <v>34.538670284938902</v>
      </c>
      <c r="Q496">
        <v>0.11144821331969799</v>
      </c>
    </row>
    <row r="497" spans="1:17" x14ac:dyDescent="0.3">
      <c r="A497" t="s">
        <v>1113</v>
      </c>
      <c r="B497" t="s">
        <v>1114</v>
      </c>
      <c r="C497" t="s">
        <v>3143</v>
      </c>
      <c r="D497" t="s">
        <v>421</v>
      </c>
      <c r="E497">
        <v>11302.180003824</v>
      </c>
      <c r="F497">
        <v>125.13</v>
      </c>
      <c r="G497">
        <v>45.314812419408298</v>
      </c>
      <c r="H497">
        <v>8.4358196328342707</v>
      </c>
      <c r="I497">
        <v>59.0241506088189</v>
      </c>
      <c r="J497">
        <v>9.5077159735849204</v>
      </c>
      <c r="K497">
        <v>112.18696580715699</v>
      </c>
      <c r="L497">
        <v>92.803263752644</v>
      </c>
      <c r="M497">
        <v>73.327391927958104</v>
      </c>
      <c r="N497">
        <v>0.63246109687507601</v>
      </c>
      <c r="O497">
        <v>16.303044833373299</v>
      </c>
      <c r="P497">
        <v>110.62110755765001</v>
      </c>
      <c r="Q497">
        <v>0.11997065313844101</v>
      </c>
    </row>
    <row r="498" spans="1:17" x14ac:dyDescent="0.3">
      <c r="A498" t="s">
        <v>1115</v>
      </c>
      <c r="B498" t="s">
        <v>1116</v>
      </c>
      <c r="C498" t="s">
        <v>3152</v>
      </c>
      <c r="D498" t="s">
        <v>108</v>
      </c>
      <c r="E498">
        <v>11269.673935500001</v>
      </c>
      <c r="F498">
        <v>815.45</v>
      </c>
      <c r="G498">
        <v>50.127262451455699</v>
      </c>
      <c r="H498">
        <v>-13.865627449407199</v>
      </c>
      <c r="I498">
        <v>6.0080795251761101</v>
      </c>
      <c r="J498">
        <v>1.0619965696834699</v>
      </c>
      <c r="K498">
        <v>836.48835587414703</v>
      </c>
      <c r="L498">
        <v>726.16189728231802</v>
      </c>
      <c r="M498">
        <v>38.525786969069401</v>
      </c>
      <c r="N498">
        <v>0.53287451435127897</v>
      </c>
      <c r="O498">
        <v>20.179042246612202</v>
      </c>
      <c r="P498">
        <v>86.580482782290304</v>
      </c>
    </row>
    <row r="499" spans="1:17" x14ac:dyDescent="0.3">
      <c r="A499" t="s">
        <v>1117</v>
      </c>
      <c r="B499" t="s">
        <v>1118</v>
      </c>
      <c r="C499" t="s">
        <v>3151</v>
      </c>
      <c r="D499" t="s">
        <v>269</v>
      </c>
      <c r="E499">
        <v>11248.666989200001</v>
      </c>
      <c r="F499">
        <v>1759.05</v>
      </c>
      <c r="G499">
        <v>186.27086034641999</v>
      </c>
      <c r="H499">
        <v>3.4942853698518199</v>
      </c>
      <c r="I499">
        <v>35.326088831004597</v>
      </c>
      <c r="J499">
        <v>8.6349035186530294</v>
      </c>
      <c r="K499">
        <v>1520.7490704920499</v>
      </c>
      <c r="L499">
        <v>1224.55996279536</v>
      </c>
      <c r="M499">
        <v>74.798417845342101</v>
      </c>
      <c r="N499">
        <v>0.82134116429188397</v>
      </c>
      <c r="O499">
        <v>1.87317017708421</v>
      </c>
      <c r="P499">
        <v>207.956932773109</v>
      </c>
    </row>
    <row r="500" spans="1:17" x14ac:dyDescent="0.3">
      <c r="A500" t="s">
        <v>1119</v>
      </c>
      <c r="B500" t="s">
        <v>1120</v>
      </c>
      <c r="C500" t="s">
        <v>3162</v>
      </c>
      <c r="D500" t="s">
        <v>1121</v>
      </c>
      <c r="E500">
        <v>11162.55992172</v>
      </c>
      <c r="F500">
        <v>1748.35</v>
      </c>
      <c r="G500">
        <v>163.51832237959201</v>
      </c>
      <c r="H500">
        <v>0.67106190988081604</v>
      </c>
      <c r="I500">
        <v>68.214609983006298</v>
      </c>
      <c r="J500">
        <v>2.8960559064238298</v>
      </c>
      <c r="K500">
        <v>1620.89792620822</v>
      </c>
      <c r="L500">
        <v>1250.08523877735</v>
      </c>
      <c r="M500">
        <v>70.641786482198199</v>
      </c>
      <c r="N500">
        <v>0.50147532602028699</v>
      </c>
      <c r="O500">
        <v>8.9970543655446704</v>
      </c>
      <c r="P500">
        <v>203.98157002521</v>
      </c>
      <c r="Q500">
        <v>0.19156880303103199</v>
      </c>
    </row>
    <row r="501" spans="1:17" x14ac:dyDescent="0.3">
      <c r="A501" t="s">
        <v>1122</v>
      </c>
      <c r="B501" t="s">
        <v>1123</v>
      </c>
      <c r="C501" t="s">
        <v>3145</v>
      </c>
      <c r="D501" t="s">
        <v>123</v>
      </c>
      <c r="E501">
        <v>11139.46073017</v>
      </c>
      <c r="F501">
        <v>1816.25</v>
      </c>
      <c r="G501">
        <v>29.962108175848499</v>
      </c>
      <c r="H501">
        <v>-2.0512601275888001</v>
      </c>
      <c r="I501">
        <v>34.389852519217101</v>
      </c>
      <c r="J501">
        <v>6.4999713919561897</v>
      </c>
      <c r="K501">
        <v>1749.50086661759</v>
      </c>
      <c r="L501">
        <v>1502.3925726422301</v>
      </c>
      <c r="M501">
        <v>66.356655819024198</v>
      </c>
      <c r="N501">
        <v>0.37289669282029497</v>
      </c>
      <c r="O501">
        <v>21.128699242945601</v>
      </c>
      <c r="P501">
        <v>88.3490614953852</v>
      </c>
      <c r="Q501">
        <v>0.17354629239524</v>
      </c>
    </row>
    <row r="502" spans="1:17" hidden="1" x14ac:dyDescent="0.3">
      <c r="A502" t="s">
        <v>1124</v>
      </c>
      <c r="B502" t="s">
        <v>1125</v>
      </c>
      <c r="C502" t="s">
        <v>3158</v>
      </c>
      <c r="D502" t="s">
        <v>51</v>
      </c>
      <c r="E502">
        <v>11113.19633988</v>
      </c>
      <c r="F502">
        <v>4799.3500000000004</v>
      </c>
      <c r="G502">
        <v>-21.368592336024999</v>
      </c>
      <c r="H502">
        <v>-2.0584864616112899</v>
      </c>
      <c r="I502">
        <v>-9.3392812654314401</v>
      </c>
      <c r="J502">
        <v>-0.44580551047928502</v>
      </c>
      <c r="K502">
        <v>4912.8899885975297</v>
      </c>
      <c r="M502">
        <v>51.409351973223899</v>
      </c>
      <c r="O502">
        <v>11.9943325658682</v>
      </c>
      <c r="P502">
        <v>13.9568567392052</v>
      </c>
    </row>
    <row r="503" spans="1:17" x14ac:dyDescent="0.3">
      <c r="A503" t="s">
        <v>1126</v>
      </c>
      <c r="B503" t="s">
        <v>1127</v>
      </c>
      <c r="C503" t="s">
        <v>3149</v>
      </c>
      <c r="D503" t="s">
        <v>256</v>
      </c>
      <c r="E503">
        <v>11110.50375869</v>
      </c>
      <c r="F503">
        <v>279.10000000000002</v>
      </c>
      <c r="G503">
        <v>25.060681015370498</v>
      </c>
      <c r="H503">
        <v>-2.9738377166364498</v>
      </c>
      <c r="I503">
        <v>53.350139710927401</v>
      </c>
      <c r="J503">
        <v>4.3082771861840001</v>
      </c>
      <c r="K503">
        <v>268.64046385272201</v>
      </c>
      <c r="L503">
        <v>233.41220720719801</v>
      </c>
      <c r="M503">
        <v>62.001482998053604</v>
      </c>
      <c r="N503">
        <v>0.155578868450196</v>
      </c>
      <c r="O503">
        <v>25.761375850949399</v>
      </c>
      <c r="P503">
        <v>93.215645552094102</v>
      </c>
      <c r="Q503">
        <v>0.10752160227633401</v>
      </c>
    </row>
    <row r="504" spans="1:17" x14ac:dyDescent="0.3">
      <c r="A504" t="s">
        <v>1128</v>
      </c>
      <c r="B504" t="s">
        <v>1129</v>
      </c>
      <c r="C504" t="s">
        <v>3161</v>
      </c>
      <c r="D504" t="s">
        <v>1082</v>
      </c>
      <c r="E504">
        <v>10981.37273895</v>
      </c>
      <c r="F504">
        <v>846.65</v>
      </c>
      <c r="G504">
        <v>118.650458950813</v>
      </c>
      <c r="H504">
        <v>-7.0484164796270496</v>
      </c>
      <c r="I504">
        <v>107.770267445154</v>
      </c>
      <c r="J504">
        <v>-0.33402313608758599</v>
      </c>
      <c r="K504">
        <v>820.03105356146295</v>
      </c>
      <c r="L504">
        <v>631.46127094139695</v>
      </c>
      <c r="M504">
        <v>42.490239121781499</v>
      </c>
      <c r="N504">
        <v>0.68701654265057799</v>
      </c>
      <c r="O504">
        <v>12.2069332073466</v>
      </c>
      <c r="P504">
        <v>152.01666914719399</v>
      </c>
      <c r="Q504">
        <v>0.19755004900225401</v>
      </c>
    </row>
    <row r="505" spans="1:17" x14ac:dyDescent="0.3">
      <c r="A505" t="s">
        <v>1130</v>
      </c>
      <c r="B505" t="s">
        <v>1131</v>
      </c>
      <c r="C505" t="s">
        <v>3153</v>
      </c>
      <c r="D505" t="s">
        <v>128</v>
      </c>
      <c r="E505">
        <v>10980.54</v>
      </c>
      <c r="F505">
        <v>349.15</v>
      </c>
      <c r="G505">
        <v>-39.426812316731102</v>
      </c>
      <c r="H505">
        <v>-6.7605825925803602</v>
      </c>
      <c r="I505">
        <v>-22.665846547759301</v>
      </c>
      <c r="J505">
        <v>1.61982791147006</v>
      </c>
      <c r="K505">
        <v>351.39366792128999</v>
      </c>
      <c r="L505">
        <v>363.68714219773398</v>
      </c>
      <c r="M505">
        <v>52.808999654757102</v>
      </c>
      <c r="N505">
        <v>0.65238383294589597</v>
      </c>
      <c r="O505">
        <v>44.9233853644565</v>
      </c>
      <c r="P505">
        <v>13.066709844559499</v>
      </c>
      <c r="Q505">
        <v>0.14826048882408499</v>
      </c>
    </row>
    <row r="506" spans="1:17" x14ac:dyDescent="0.3">
      <c r="A506" t="s">
        <v>1132</v>
      </c>
      <c r="B506" t="s">
        <v>1133</v>
      </c>
      <c r="C506" t="s">
        <v>3147</v>
      </c>
      <c r="D506" t="s">
        <v>261</v>
      </c>
      <c r="E506">
        <v>10979.412677759999</v>
      </c>
      <c r="F506">
        <v>2134.5500000000002</v>
      </c>
      <c r="G506">
        <v>7.3560225251018299</v>
      </c>
      <c r="H506">
        <v>0.599713180833509</v>
      </c>
      <c r="I506">
        <v>3.6906529112595599</v>
      </c>
      <c r="J506">
        <v>3.5185399771396799</v>
      </c>
      <c r="K506">
        <v>2130.4122714749301</v>
      </c>
      <c r="L506">
        <v>1983.57290397359</v>
      </c>
      <c r="M506">
        <v>57.523103182514802</v>
      </c>
      <c r="N506">
        <v>0.76886074911428903</v>
      </c>
      <c r="O506">
        <v>8.6083717879646695</v>
      </c>
      <c r="P506">
        <v>47.210344827586198</v>
      </c>
      <c r="Q506">
        <v>-7.5304280742525001E-2</v>
      </c>
    </row>
    <row r="507" spans="1:17" x14ac:dyDescent="0.3">
      <c r="A507" t="s">
        <v>1134</v>
      </c>
      <c r="B507" t="s">
        <v>1135</v>
      </c>
      <c r="C507" t="s">
        <v>3143</v>
      </c>
      <c r="D507" t="s">
        <v>570</v>
      </c>
      <c r="E507">
        <v>10971.234129375</v>
      </c>
      <c r="F507">
        <v>814.55</v>
      </c>
      <c r="G507">
        <v>-19.921280560328299</v>
      </c>
      <c r="H507">
        <v>-6.0395963853279202</v>
      </c>
      <c r="I507">
        <v>1.7994268386696699</v>
      </c>
      <c r="J507">
        <v>-3.8551369671769198</v>
      </c>
      <c r="K507">
        <v>847.18112812981303</v>
      </c>
      <c r="L507">
        <v>823.493304260287</v>
      </c>
      <c r="M507">
        <v>42.067760084588897</v>
      </c>
      <c r="N507">
        <v>1.17487797490329</v>
      </c>
      <c r="O507">
        <v>16.843656006383799</v>
      </c>
      <c r="P507">
        <v>19.786764705882302</v>
      </c>
      <c r="Q507">
        <v>2.8071801500991998E-2</v>
      </c>
    </row>
    <row r="508" spans="1:17" x14ac:dyDescent="0.3">
      <c r="A508" t="s">
        <v>1136</v>
      </c>
      <c r="B508" t="s">
        <v>1137</v>
      </c>
      <c r="C508" t="s">
        <v>3154</v>
      </c>
      <c r="D508" t="s">
        <v>447</v>
      </c>
      <c r="E508">
        <v>10940.22134787</v>
      </c>
      <c r="F508">
        <v>234.28</v>
      </c>
      <c r="G508">
        <v>30.830110993476399</v>
      </c>
      <c r="H508">
        <v>6.9435118340877304</v>
      </c>
      <c r="I508">
        <v>-17.1331154598277</v>
      </c>
      <c r="J508">
        <v>3.5909752192296698</v>
      </c>
      <c r="K508">
        <v>230.883516279216</v>
      </c>
      <c r="L508">
        <v>230.201570548462</v>
      </c>
      <c r="M508">
        <v>69.5514673545254</v>
      </c>
      <c r="N508">
        <v>1.04592477398879</v>
      </c>
      <c r="O508">
        <v>63.991804678162801</v>
      </c>
      <c r="P508">
        <v>57.977073499662801</v>
      </c>
      <c r="Q508">
        <v>6.8458434520042993E-2</v>
      </c>
    </row>
    <row r="509" spans="1:17" x14ac:dyDescent="0.3">
      <c r="A509" t="s">
        <v>1138</v>
      </c>
      <c r="B509" t="s">
        <v>1139</v>
      </c>
      <c r="C509" t="s">
        <v>3156</v>
      </c>
      <c r="D509" t="s">
        <v>457</v>
      </c>
      <c r="E509">
        <v>10926.081184425</v>
      </c>
      <c r="F509">
        <v>1641.75</v>
      </c>
      <c r="G509">
        <v>52.011491575719099</v>
      </c>
      <c r="H509">
        <v>24.022100438499798</v>
      </c>
      <c r="I509">
        <v>12.375179194298401</v>
      </c>
      <c r="J509">
        <v>-3.1417769305766399</v>
      </c>
      <c r="K509">
        <v>1658.70200211726</v>
      </c>
      <c r="L509">
        <v>1566.53215541694</v>
      </c>
      <c r="M509">
        <v>56.246869095862202</v>
      </c>
      <c r="N509">
        <v>1.51722690109016</v>
      </c>
      <c r="O509">
        <v>44.967260545149898</v>
      </c>
      <c r="P509">
        <v>72.495857824076694</v>
      </c>
      <c r="Q509">
        <v>0.161317783261167</v>
      </c>
    </row>
    <row r="510" spans="1:17" x14ac:dyDescent="0.3">
      <c r="A510" t="s">
        <v>1140</v>
      </c>
      <c r="B510" t="s">
        <v>1141</v>
      </c>
      <c r="C510" t="s">
        <v>3151</v>
      </c>
      <c r="D510" t="s">
        <v>269</v>
      </c>
      <c r="E510">
        <v>10907.2148724</v>
      </c>
      <c r="F510">
        <v>5380.4</v>
      </c>
      <c r="G510">
        <v>18.521773782262699</v>
      </c>
      <c r="H510">
        <v>1.8013974878205901</v>
      </c>
      <c r="I510">
        <v>-9.7491459555898299</v>
      </c>
      <c r="J510">
        <v>0.51689806364744995</v>
      </c>
      <c r="K510">
        <v>5359.1482433615301</v>
      </c>
      <c r="L510">
        <v>4816.1018716955596</v>
      </c>
      <c r="M510">
        <v>54.361192802665698</v>
      </c>
      <c r="N510">
        <v>0.381394885269148</v>
      </c>
      <c r="O510">
        <v>11.497286447104299</v>
      </c>
      <c r="P510">
        <v>78.632138114209795</v>
      </c>
      <c r="Q510">
        <v>0.18426858122629999</v>
      </c>
    </row>
    <row r="511" spans="1:17" x14ac:dyDescent="0.3">
      <c r="A511" t="s">
        <v>1142</v>
      </c>
      <c r="B511" t="s">
        <v>1143</v>
      </c>
      <c r="C511" t="s">
        <v>3157</v>
      </c>
      <c r="D511" t="s">
        <v>493</v>
      </c>
      <c r="E511">
        <v>10906.93819158</v>
      </c>
      <c r="F511">
        <v>837.85</v>
      </c>
      <c r="G511">
        <v>-15.5175671765804</v>
      </c>
      <c r="H511">
        <v>-3.18084452802055</v>
      </c>
      <c r="I511">
        <v>-6.6590506017772402</v>
      </c>
      <c r="J511">
        <v>0.560515487082756</v>
      </c>
      <c r="K511">
        <v>862.40859141624605</v>
      </c>
      <c r="L511">
        <v>881.33331239179404</v>
      </c>
      <c r="M511">
        <v>46.290679490592701</v>
      </c>
      <c r="N511">
        <v>0.12686872943958599</v>
      </c>
      <c r="O511">
        <v>27.827176702273601</v>
      </c>
      <c r="P511">
        <v>10.0190401155538</v>
      </c>
      <c r="Q511">
        <v>-2.9937411482733999E-2</v>
      </c>
    </row>
    <row r="512" spans="1:17" x14ac:dyDescent="0.3">
      <c r="A512" t="s">
        <v>1144</v>
      </c>
      <c r="B512" t="s">
        <v>1145</v>
      </c>
      <c r="C512" t="s">
        <v>3142</v>
      </c>
      <c r="D512" t="s">
        <v>21</v>
      </c>
      <c r="E512">
        <v>10832.26419498</v>
      </c>
      <c r="F512">
        <v>770.4</v>
      </c>
      <c r="G512">
        <v>-33.576352992636103</v>
      </c>
      <c r="H512">
        <v>-5.9484950037937496</v>
      </c>
      <c r="I512">
        <v>-15.600544825463199</v>
      </c>
      <c r="J512">
        <v>-1.3445422986875299</v>
      </c>
      <c r="K512">
        <v>767.75609935935302</v>
      </c>
      <c r="L512">
        <v>807.21744052351698</v>
      </c>
      <c r="M512">
        <v>34.473461318951301</v>
      </c>
      <c r="N512">
        <v>1.7384417572481301</v>
      </c>
      <c r="O512">
        <v>24.740394600207601</v>
      </c>
      <c r="P512">
        <v>7.29805013927575</v>
      </c>
      <c r="Q512">
        <v>-0.14422654999252801</v>
      </c>
    </row>
    <row r="513" spans="1:17" hidden="1" x14ac:dyDescent="0.3">
      <c r="A513" t="s">
        <v>1146</v>
      </c>
      <c r="B513" t="s">
        <v>1147</v>
      </c>
      <c r="C513" t="s">
        <v>3158</v>
      </c>
      <c r="D513" t="s">
        <v>103</v>
      </c>
      <c r="E513">
        <v>10769.311054919999</v>
      </c>
      <c r="F513">
        <v>9421.7999999999993</v>
      </c>
      <c r="G513">
        <v>-2.0034072453462901</v>
      </c>
      <c r="H513">
        <v>-14.218559938858601</v>
      </c>
      <c r="I513">
        <v>14.318149409344599</v>
      </c>
      <c r="J513">
        <v>-2.8764642848202202</v>
      </c>
      <c r="K513">
        <v>10297.2302523699</v>
      </c>
      <c r="L513">
        <v>9268.4855375872703</v>
      </c>
      <c r="M513">
        <v>34.5937947430644</v>
      </c>
      <c r="N513">
        <v>0.66900377549408596</v>
      </c>
      <c r="O513">
        <v>35.727780254303802</v>
      </c>
      <c r="P513">
        <v>39.953357793259102</v>
      </c>
      <c r="Q513">
        <v>0.10356226680748599</v>
      </c>
    </row>
    <row r="514" spans="1:17" x14ac:dyDescent="0.3">
      <c r="A514" t="s">
        <v>1148</v>
      </c>
      <c r="B514" t="s">
        <v>1149</v>
      </c>
      <c r="C514" t="s">
        <v>3151</v>
      </c>
      <c r="D514" t="s">
        <v>72</v>
      </c>
      <c r="E514">
        <v>10754.594266079999</v>
      </c>
      <c r="F514">
        <v>520.79999999999995</v>
      </c>
      <c r="G514">
        <v>-50.525137743229699</v>
      </c>
      <c r="H514">
        <v>-12.493678237373601</v>
      </c>
      <c r="I514">
        <v>-34.682568321780501</v>
      </c>
      <c r="J514">
        <v>0.89283844655397704</v>
      </c>
      <c r="K514">
        <v>566.42567161759905</v>
      </c>
      <c r="L514">
        <v>613.109790722978</v>
      </c>
      <c r="M514">
        <v>40.889039902960299</v>
      </c>
      <c r="N514">
        <v>0.58712367578982605</v>
      </c>
      <c r="O514">
        <v>58.2181259600614</v>
      </c>
      <c r="P514">
        <v>6.2857142857142696</v>
      </c>
      <c r="Q514">
        <v>3.7064954475663998E-2</v>
      </c>
    </row>
    <row r="515" spans="1:17" hidden="1" x14ac:dyDescent="0.3">
      <c r="A515" t="s">
        <v>1150</v>
      </c>
      <c r="B515" t="s">
        <v>1151</v>
      </c>
      <c r="C515" t="s">
        <v>3158</v>
      </c>
      <c r="D515" t="s">
        <v>752</v>
      </c>
      <c r="E515">
        <v>10739.054693185</v>
      </c>
      <c r="F515">
        <v>113.06</v>
      </c>
      <c r="G515">
        <v>15.130032699716599</v>
      </c>
      <c r="H515">
        <v>-0.11263482872653</v>
      </c>
      <c r="I515">
        <v>-9.9994546356457494</v>
      </c>
      <c r="J515">
        <v>-0.79428415906569405</v>
      </c>
      <c r="K515">
        <v>113.590773295086</v>
      </c>
      <c r="L515">
        <v>108.115065616794</v>
      </c>
      <c r="M515">
        <v>54.041415573722702</v>
      </c>
      <c r="N515">
        <v>0.53482587887321997</v>
      </c>
      <c r="O515">
        <v>9.6762780824340897</v>
      </c>
      <c r="P515">
        <v>37.878048780487802</v>
      </c>
      <c r="Q515">
        <v>2.1133606920337E-2</v>
      </c>
    </row>
    <row r="516" spans="1:17" x14ac:dyDescent="0.3">
      <c r="A516" t="s">
        <v>1152</v>
      </c>
      <c r="B516" t="s">
        <v>1153</v>
      </c>
      <c r="C516" t="s">
        <v>3143</v>
      </c>
      <c r="D516" t="s">
        <v>24</v>
      </c>
      <c r="E516">
        <v>10732.124284398</v>
      </c>
      <c r="F516">
        <v>98.57</v>
      </c>
      <c r="G516">
        <v>-35.285171918852598</v>
      </c>
      <c r="H516">
        <v>-3.9205823886420701</v>
      </c>
      <c r="I516">
        <v>-35.8733850435707</v>
      </c>
      <c r="J516">
        <v>-0.66282658656712501</v>
      </c>
      <c r="K516">
        <v>100.102342218228</v>
      </c>
      <c r="L516">
        <v>108.570480084537</v>
      </c>
      <c r="M516">
        <v>51.198460465435403</v>
      </c>
      <c r="N516">
        <v>0.91793272967034201</v>
      </c>
      <c r="O516">
        <v>54.7123871360454</v>
      </c>
      <c r="P516">
        <v>11.8715242310747</v>
      </c>
      <c r="Q516">
        <v>0.10694735028746299</v>
      </c>
    </row>
    <row r="517" spans="1:17" hidden="1" x14ac:dyDescent="0.3">
      <c r="A517" t="s">
        <v>1154</v>
      </c>
      <c r="B517" t="s">
        <v>1155</v>
      </c>
      <c r="C517" t="s">
        <v>3158</v>
      </c>
      <c r="D517" t="s">
        <v>421</v>
      </c>
      <c r="E517">
        <v>10652.437303999999</v>
      </c>
      <c r="F517">
        <v>9400</v>
      </c>
      <c r="G517">
        <v>-1.3228858049311101</v>
      </c>
      <c r="H517">
        <v>-6.15669968928482</v>
      </c>
      <c r="I517">
        <v>11.327328515018101</v>
      </c>
      <c r="J517">
        <v>0.330931210304519</v>
      </c>
      <c r="K517">
        <v>9557.1817080269302</v>
      </c>
      <c r="L517">
        <v>8895.0855830229502</v>
      </c>
      <c r="M517">
        <v>42.360882342364199</v>
      </c>
      <c r="N517">
        <v>0.229142264690223</v>
      </c>
      <c r="O517">
        <v>22.3287234042553</v>
      </c>
      <c r="P517">
        <v>28.7847650363063</v>
      </c>
      <c r="Q517">
        <v>0.177462435052155</v>
      </c>
    </row>
    <row r="518" spans="1:17" hidden="1" x14ac:dyDescent="0.3">
      <c r="A518" t="s">
        <v>1156</v>
      </c>
      <c r="B518" t="s">
        <v>1157</v>
      </c>
      <c r="C518" t="s">
        <v>3158</v>
      </c>
      <c r="D518" t="s">
        <v>752</v>
      </c>
      <c r="E518">
        <v>10625.948094249999</v>
      </c>
      <c r="F518">
        <v>534.34</v>
      </c>
      <c r="G518">
        <v>-7.10693353742829</v>
      </c>
      <c r="H518">
        <v>1.0798311979428601</v>
      </c>
      <c r="I518">
        <v>-5.6436348206286002</v>
      </c>
      <c r="J518">
        <v>5.2234179212149998E-2</v>
      </c>
      <c r="K518">
        <v>529.52543335418204</v>
      </c>
      <c r="L518">
        <v>512.87711994685196</v>
      </c>
      <c r="M518">
        <v>77.9215973242584</v>
      </c>
      <c r="N518">
        <v>0.70540161325959105</v>
      </c>
      <c r="O518">
        <v>4.5738668263652196</v>
      </c>
      <c r="P518">
        <v>17.747906566769501</v>
      </c>
      <c r="Q518">
        <v>-1.3416788414562999E-2</v>
      </c>
    </row>
    <row r="519" spans="1:17" x14ac:dyDescent="0.3">
      <c r="A519" t="s">
        <v>1158</v>
      </c>
      <c r="B519" t="s">
        <v>1159</v>
      </c>
      <c r="C519" t="s">
        <v>3143</v>
      </c>
      <c r="D519" t="s">
        <v>500</v>
      </c>
      <c r="E519">
        <v>10573.068370000001</v>
      </c>
      <c r="F519">
        <v>533.5</v>
      </c>
      <c r="G519">
        <v>120.832133024596</v>
      </c>
      <c r="H519">
        <v>0.83818744955536095</v>
      </c>
      <c r="I519">
        <v>37.342377902891997</v>
      </c>
      <c r="J519">
        <v>-3.8053762016267001</v>
      </c>
      <c r="K519">
        <v>496.79708879936902</v>
      </c>
      <c r="L519">
        <v>400.98195191522001</v>
      </c>
      <c r="M519">
        <v>56.403672136477397</v>
      </c>
      <c r="N519">
        <v>0.750636206066985</v>
      </c>
      <c r="O519">
        <v>4.0299906279287701</v>
      </c>
      <c r="P519">
        <v>148.255002326663</v>
      </c>
      <c r="Q519">
        <v>0.34343997659220299</v>
      </c>
    </row>
    <row r="520" spans="1:17" hidden="1" x14ac:dyDescent="0.3">
      <c r="A520" t="s">
        <v>1160</v>
      </c>
      <c r="B520" t="s">
        <v>1161</v>
      </c>
      <c r="C520" t="s">
        <v>3158</v>
      </c>
      <c r="D520" t="s">
        <v>251</v>
      </c>
      <c r="E520">
        <v>10571.082785549999</v>
      </c>
      <c r="F520">
        <v>660.35</v>
      </c>
      <c r="G520">
        <v>124.381756239304</v>
      </c>
      <c r="H520">
        <v>24.4640082699194</v>
      </c>
      <c r="I520">
        <v>160.51961344470001</v>
      </c>
      <c r="J520">
        <v>8.4596975530271497</v>
      </c>
      <c r="K520">
        <v>532.05681452352098</v>
      </c>
      <c r="L520">
        <v>417.05449100255697</v>
      </c>
      <c r="M520">
        <v>76.809710104306205</v>
      </c>
      <c r="N520">
        <v>2.1978247380586899</v>
      </c>
      <c r="O520">
        <v>0</v>
      </c>
      <c r="P520">
        <v>214.75214489990401</v>
      </c>
      <c r="Q520">
        <v>0.108774458774926</v>
      </c>
    </row>
    <row r="521" spans="1:17" x14ac:dyDescent="0.3">
      <c r="A521" t="s">
        <v>1162</v>
      </c>
      <c r="B521" t="s">
        <v>1163</v>
      </c>
      <c r="C521" t="s">
        <v>3145</v>
      </c>
      <c r="D521" t="s">
        <v>279</v>
      </c>
      <c r="E521">
        <v>10568.067228399999</v>
      </c>
      <c r="F521">
        <v>792.9</v>
      </c>
      <c r="G521">
        <v>-0.32973111617214801</v>
      </c>
      <c r="H521">
        <v>17.056451881472299</v>
      </c>
      <c r="I521">
        <v>29.064175986761398</v>
      </c>
      <c r="J521">
        <v>3.1528787618006802</v>
      </c>
      <c r="K521">
        <v>704.81679029345105</v>
      </c>
      <c r="L521">
        <v>659.12358411760397</v>
      </c>
      <c r="M521">
        <v>82.382863431096098</v>
      </c>
      <c r="N521">
        <v>0.63161284113223004</v>
      </c>
      <c r="O521">
        <v>7.8320090805902502</v>
      </c>
      <c r="P521">
        <v>43.745467730239199</v>
      </c>
      <c r="Q521">
        <v>8.2508127002494006E-2</v>
      </c>
    </row>
    <row r="522" spans="1:17" x14ac:dyDescent="0.3">
      <c r="A522" t="s">
        <v>1164</v>
      </c>
      <c r="B522" t="s">
        <v>1165</v>
      </c>
      <c r="C522" t="s">
        <v>3156</v>
      </c>
      <c r="D522" t="s">
        <v>139</v>
      </c>
      <c r="E522">
        <v>10567.22898025</v>
      </c>
      <c r="F522">
        <v>1292.2</v>
      </c>
      <c r="G522">
        <v>204.03914690483799</v>
      </c>
      <c r="H522">
        <v>16.5916238846707</v>
      </c>
      <c r="I522">
        <v>47.877921342970403</v>
      </c>
      <c r="J522">
        <v>4.2488245028625498</v>
      </c>
      <c r="K522">
        <v>1052.2113855268501</v>
      </c>
      <c r="L522">
        <v>868.82904367070398</v>
      </c>
      <c r="M522">
        <v>81.577187424408194</v>
      </c>
      <c r="N522">
        <v>1.20192044271819</v>
      </c>
      <c r="O522">
        <v>0.216684723726978</v>
      </c>
      <c r="P522">
        <v>246.38788366170701</v>
      </c>
      <c r="Q522">
        <v>0.167594341747271</v>
      </c>
    </row>
    <row r="523" spans="1:17" x14ac:dyDescent="0.3">
      <c r="A523" t="s">
        <v>1166</v>
      </c>
      <c r="B523" t="s">
        <v>1167</v>
      </c>
      <c r="C523" t="s">
        <v>573</v>
      </c>
      <c r="D523" t="s">
        <v>573</v>
      </c>
      <c r="E523">
        <v>10566.031573328</v>
      </c>
      <c r="F523">
        <v>21.66</v>
      </c>
      <c r="G523">
        <v>-14.167912009697</v>
      </c>
      <c r="H523">
        <v>-5.3477980552514</v>
      </c>
      <c r="I523">
        <v>-25.105764686724498</v>
      </c>
      <c r="J523">
        <v>2.5783743473412502</v>
      </c>
      <c r="K523">
        <v>22.708368029844699</v>
      </c>
      <c r="L523">
        <v>24.595931514628301</v>
      </c>
      <c r="M523">
        <v>53.883867376685899</v>
      </c>
      <c r="N523">
        <v>0.480957271260127</v>
      </c>
      <c r="O523">
        <v>80.286241920590896</v>
      </c>
      <c r="P523">
        <v>9.9492385786801893</v>
      </c>
      <c r="Q523">
        <v>1.3526968826429999E-3</v>
      </c>
    </row>
    <row r="524" spans="1:17" x14ac:dyDescent="0.3">
      <c r="A524" t="s">
        <v>1168</v>
      </c>
      <c r="B524" t="s">
        <v>1169</v>
      </c>
      <c r="C524" t="s">
        <v>3146</v>
      </c>
      <c r="D524" t="s">
        <v>961</v>
      </c>
      <c r="E524">
        <v>10550.38174235</v>
      </c>
      <c r="F524">
        <v>1436.7</v>
      </c>
      <c r="G524">
        <v>29.7032599511952</v>
      </c>
      <c r="H524">
        <v>6.3544083715218802</v>
      </c>
      <c r="I524">
        <v>19.321294250094699</v>
      </c>
      <c r="J524">
        <v>10.2514958760953</v>
      </c>
      <c r="K524">
        <v>1347.0740833022401</v>
      </c>
      <c r="L524">
        <v>1222.7150869448201</v>
      </c>
      <c r="M524">
        <v>78.190975627861903</v>
      </c>
      <c r="N524">
        <v>1.2881106457868201</v>
      </c>
      <c r="O524">
        <v>10.7572910141295</v>
      </c>
      <c r="P524">
        <v>77.370370370370296</v>
      </c>
      <c r="Q524">
        <v>0.100003695479849</v>
      </c>
    </row>
    <row r="525" spans="1:17" x14ac:dyDescent="0.3">
      <c r="A525" t="s">
        <v>1170</v>
      </c>
      <c r="B525" t="s">
        <v>1171</v>
      </c>
      <c r="C525" t="s">
        <v>3154</v>
      </c>
      <c r="D525" t="s">
        <v>1172</v>
      </c>
      <c r="E525">
        <v>10477.367170609999</v>
      </c>
      <c r="F525">
        <v>708.55</v>
      </c>
      <c r="G525">
        <v>23.235009385090098</v>
      </c>
      <c r="H525">
        <v>-2.7763211483083698</v>
      </c>
      <c r="I525">
        <v>17.0364524140691</v>
      </c>
      <c r="J525">
        <v>7.1646665212837197</v>
      </c>
      <c r="K525">
        <v>705.39287565314805</v>
      </c>
      <c r="L525">
        <v>655.33821910600795</v>
      </c>
      <c r="M525">
        <v>66.583957637711904</v>
      </c>
      <c r="N525">
        <v>1.61817430199651</v>
      </c>
      <c r="O525">
        <v>23.491637851951101</v>
      </c>
      <c r="P525">
        <v>54.200217627856297</v>
      </c>
      <c r="Q525">
        <v>-5.1110575512448998E-2</v>
      </c>
    </row>
    <row r="526" spans="1:17" x14ac:dyDescent="0.3">
      <c r="A526" t="s">
        <v>1173</v>
      </c>
      <c r="B526" t="s">
        <v>1174</v>
      </c>
      <c r="C526" t="s">
        <v>3148</v>
      </c>
      <c r="D526" t="s">
        <v>426</v>
      </c>
      <c r="E526">
        <v>10467.565031399999</v>
      </c>
      <c r="F526">
        <v>383.65</v>
      </c>
      <c r="G526">
        <v>-12.048836099889201</v>
      </c>
      <c r="H526">
        <v>-2.9661427119146202</v>
      </c>
      <c r="I526">
        <v>-14.256575649091801</v>
      </c>
      <c r="J526">
        <v>3.5807898062784398</v>
      </c>
      <c r="K526">
        <v>390.95258882678797</v>
      </c>
      <c r="L526">
        <v>397.95602391394698</v>
      </c>
      <c r="M526">
        <v>60.0908845341702</v>
      </c>
      <c r="N526">
        <v>0.60326908182568695</v>
      </c>
      <c r="O526">
        <v>44.389417437768799</v>
      </c>
      <c r="P526">
        <v>12.178362573099401</v>
      </c>
      <c r="Q526">
        <v>0.10944867998718601</v>
      </c>
    </row>
    <row r="527" spans="1:17" x14ac:dyDescent="0.3">
      <c r="A527" t="s">
        <v>1175</v>
      </c>
      <c r="B527" t="s">
        <v>1176</v>
      </c>
      <c r="C527" t="s">
        <v>3155</v>
      </c>
      <c r="D527" t="s">
        <v>505</v>
      </c>
      <c r="E527">
        <v>10452.530135880001</v>
      </c>
      <c r="F527">
        <v>325.39999999999998</v>
      </c>
      <c r="G527">
        <v>-7.0715716285132002</v>
      </c>
      <c r="H527">
        <v>2.0220945441153702</v>
      </c>
      <c r="I527">
        <v>6.8906049857100502</v>
      </c>
      <c r="J527">
        <v>7.7896870133040697</v>
      </c>
      <c r="K527">
        <v>325.95046482650702</v>
      </c>
      <c r="L527">
        <v>314.38672081738702</v>
      </c>
      <c r="M527">
        <v>66.829120628654707</v>
      </c>
      <c r="N527">
        <v>0.29714644413199898</v>
      </c>
      <c r="O527">
        <v>23.2329440688383</v>
      </c>
      <c r="P527">
        <v>25.4868689984959</v>
      </c>
      <c r="Q527">
        <v>3.6819909564090002E-2</v>
      </c>
    </row>
    <row r="528" spans="1:17" x14ac:dyDescent="0.3">
      <c r="A528" t="s">
        <v>1177</v>
      </c>
      <c r="B528" t="s">
        <v>1178</v>
      </c>
      <c r="C528" t="s">
        <v>3155</v>
      </c>
      <c r="D528" t="s">
        <v>222</v>
      </c>
      <c r="E528">
        <v>10340.192242556999</v>
      </c>
      <c r="F528">
        <v>130.34</v>
      </c>
      <c r="G528">
        <v>-6.7109173914121403</v>
      </c>
      <c r="H528">
        <v>8.9414400611413196</v>
      </c>
      <c r="I528">
        <v>-14.7668333045859</v>
      </c>
      <c r="J528">
        <v>2.5951176750186602</v>
      </c>
      <c r="K528">
        <v>124.236585100247</v>
      </c>
      <c r="L528">
        <v>128.289595051775</v>
      </c>
      <c r="M528">
        <v>74.664487720620301</v>
      </c>
      <c r="N528">
        <v>1.32286511925204</v>
      </c>
      <c r="O528">
        <v>21.2214208991867</v>
      </c>
      <c r="P528">
        <v>16.583184257602799</v>
      </c>
      <c r="Q528">
        <v>0.117503862960587</v>
      </c>
    </row>
    <row r="529" spans="1:17" hidden="1" x14ac:dyDescent="0.3">
      <c r="A529" t="s">
        <v>1179</v>
      </c>
      <c r="B529" t="s">
        <v>1180</v>
      </c>
      <c r="C529" t="s">
        <v>3158</v>
      </c>
      <c r="D529" t="s">
        <v>134</v>
      </c>
      <c r="E529">
        <v>10336.756736249999</v>
      </c>
      <c r="F529">
        <v>779</v>
      </c>
      <c r="G529">
        <v>79.305634018751803</v>
      </c>
      <c r="H529">
        <v>-4.2435307914212199</v>
      </c>
      <c r="I529">
        <v>-22.510043929318901</v>
      </c>
      <c r="J529">
        <v>6.21693667506206</v>
      </c>
      <c r="K529">
        <v>800.387510472136</v>
      </c>
      <c r="L529">
        <v>786.41011436849305</v>
      </c>
      <c r="M529">
        <v>57.030718332364202</v>
      </c>
      <c r="N529">
        <v>1.1057333015456801</v>
      </c>
      <c r="O529">
        <v>43.5173299101412</v>
      </c>
      <c r="P529">
        <v>108.06623931623901</v>
      </c>
      <c r="Q529">
        <v>0.241385619484</v>
      </c>
    </row>
    <row r="530" spans="1:17" x14ac:dyDescent="0.3">
      <c r="A530" t="s">
        <v>1181</v>
      </c>
      <c r="B530" t="s">
        <v>1182</v>
      </c>
      <c r="C530" t="s">
        <v>3151</v>
      </c>
      <c r="D530" t="s">
        <v>961</v>
      </c>
      <c r="E530">
        <v>10326.739164839901</v>
      </c>
      <c r="F530">
        <v>1093.75</v>
      </c>
      <c r="G530">
        <v>-13.4312657275928</v>
      </c>
      <c r="H530">
        <v>1.922801797849</v>
      </c>
      <c r="I530">
        <v>-10.690452138774999</v>
      </c>
      <c r="J530">
        <v>-0.29192941321750898</v>
      </c>
      <c r="K530">
        <v>1120.4379734466099</v>
      </c>
      <c r="L530">
        <v>1079.6778383261999</v>
      </c>
      <c r="M530">
        <v>53.876681322581099</v>
      </c>
      <c r="N530">
        <v>0.58912438172842996</v>
      </c>
      <c r="O530">
        <v>18.852571428571402</v>
      </c>
      <c r="P530">
        <v>34.499508116084598</v>
      </c>
    </row>
    <row r="531" spans="1:17" x14ac:dyDescent="0.3">
      <c r="A531" t="s">
        <v>1183</v>
      </c>
      <c r="B531" t="s">
        <v>1184</v>
      </c>
      <c r="C531" t="s">
        <v>3151</v>
      </c>
      <c r="D531" t="s">
        <v>269</v>
      </c>
      <c r="E531">
        <v>10305.7416075</v>
      </c>
      <c r="F531">
        <v>1128.4000000000001</v>
      </c>
      <c r="G531">
        <v>1.02312621273092</v>
      </c>
      <c r="H531">
        <v>0.67883488888023402</v>
      </c>
      <c r="I531">
        <v>-22.036029968505101</v>
      </c>
      <c r="J531">
        <v>0.25429694236131201</v>
      </c>
      <c r="K531">
        <v>1153.6723062373201</v>
      </c>
      <c r="L531">
        <v>1173.67538941319</v>
      </c>
      <c r="M531">
        <v>44.252791397996702</v>
      </c>
      <c r="N531">
        <v>0.53512772150399301</v>
      </c>
      <c r="O531">
        <v>33.543069833392401</v>
      </c>
      <c r="P531">
        <v>40.777244089576399</v>
      </c>
    </row>
    <row r="532" spans="1:17" x14ac:dyDescent="0.3">
      <c r="A532" t="s">
        <v>1185</v>
      </c>
      <c r="B532" t="s">
        <v>1186</v>
      </c>
      <c r="C532" t="s">
        <v>3151</v>
      </c>
      <c r="D532" t="s">
        <v>166</v>
      </c>
      <c r="E532">
        <v>10280.1573888</v>
      </c>
      <c r="F532">
        <v>10037.25</v>
      </c>
      <c r="G532">
        <v>47.559059101927602</v>
      </c>
      <c r="H532">
        <v>-15.2073099388586</v>
      </c>
      <c r="I532">
        <v>-22.4363999565022</v>
      </c>
      <c r="J532">
        <v>3.4727563812242401</v>
      </c>
      <c r="K532">
        <v>11445.775511280201</v>
      </c>
      <c r="L532">
        <v>10872.4573409891</v>
      </c>
      <c r="M532">
        <v>50.217435354005602</v>
      </c>
      <c r="N532">
        <v>1.35570290985668</v>
      </c>
      <c r="O532">
        <v>47.450745971257</v>
      </c>
      <c r="P532">
        <v>78.44</v>
      </c>
      <c r="Q532">
        <v>0.159338068664375</v>
      </c>
    </row>
    <row r="533" spans="1:17" hidden="1" x14ac:dyDescent="0.3">
      <c r="A533" t="s">
        <v>1187</v>
      </c>
      <c r="B533" t="s">
        <v>1188</v>
      </c>
      <c r="C533" t="s">
        <v>3158</v>
      </c>
      <c r="D533" t="s">
        <v>232</v>
      </c>
      <c r="E533">
        <v>10246.80645387</v>
      </c>
      <c r="F533">
        <v>12990</v>
      </c>
      <c r="G533">
        <v>44.737998990416401</v>
      </c>
      <c r="H533">
        <v>-5.1909637103425004</v>
      </c>
      <c r="I533">
        <v>3.1067015255139099</v>
      </c>
      <c r="J533">
        <v>-0.79778878903927697</v>
      </c>
      <c r="K533">
        <v>12988.6963484444</v>
      </c>
      <c r="L533">
        <v>11396.113583939101</v>
      </c>
      <c r="M533">
        <v>43.784012269879803</v>
      </c>
      <c r="N533">
        <v>0.33879013259087598</v>
      </c>
      <c r="O533">
        <v>15.319476520400301</v>
      </c>
      <c r="P533">
        <v>101.551590380139</v>
      </c>
      <c r="Q533">
        <v>0.157627306367327</v>
      </c>
    </row>
    <row r="534" spans="1:17" x14ac:dyDescent="0.3">
      <c r="A534" t="s">
        <v>1189</v>
      </c>
      <c r="B534" t="s">
        <v>1190</v>
      </c>
      <c r="C534" t="s">
        <v>3151</v>
      </c>
      <c r="D534" t="s">
        <v>318</v>
      </c>
      <c r="E534">
        <v>10224.478834244999</v>
      </c>
      <c r="F534">
        <v>1788.3</v>
      </c>
      <c r="G534">
        <v>135.523040532582</v>
      </c>
      <c r="H534">
        <v>9.9389741098412703</v>
      </c>
      <c r="I534">
        <v>4.1759382311740003</v>
      </c>
      <c r="J534">
        <v>7.4220730481526598</v>
      </c>
      <c r="K534">
        <v>1586.7975948163601</v>
      </c>
      <c r="L534">
        <v>1424.2081191396501</v>
      </c>
      <c r="M534">
        <v>68.488987241916803</v>
      </c>
      <c r="N534">
        <v>1.46783124250631</v>
      </c>
      <c r="O534">
        <v>16.3115808309567</v>
      </c>
      <c r="P534">
        <v>178.377957658779</v>
      </c>
    </row>
    <row r="535" spans="1:17" x14ac:dyDescent="0.3">
      <c r="A535" t="s">
        <v>1191</v>
      </c>
      <c r="B535" t="s">
        <v>1192</v>
      </c>
      <c r="C535" t="s">
        <v>3151</v>
      </c>
      <c r="D535" t="s">
        <v>393</v>
      </c>
      <c r="E535">
        <v>10199.32687137</v>
      </c>
      <c r="F535">
        <v>449.75</v>
      </c>
      <c r="G535">
        <v>131.66470698421199</v>
      </c>
      <c r="H535">
        <v>5.1281223041319599</v>
      </c>
      <c r="I535">
        <v>48.5023722245366</v>
      </c>
      <c r="J535">
        <v>9.3850262991769693</v>
      </c>
      <c r="K535">
        <v>404.91151301323799</v>
      </c>
      <c r="L535">
        <v>333.27260987604097</v>
      </c>
      <c r="M535">
        <v>74.491180060768798</v>
      </c>
      <c r="N535">
        <v>0.95615387835028298</v>
      </c>
      <c r="O535">
        <v>5.3918843802112297</v>
      </c>
      <c r="P535">
        <v>178.05255023183901</v>
      </c>
      <c r="Q535">
        <v>0.17607074402839501</v>
      </c>
    </row>
    <row r="536" spans="1:17" x14ac:dyDescent="0.3">
      <c r="A536" t="s">
        <v>1193</v>
      </c>
      <c r="B536" t="s">
        <v>1194</v>
      </c>
      <c r="C536" t="s">
        <v>3151</v>
      </c>
      <c r="D536" t="s">
        <v>232</v>
      </c>
      <c r="E536">
        <v>10188.837227100001</v>
      </c>
      <c r="F536">
        <v>522.29999999999995</v>
      </c>
      <c r="G536">
        <v>-20.687879817168</v>
      </c>
      <c r="H536">
        <v>-1.62637670758218</v>
      </c>
      <c r="I536">
        <v>-17.3260819145789</v>
      </c>
      <c r="J536">
        <v>7.4576313256385198</v>
      </c>
      <c r="K536">
        <v>520.707727159206</v>
      </c>
      <c r="L536">
        <v>539.14039741728004</v>
      </c>
      <c r="M536">
        <v>69.464566044286698</v>
      </c>
      <c r="N536">
        <v>0.41745573330878399</v>
      </c>
      <c r="O536">
        <v>35.822324334673503</v>
      </c>
      <c r="P536">
        <v>13.5311379197913</v>
      </c>
      <c r="Q536">
        <v>1.3017702919071001E-2</v>
      </c>
    </row>
    <row r="537" spans="1:17" hidden="1" x14ac:dyDescent="0.3">
      <c r="A537" t="s">
        <v>1195</v>
      </c>
      <c r="B537" t="s">
        <v>1196</v>
      </c>
      <c r="C537" t="s">
        <v>3158</v>
      </c>
      <c r="D537" t="s">
        <v>421</v>
      </c>
      <c r="E537">
        <v>10091.621154265</v>
      </c>
      <c r="F537">
        <v>331.75</v>
      </c>
      <c r="G537">
        <v>158.67977894296999</v>
      </c>
      <c r="H537">
        <v>-18.7019678990576</v>
      </c>
      <c r="I537">
        <v>56.496035363113997</v>
      </c>
      <c r="J537">
        <v>0.68862503523170004</v>
      </c>
      <c r="K537">
        <v>341.12164217038497</v>
      </c>
      <c r="L537">
        <v>255.44337241765501</v>
      </c>
      <c r="M537">
        <v>41.871918613788999</v>
      </c>
      <c r="N537">
        <v>0.42938435971026301</v>
      </c>
      <c r="O537">
        <v>35.327807083647301</v>
      </c>
      <c r="P537">
        <v>207.17592592592499</v>
      </c>
      <c r="Q537">
        <v>0.13103686275679899</v>
      </c>
    </row>
    <row r="538" spans="1:17" x14ac:dyDescent="0.3">
      <c r="A538" t="s">
        <v>1197</v>
      </c>
      <c r="B538" t="s">
        <v>1198</v>
      </c>
      <c r="C538" t="s">
        <v>3151</v>
      </c>
      <c r="D538" t="s">
        <v>120</v>
      </c>
      <c r="E538">
        <v>10086.415849380001</v>
      </c>
      <c r="F538">
        <v>579.85</v>
      </c>
      <c r="G538">
        <v>-21.160628627745901</v>
      </c>
      <c r="H538">
        <v>12.9402742580324</v>
      </c>
      <c r="I538">
        <v>6.4887289935845098</v>
      </c>
      <c r="J538">
        <v>4.6870321775416199</v>
      </c>
      <c r="K538">
        <v>498.43428213887302</v>
      </c>
      <c r="L538">
        <v>478.64044157518799</v>
      </c>
      <c r="M538">
        <v>60.315736739351301</v>
      </c>
      <c r="N538">
        <v>0.63046018653668801</v>
      </c>
      <c r="O538">
        <v>21.617659739587801</v>
      </c>
      <c r="P538">
        <v>54.072007439883002</v>
      </c>
      <c r="Q538">
        <v>7.1757943270416E-2</v>
      </c>
    </row>
    <row r="539" spans="1:17" x14ac:dyDescent="0.3">
      <c r="A539" t="s">
        <v>1199</v>
      </c>
      <c r="B539" t="s">
        <v>1200</v>
      </c>
      <c r="C539" t="s">
        <v>3157</v>
      </c>
      <c r="D539" t="s">
        <v>493</v>
      </c>
      <c r="E539">
        <v>10047.20874624</v>
      </c>
      <c r="F539">
        <v>1980.25</v>
      </c>
      <c r="G539">
        <v>-28.014223463259199</v>
      </c>
      <c r="H539">
        <v>-6.9808222207632697</v>
      </c>
      <c r="I539">
        <v>-3.8905274311589402</v>
      </c>
      <c r="J539">
        <v>1.67722770744299</v>
      </c>
      <c r="K539">
        <v>2076.38188544586</v>
      </c>
      <c r="L539">
        <v>2141.57016867331</v>
      </c>
      <c r="M539">
        <v>45.4349593001158</v>
      </c>
      <c r="N539">
        <v>0.19481513764097</v>
      </c>
      <c r="O539">
        <v>38.113874510793998</v>
      </c>
      <c r="P539">
        <v>9.5271017699114893</v>
      </c>
      <c r="Q539">
        <v>-0.11707948698658099</v>
      </c>
    </row>
    <row r="540" spans="1:17" hidden="1" x14ac:dyDescent="0.3">
      <c r="A540" t="s">
        <v>1201</v>
      </c>
      <c r="B540" t="s">
        <v>1202</v>
      </c>
      <c r="C540" t="s">
        <v>3158</v>
      </c>
      <c r="D540" t="s">
        <v>493</v>
      </c>
      <c r="E540">
        <v>9965.4444184000004</v>
      </c>
      <c r="F540">
        <v>2806.75</v>
      </c>
      <c r="G540">
        <v>-19.8025286078677</v>
      </c>
      <c r="H540">
        <v>-4.4275479845702597</v>
      </c>
      <c r="I540">
        <v>5.8787971759150999</v>
      </c>
      <c r="J540">
        <v>2.3473283794908202</v>
      </c>
      <c r="K540">
        <v>2887.13404875367</v>
      </c>
      <c r="L540">
        <v>2811.6076719121302</v>
      </c>
      <c r="M540">
        <v>48.269105345924899</v>
      </c>
      <c r="N540">
        <v>0.48345517592274401</v>
      </c>
      <c r="O540">
        <v>20.0676939520798</v>
      </c>
      <c r="P540">
        <v>24.910992434356899</v>
      </c>
      <c r="Q540">
        <v>-4.6518827456935002E-2</v>
      </c>
    </row>
    <row r="541" spans="1:17" x14ac:dyDescent="0.3">
      <c r="A541" t="s">
        <v>1203</v>
      </c>
      <c r="B541" t="s">
        <v>1204</v>
      </c>
      <c r="C541" t="s">
        <v>3157</v>
      </c>
      <c r="D541" t="s">
        <v>375</v>
      </c>
      <c r="E541">
        <v>9928.1518580399897</v>
      </c>
      <c r="F541">
        <v>652.25</v>
      </c>
      <c r="G541">
        <v>-30.000010983506201</v>
      </c>
      <c r="H541">
        <v>1.75526265461783</v>
      </c>
      <c r="I541">
        <v>-11.382082191305001</v>
      </c>
      <c r="J541">
        <v>11.669943469068601</v>
      </c>
      <c r="K541">
        <v>621.11161114645404</v>
      </c>
      <c r="L541">
        <v>652.242933034354</v>
      </c>
      <c r="M541">
        <v>74.463278601203996</v>
      </c>
      <c r="N541">
        <v>1.0092936126774199</v>
      </c>
      <c r="O541">
        <v>24.936757378305799</v>
      </c>
      <c r="P541">
        <v>24.475190839694601</v>
      </c>
      <c r="Q541">
        <v>3.9016891830536998E-2</v>
      </c>
    </row>
    <row r="542" spans="1:17" x14ac:dyDescent="0.3">
      <c r="A542" t="s">
        <v>1205</v>
      </c>
      <c r="B542" t="s">
        <v>1206</v>
      </c>
      <c r="C542" t="s">
        <v>3142</v>
      </c>
      <c r="D542" t="s">
        <v>251</v>
      </c>
      <c r="E542">
        <v>9924.5594148</v>
      </c>
      <c r="F542">
        <v>764.1</v>
      </c>
      <c r="G542">
        <v>-24.701928170727601</v>
      </c>
      <c r="H542">
        <v>-3.38938054312487</v>
      </c>
      <c r="I542">
        <v>-28.624934676417901</v>
      </c>
      <c r="J542">
        <v>-1.7345470307975199</v>
      </c>
      <c r="K542">
        <v>805.00324937687105</v>
      </c>
      <c r="L542">
        <v>886.65640433499698</v>
      </c>
      <c r="M542">
        <v>38.008838916668701</v>
      </c>
      <c r="N542">
        <v>0.97654315082281695</v>
      </c>
      <c r="O542">
        <v>56.916633948436001</v>
      </c>
      <c r="P542">
        <v>10.2597402597402</v>
      </c>
      <c r="Q542">
        <v>-9.5745197941600002E-4</v>
      </c>
    </row>
    <row r="543" spans="1:17" x14ac:dyDescent="0.3">
      <c r="A543" t="s">
        <v>1207</v>
      </c>
      <c r="B543" t="s">
        <v>1208</v>
      </c>
      <c r="C543" t="s">
        <v>3147</v>
      </c>
      <c r="D543" t="s">
        <v>261</v>
      </c>
      <c r="E543">
        <v>9917.5164877200004</v>
      </c>
      <c r="F543">
        <v>1496.45</v>
      </c>
      <c r="G543">
        <v>17.7582446522179</v>
      </c>
      <c r="H543">
        <v>12.0572356208082</v>
      </c>
      <c r="I543">
        <v>20.336781362880899</v>
      </c>
      <c r="J543">
        <v>-1.3705043976146201</v>
      </c>
      <c r="K543">
        <v>1419.9400136602401</v>
      </c>
      <c r="L543">
        <v>1301.1719500885699</v>
      </c>
      <c r="M543">
        <v>58.535906800056502</v>
      </c>
      <c r="N543">
        <v>0.72629479024532095</v>
      </c>
      <c r="O543">
        <v>10.524908951184401</v>
      </c>
      <c r="P543">
        <v>42.519047619047598</v>
      </c>
    </row>
    <row r="544" spans="1:17" x14ac:dyDescent="0.3">
      <c r="A544" t="s">
        <v>1209</v>
      </c>
      <c r="B544" t="s">
        <v>1210</v>
      </c>
      <c r="C544" t="s">
        <v>573</v>
      </c>
      <c r="D544" t="s">
        <v>457</v>
      </c>
      <c r="E544">
        <v>9911.7330503800003</v>
      </c>
      <c r="F544">
        <v>371.8</v>
      </c>
      <c r="G544">
        <v>48.050427180258097</v>
      </c>
      <c r="H544">
        <v>1.10310672780797</v>
      </c>
      <c r="I544">
        <v>-4.36133800055027</v>
      </c>
      <c r="J544">
        <v>2.6281530068074499</v>
      </c>
      <c r="K544">
        <v>366.27791917092401</v>
      </c>
      <c r="L544">
        <v>341.78239822962399</v>
      </c>
      <c r="M544">
        <v>63.260281021330897</v>
      </c>
      <c r="N544">
        <v>1.0506107721765201</v>
      </c>
      <c r="O544">
        <v>13.313609467455599</v>
      </c>
      <c r="P544">
        <v>67.931345980126395</v>
      </c>
      <c r="Q544">
        <v>0.13688897538960301</v>
      </c>
    </row>
    <row r="545" spans="1:17" x14ac:dyDescent="0.3">
      <c r="A545" t="s">
        <v>1211</v>
      </c>
      <c r="B545" t="s">
        <v>1212</v>
      </c>
      <c r="C545" t="s">
        <v>3157</v>
      </c>
      <c r="D545" t="s">
        <v>375</v>
      </c>
      <c r="E545">
        <v>9877.4237424000003</v>
      </c>
      <c r="F545">
        <v>179.04</v>
      </c>
      <c r="G545">
        <v>12.846369765874901</v>
      </c>
      <c r="H545">
        <v>10.328813098999101</v>
      </c>
      <c r="I545">
        <v>2.8402405784217502</v>
      </c>
      <c r="J545">
        <v>13.4237696430072</v>
      </c>
      <c r="K545">
        <v>168.75822640198501</v>
      </c>
      <c r="L545">
        <v>169.31312915581901</v>
      </c>
      <c r="M545">
        <v>78.368350463758006</v>
      </c>
      <c r="N545">
        <v>1.37095028540797</v>
      </c>
      <c r="O545">
        <v>36.840929401251103</v>
      </c>
      <c r="P545">
        <v>51.216216216216097</v>
      </c>
      <c r="Q545">
        <v>9.1481807680038996E-2</v>
      </c>
    </row>
    <row r="546" spans="1:17" hidden="1" x14ac:dyDescent="0.3">
      <c r="A546" t="s">
        <v>1213</v>
      </c>
      <c r="B546" t="s">
        <v>1214</v>
      </c>
      <c r="C546" t="s">
        <v>3158</v>
      </c>
      <c r="D546" t="s">
        <v>117</v>
      </c>
      <c r="E546">
        <v>9866.9842022800003</v>
      </c>
      <c r="F546">
        <v>606.95000000000005</v>
      </c>
      <c r="G546">
        <v>-9.6564768824261797</v>
      </c>
      <c r="H546">
        <v>-5.4286134990350998</v>
      </c>
      <c r="I546">
        <v>-21.923883402500199</v>
      </c>
      <c r="J546">
        <v>0.195132316818519</v>
      </c>
      <c r="K546">
        <v>638.33684595625004</v>
      </c>
      <c r="L546">
        <v>640.02000986123198</v>
      </c>
      <c r="M546">
        <v>44.835583341970697</v>
      </c>
      <c r="N546">
        <v>1.07048640577069</v>
      </c>
      <c r="O546">
        <v>36.749320372353502</v>
      </c>
      <c r="P546">
        <v>22.3442854263253</v>
      </c>
      <c r="Q546">
        <v>0.108057049133701</v>
      </c>
    </row>
    <row r="547" spans="1:17" x14ac:dyDescent="0.3">
      <c r="A547" t="s">
        <v>1215</v>
      </c>
      <c r="B547" t="s">
        <v>1216</v>
      </c>
      <c r="C547" t="s">
        <v>3148</v>
      </c>
      <c r="D547" t="s">
        <v>213</v>
      </c>
      <c r="E547">
        <v>9831.0194987149898</v>
      </c>
      <c r="F547">
        <v>1576.4</v>
      </c>
      <c r="G547">
        <v>57.644944325236203</v>
      </c>
      <c r="H547">
        <v>-3.1358680997043697E-2</v>
      </c>
      <c r="I547">
        <v>44.298086080249</v>
      </c>
      <c r="J547">
        <v>5.3067022081817798</v>
      </c>
      <c r="K547">
        <v>1530.6310181629301</v>
      </c>
      <c r="L547">
        <v>1336.49718811815</v>
      </c>
      <c r="M547">
        <v>61.181076195343401</v>
      </c>
      <c r="N547">
        <v>1.2620017133302099</v>
      </c>
      <c r="O547">
        <v>11.5389495052017</v>
      </c>
      <c r="P547">
        <v>81.101728990751894</v>
      </c>
      <c r="Q547">
        <v>8.1353355926574999E-2</v>
      </c>
    </row>
    <row r="548" spans="1:17" x14ac:dyDescent="0.3">
      <c r="A548" t="s">
        <v>1217</v>
      </c>
      <c r="B548" t="s">
        <v>1218</v>
      </c>
      <c r="C548" t="s">
        <v>3142</v>
      </c>
      <c r="D548" t="s">
        <v>21</v>
      </c>
      <c r="E548">
        <v>9795.1209647750002</v>
      </c>
      <c r="F548">
        <v>3199.6</v>
      </c>
      <c r="G548">
        <v>14.462346557680601</v>
      </c>
      <c r="H548">
        <v>9.8828760473004795</v>
      </c>
      <c r="I548">
        <v>26.202577161697</v>
      </c>
      <c r="J548">
        <v>-3.8611643381560201</v>
      </c>
      <c r="K548">
        <v>2952.2127675331499</v>
      </c>
      <c r="L548">
        <v>2751.1606625365198</v>
      </c>
      <c r="M548">
        <v>59.159033729525603</v>
      </c>
      <c r="N548">
        <v>1.0695377256921601</v>
      </c>
      <c r="O548">
        <v>4.0130016252031497</v>
      </c>
      <c r="P548">
        <v>49.685387476316301</v>
      </c>
      <c r="Q548">
        <v>-1.316096855858E-3</v>
      </c>
    </row>
    <row r="549" spans="1:17" x14ac:dyDescent="0.3">
      <c r="A549" t="s">
        <v>1219</v>
      </c>
      <c r="B549" t="s">
        <v>1220</v>
      </c>
      <c r="C549" t="s">
        <v>3161</v>
      </c>
      <c r="D549" t="s">
        <v>1082</v>
      </c>
      <c r="E549">
        <v>9784.7219033000001</v>
      </c>
      <c r="F549">
        <v>520.04999999999995</v>
      </c>
      <c r="G549">
        <v>16.568291204869599</v>
      </c>
      <c r="H549">
        <v>-3.3468866301956299</v>
      </c>
      <c r="I549">
        <v>-10.629321072657</v>
      </c>
      <c r="J549">
        <v>9.1978229223295802</v>
      </c>
      <c r="K549">
        <v>511.49305549659999</v>
      </c>
      <c r="L549">
        <v>486.081252599989</v>
      </c>
      <c r="M549">
        <v>63.687132677599699</v>
      </c>
      <c r="N549">
        <v>0.367791700576174</v>
      </c>
      <c r="O549">
        <v>32.468031920007597</v>
      </c>
      <c r="P549">
        <v>59.597974528157003</v>
      </c>
      <c r="Q549">
        <v>1.222445427457E-2</v>
      </c>
    </row>
    <row r="550" spans="1:17" hidden="1" x14ac:dyDescent="0.3">
      <c r="A550" t="s">
        <v>1221</v>
      </c>
      <c r="B550" t="s">
        <v>1222</v>
      </c>
      <c r="C550" t="s">
        <v>3158</v>
      </c>
      <c r="D550" t="s">
        <v>139</v>
      </c>
      <c r="E550">
        <v>9717.1900299270001</v>
      </c>
      <c r="F550">
        <v>288.91000000000003</v>
      </c>
      <c r="G550">
        <v>1.27104871618209</v>
      </c>
      <c r="H550">
        <v>-2.4651183103874001</v>
      </c>
      <c r="I550">
        <v>3.5459546678404501</v>
      </c>
      <c r="J550">
        <v>5.1535700469772401</v>
      </c>
      <c r="K550">
        <v>286.27481285660298</v>
      </c>
      <c r="L550">
        <v>272.583393510728</v>
      </c>
      <c r="M550">
        <v>22.227502817667499</v>
      </c>
      <c r="N550">
        <v>1.6006766149346401</v>
      </c>
      <c r="O550">
        <v>3.8212592156726899</v>
      </c>
      <c r="P550">
        <v>24.476518741921598</v>
      </c>
    </row>
    <row r="551" spans="1:17" x14ac:dyDescent="0.3">
      <c r="A551" t="s">
        <v>1223</v>
      </c>
      <c r="B551" t="s">
        <v>1224</v>
      </c>
      <c r="C551" t="s">
        <v>3155</v>
      </c>
      <c r="D551" t="s">
        <v>896</v>
      </c>
      <c r="E551">
        <v>9704.5873872079992</v>
      </c>
      <c r="F551">
        <v>212.41</v>
      </c>
      <c r="G551">
        <v>15.106062781439899</v>
      </c>
      <c r="H551">
        <v>6.4790095799943099</v>
      </c>
      <c r="I551">
        <v>-8.0526150347254308</v>
      </c>
      <c r="J551">
        <v>3.2356707260349502</v>
      </c>
      <c r="K551">
        <v>200.497849037127</v>
      </c>
      <c r="L551">
        <v>194.982694964345</v>
      </c>
      <c r="M551">
        <v>71.095843103216694</v>
      </c>
      <c r="N551">
        <v>0.81542929498991801</v>
      </c>
      <c r="O551">
        <v>24.287933713101999</v>
      </c>
      <c r="P551">
        <v>57.6911655530809</v>
      </c>
      <c r="Q551">
        <v>0.131653734870713</v>
      </c>
    </row>
    <row r="552" spans="1:17" hidden="1" x14ac:dyDescent="0.3">
      <c r="A552" t="s">
        <v>1225</v>
      </c>
      <c r="B552" t="s">
        <v>1226</v>
      </c>
      <c r="C552" t="s">
        <v>3158</v>
      </c>
      <c r="D552" t="s">
        <v>75</v>
      </c>
      <c r="E552">
        <v>9591.9028099999996</v>
      </c>
      <c r="F552">
        <v>143.56</v>
      </c>
      <c r="G552">
        <v>-6.8537593424113004</v>
      </c>
      <c r="H552">
        <v>-0.70547774707785404</v>
      </c>
      <c r="I552">
        <v>1.0847250554338601</v>
      </c>
      <c r="J552">
        <v>0.96442241345495205</v>
      </c>
      <c r="K552">
        <v>143.88526829086899</v>
      </c>
      <c r="L552">
        <v>139.952230472998</v>
      </c>
      <c r="M552">
        <v>19.599037825510401</v>
      </c>
      <c r="N552">
        <v>0.76843399613235797</v>
      </c>
      <c r="O552">
        <v>5.9835608804680902</v>
      </c>
      <c r="P552">
        <v>13.936507936507899</v>
      </c>
      <c r="Q552">
        <v>-1.3388827299693999E-2</v>
      </c>
    </row>
    <row r="553" spans="1:17" x14ac:dyDescent="0.3">
      <c r="A553" t="s">
        <v>1227</v>
      </c>
      <c r="B553" t="s">
        <v>1228</v>
      </c>
      <c r="C553" t="s">
        <v>3150</v>
      </c>
      <c r="D553" t="s">
        <v>72</v>
      </c>
      <c r="E553">
        <v>9568.2993914849994</v>
      </c>
      <c r="F553">
        <v>1256.3</v>
      </c>
      <c r="G553">
        <v>-32.244592550038803</v>
      </c>
      <c r="H553">
        <v>4.0216121144924903</v>
      </c>
      <c r="I553">
        <v>-23.580044061361502</v>
      </c>
      <c r="J553">
        <v>10.441743013322901</v>
      </c>
      <c r="K553">
        <v>1199.6528396158899</v>
      </c>
      <c r="L553">
        <v>1325.9547529230299</v>
      </c>
      <c r="M553">
        <v>77.849440029143906</v>
      </c>
      <c r="N553">
        <v>1.05945183933397</v>
      </c>
      <c r="O553">
        <v>43.437077131258398</v>
      </c>
      <c r="P553">
        <v>17.132068435037901</v>
      </c>
      <c r="Q553">
        <v>-2.7938047211103E-2</v>
      </c>
    </row>
    <row r="554" spans="1:17" x14ac:dyDescent="0.3">
      <c r="A554" t="s">
        <v>1229</v>
      </c>
      <c r="B554" t="s">
        <v>1230</v>
      </c>
      <c r="C554" t="s">
        <v>3152</v>
      </c>
      <c r="D554" t="s">
        <v>821</v>
      </c>
      <c r="E554">
        <v>9559.9026387249996</v>
      </c>
      <c r="F554">
        <v>7409.5</v>
      </c>
      <c r="G554">
        <v>-33.6141652654456</v>
      </c>
      <c r="H554">
        <v>1.5261527834395301</v>
      </c>
      <c r="I554">
        <v>-4.2108774798331696</v>
      </c>
      <c r="J554">
        <v>4.9559255216216798</v>
      </c>
      <c r="K554">
        <v>7579.1059267220398</v>
      </c>
      <c r="L554">
        <v>7973.6209098793297</v>
      </c>
      <c r="M554">
        <v>64.830663607723395</v>
      </c>
      <c r="N554">
        <v>1.10580265789659</v>
      </c>
      <c r="O554">
        <v>45.623186449827898</v>
      </c>
      <c r="P554">
        <v>12.415038232795199</v>
      </c>
      <c r="Q554">
        <v>3.169202705094E-2</v>
      </c>
    </row>
    <row r="555" spans="1:17" x14ac:dyDescent="0.3">
      <c r="A555" t="s">
        <v>1231</v>
      </c>
      <c r="B555" t="s">
        <v>1232</v>
      </c>
      <c r="C555" t="s">
        <v>3142</v>
      </c>
      <c r="D555" t="s">
        <v>251</v>
      </c>
      <c r="E555">
        <v>9533.6628561199996</v>
      </c>
      <c r="F555">
        <v>1689.35</v>
      </c>
      <c r="G555">
        <v>-40.687507652104799</v>
      </c>
      <c r="H555">
        <v>-10.237560348107699</v>
      </c>
      <c r="I555">
        <v>-16.734050799137499</v>
      </c>
      <c r="J555">
        <v>7.9492814863643302</v>
      </c>
      <c r="K555">
        <v>1918.03723981126</v>
      </c>
      <c r="L555">
        <v>1995.45211291035</v>
      </c>
      <c r="M555">
        <v>47.835463967708698</v>
      </c>
      <c r="N555">
        <v>1.4466457693803201</v>
      </c>
      <c r="O555">
        <v>62.657235031224999</v>
      </c>
      <c r="P555">
        <v>9.3961469969240596</v>
      </c>
      <c r="Q555">
        <v>1.2639657287224999E-2</v>
      </c>
    </row>
    <row r="556" spans="1:17" hidden="1" x14ac:dyDescent="0.3">
      <c r="A556" t="s">
        <v>1233</v>
      </c>
      <c r="B556" t="s">
        <v>1234</v>
      </c>
      <c r="C556" t="s">
        <v>3147</v>
      </c>
      <c r="D556" t="s">
        <v>51</v>
      </c>
      <c r="E556">
        <v>9523.9102138800008</v>
      </c>
      <c r="F556">
        <v>618.70000000000005</v>
      </c>
      <c r="G556">
        <v>-43.782131891197999</v>
      </c>
      <c r="H556">
        <v>-29.165392463839598</v>
      </c>
      <c r="I556">
        <v>-31.752820820604502</v>
      </c>
      <c r="J556">
        <v>-10.1923126694142</v>
      </c>
      <c r="K556">
        <v>763.61264402625204</v>
      </c>
      <c r="M556">
        <v>33.625755950277401</v>
      </c>
      <c r="N556">
        <v>2.44325559794189</v>
      </c>
      <c r="O556">
        <v>90.059802812348394</v>
      </c>
      <c r="P556">
        <v>16.724837279501902</v>
      </c>
    </row>
    <row r="557" spans="1:17" x14ac:dyDescent="0.3">
      <c r="A557" t="s">
        <v>1235</v>
      </c>
      <c r="B557" t="s">
        <v>1236</v>
      </c>
      <c r="C557" t="s">
        <v>3148</v>
      </c>
      <c r="D557" t="s">
        <v>213</v>
      </c>
      <c r="E557">
        <v>9504.8507735999992</v>
      </c>
      <c r="F557">
        <v>2146.3000000000002</v>
      </c>
      <c r="G557">
        <v>87.610374656920996</v>
      </c>
      <c r="H557">
        <v>0.71319056814614901</v>
      </c>
      <c r="I557">
        <v>4.06846055750324</v>
      </c>
      <c r="J557">
        <v>6.61955059349643</v>
      </c>
      <c r="K557">
        <v>2080.0454815202302</v>
      </c>
      <c r="L557">
        <v>1913.0369300131999</v>
      </c>
      <c r="M557">
        <v>67.130831460502094</v>
      </c>
      <c r="N557">
        <v>0.73833844984502395</v>
      </c>
      <c r="O557">
        <v>11.773750174719201</v>
      </c>
      <c r="P557">
        <v>116.14300100704899</v>
      </c>
      <c r="Q557">
        <v>0.15742198315097999</v>
      </c>
    </row>
    <row r="558" spans="1:17" hidden="1" x14ac:dyDescent="0.3">
      <c r="A558" t="s">
        <v>1237</v>
      </c>
      <c r="B558" t="s">
        <v>1238</v>
      </c>
      <c r="C558" t="s">
        <v>3158</v>
      </c>
      <c r="D558" t="s">
        <v>72</v>
      </c>
      <c r="E558">
        <v>9485.7547501000008</v>
      </c>
      <c r="F558">
        <v>189.71</v>
      </c>
      <c r="G558">
        <v>-14.648629474131001</v>
      </c>
      <c r="H558">
        <v>-1.1928031962559</v>
      </c>
      <c r="I558">
        <v>17.006705367493101</v>
      </c>
      <c r="J558">
        <v>2.6983425809560901</v>
      </c>
      <c r="K558">
        <v>187.853239742532</v>
      </c>
      <c r="L558">
        <v>175.38348527102301</v>
      </c>
      <c r="M558">
        <v>56.842865025165203</v>
      </c>
      <c r="N558">
        <v>0.13146953543898901</v>
      </c>
      <c r="O558">
        <v>29.671604027199301</v>
      </c>
      <c r="P558">
        <v>33.598591549295698</v>
      </c>
      <c r="Q558">
        <v>3.3750449938950003E-2</v>
      </c>
    </row>
    <row r="559" spans="1:17" hidden="1" x14ac:dyDescent="0.3">
      <c r="A559" t="s">
        <v>1239</v>
      </c>
      <c r="B559" t="s">
        <v>1240</v>
      </c>
      <c r="C559" t="s">
        <v>3158</v>
      </c>
      <c r="D559" t="s">
        <v>573</v>
      </c>
      <c r="E559">
        <v>9482.3695990800006</v>
      </c>
      <c r="F559">
        <v>4584.3500000000004</v>
      </c>
      <c r="G559">
        <v>20.338570910108601</v>
      </c>
      <c r="H559">
        <v>16.068147615246001</v>
      </c>
      <c r="I559">
        <v>27.751325626461799</v>
      </c>
      <c r="J559">
        <v>-2.7733229388128899</v>
      </c>
      <c r="K559">
        <v>4172.3242324638904</v>
      </c>
      <c r="L559">
        <v>3804.8643121608802</v>
      </c>
      <c r="M559">
        <v>64.621478344195495</v>
      </c>
      <c r="N559">
        <v>2.11166048846263</v>
      </c>
      <c r="O559">
        <v>4.3768473175041098</v>
      </c>
      <c r="P559">
        <v>46.368991555051799</v>
      </c>
      <c r="Q559">
        <v>2.3445517244677999E-2</v>
      </c>
    </row>
    <row r="560" spans="1:17" x14ac:dyDescent="0.3">
      <c r="A560" t="s">
        <v>1241</v>
      </c>
      <c r="B560" t="s">
        <v>1242</v>
      </c>
      <c r="C560" t="s">
        <v>3142</v>
      </c>
      <c r="D560" t="s">
        <v>251</v>
      </c>
      <c r="E560">
        <v>9440.5730706449995</v>
      </c>
      <c r="F560">
        <v>707.65</v>
      </c>
      <c r="G560">
        <v>-43.491396413287298</v>
      </c>
      <c r="H560">
        <v>-8.7790862033869601</v>
      </c>
      <c r="I560">
        <v>-31.445491845267401</v>
      </c>
      <c r="J560">
        <v>1.59792238657754</v>
      </c>
      <c r="K560">
        <v>780.27769211347902</v>
      </c>
      <c r="L560">
        <v>881.801139085763</v>
      </c>
      <c r="M560">
        <v>41.205074986129098</v>
      </c>
      <c r="N560">
        <v>0.92844770300200397</v>
      </c>
      <c r="O560">
        <v>76.358369250335599</v>
      </c>
      <c r="P560">
        <v>6.3255953722485199</v>
      </c>
      <c r="Q560">
        <v>-8.0928455415646E-2</v>
      </c>
    </row>
    <row r="561" spans="1:17" x14ac:dyDescent="0.3">
      <c r="A561" t="s">
        <v>1243</v>
      </c>
      <c r="B561" t="s">
        <v>1244</v>
      </c>
      <c r="C561" t="s">
        <v>3151</v>
      </c>
      <c r="D561" t="s">
        <v>471</v>
      </c>
      <c r="E561">
        <v>9431.6423048870001</v>
      </c>
      <c r="F561">
        <v>152.46</v>
      </c>
      <c r="G561">
        <v>16.569098392625001</v>
      </c>
      <c r="H561">
        <v>-10.6613377166364</v>
      </c>
      <c r="I561">
        <v>-15.753776839476799</v>
      </c>
      <c r="J561">
        <v>0.81617707952923202</v>
      </c>
      <c r="K561">
        <v>172.119964764792</v>
      </c>
      <c r="L561">
        <v>172.485561797065</v>
      </c>
      <c r="M561">
        <v>52.03663126507</v>
      </c>
      <c r="N561">
        <v>0.70983256235346703</v>
      </c>
      <c r="O561">
        <v>55.188246097336901</v>
      </c>
      <c r="P561">
        <v>43.830188679245197</v>
      </c>
      <c r="Q561">
        <v>0.16689074364887599</v>
      </c>
    </row>
    <row r="562" spans="1:17" hidden="1" x14ac:dyDescent="0.3">
      <c r="A562" t="s">
        <v>1245</v>
      </c>
      <c r="B562" t="s">
        <v>1246</v>
      </c>
      <c r="C562" t="s">
        <v>3158</v>
      </c>
      <c r="D562" t="s">
        <v>229</v>
      </c>
      <c r="E562">
        <v>9419.2393349249996</v>
      </c>
      <c r="F562">
        <v>345.5</v>
      </c>
      <c r="G562">
        <v>-13.8463148659099</v>
      </c>
      <c r="H562">
        <v>2.8154336567497298</v>
      </c>
      <c r="I562">
        <v>-1.8170037953164</v>
      </c>
      <c r="J562">
        <v>5.3407053030754996</v>
      </c>
      <c r="K562">
        <v>324.88753987645703</v>
      </c>
      <c r="M562">
        <v>74.292870175075095</v>
      </c>
      <c r="N562">
        <v>0.68415663472813704</v>
      </c>
      <c r="O562">
        <v>7.7858176555716199</v>
      </c>
      <c r="P562">
        <v>22.496011345506101</v>
      </c>
    </row>
    <row r="563" spans="1:17" x14ac:dyDescent="0.3">
      <c r="A563" t="s">
        <v>1247</v>
      </c>
      <c r="B563" t="s">
        <v>1248</v>
      </c>
      <c r="C563" t="s">
        <v>3143</v>
      </c>
      <c r="D563" t="s">
        <v>24</v>
      </c>
      <c r="E563">
        <v>9419.0163432119898</v>
      </c>
      <c r="F563">
        <v>154.97999999999999</v>
      </c>
      <c r="G563">
        <v>-55.853394217534998</v>
      </c>
      <c r="H563">
        <v>-10.9474874035665</v>
      </c>
      <c r="I563">
        <v>-48.424053347476097</v>
      </c>
      <c r="J563">
        <v>-4.0104961871787701</v>
      </c>
      <c r="K563">
        <v>179.03002329914901</v>
      </c>
      <c r="L563">
        <v>214.33181254238801</v>
      </c>
      <c r="M563">
        <v>31.354859362685701</v>
      </c>
      <c r="N563">
        <v>0.76627366915380302</v>
      </c>
      <c r="O563">
        <v>94.025035488450101</v>
      </c>
      <c r="P563">
        <v>2.3240459527267698</v>
      </c>
      <c r="Q563">
        <v>-1.8689856372026002E-2</v>
      </c>
    </row>
    <row r="564" spans="1:17" x14ac:dyDescent="0.3">
      <c r="A564" t="s">
        <v>1249</v>
      </c>
      <c r="B564" t="s">
        <v>1250</v>
      </c>
      <c r="C564" t="s">
        <v>3155</v>
      </c>
      <c r="D564" t="s">
        <v>97</v>
      </c>
      <c r="E564">
        <v>9403.7543835600009</v>
      </c>
      <c r="F564">
        <v>1105.05</v>
      </c>
      <c r="G564">
        <v>27.252468245687002</v>
      </c>
      <c r="H564">
        <v>-2.9430847920190302</v>
      </c>
      <c r="I564">
        <v>9.04070052162343</v>
      </c>
      <c r="J564">
        <v>0.762743350054498</v>
      </c>
      <c r="K564">
        <v>1138.25332383451</v>
      </c>
      <c r="L564">
        <v>1067.3217836055801</v>
      </c>
      <c r="M564">
        <v>50.5374131804572</v>
      </c>
      <c r="N564">
        <v>0.57463026678356899</v>
      </c>
      <c r="O564">
        <v>26.238631736120499</v>
      </c>
      <c r="P564">
        <v>52.210743801652796</v>
      </c>
      <c r="Q564">
        <v>3.9530651421423001E-2</v>
      </c>
    </row>
    <row r="565" spans="1:17" x14ac:dyDescent="0.3">
      <c r="A565" t="s">
        <v>1251</v>
      </c>
      <c r="B565" t="s">
        <v>1252</v>
      </c>
      <c r="C565" t="s">
        <v>3143</v>
      </c>
      <c r="D565" t="s">
        <v>570</v>
      </c>
      <c r="E565">
        <v>9402.8094036250004</v>
      </c>
      <c r="F565">
        <v>1074.75</v>
      </c>
      <c r="G565">
        <v>-8.5490434283859003</v>
      </c>
      <c r="H565">
        <v>-11.396952983726401</v>
      </c>
      <c r="I565">
        <v>21.043470242864899</v>
      </c>
      <c r="J565">
        <v>-4.5865994232534897</v>
      </c>
      <c r="K565">
        <v>1121.3350770761299</v>
      </c>
      <c r="L565">
        <v>1045.41306815859</v>
      </c>
      <c r="M565">
        <v>37.214425379510502</v>
      </c>
      <c r="N565">
        <v>0.94392572632485106</v>
      </c>
      <c r="O565">
        <v>28.709002093510101</v>
      </c>
      <c r="P565">
        <v>38.382797914118299</v>
      </c>
      <c r="Q565">
        <v>8.5647641069910001E-3</v>
      </c>
    </row>
    <row r="566" spans="1:17" x14ac:dyDescent="0.3">
      <c r="A566" t="s">
        <v>1253</v>
      </c>
      <c r="B566" t="s">
        <v>1254</v>
      </c>
      <c r="C566" t="s">
        <v>3143</v>
      </c>
      <c r="D566" t="s">
        <v>144</v>
      </c>
      <c r="E566">
        <v>9400.5077886519994</v>
      </c>
      <c r="F566">
        <v>85.91</v>
      </c>
      <c r="G566">
        <v>-22.929055798965599</v>
      </c>
      <c r="H566">
        <v>0.23162089505056199</v>
      </c>
      <c r="I566">
        <v>-2.3250738296590501</v>
      </c>
      <c r="J566">
        <v>1.43726069364178</v>
      </c>
      <c r="K566">
        <v>85.699964308733101</v>
      </c>
      <c r="L566">
        <v>85.622849983852902</v>
      </c>
      <c r="M566">
        <v>59.780862410311599</v>
      </c>
      <c r="N566">
        <v>0.366439253852548</v>
      </c>
      <c r="O566">
        <v>23.163776044697901</v>
      </c>
      <c r="P566">
        <v>18.6602209944751</v>
      </c>
    </row>
    <row r="567" spans="1:17" hidden="1" x14ac:dyDescent="0.3">
      <c r="A567" t="s">
        <v>1255</v>
      </c>
      <c r="B567" t="s">
        <v>1256</v>
      </c>
      <c r="C567" t="s">
        <v>3158</v>
      </c>
      <c r="D567" t="s">
        <v>269</v>
      </c>
      <c r="E567">
        <v>9380.0331179999994</v>
      </c>
      <c r="F567">
        <v>795.75</v>
      </c>
      <c r="G567">
        <v>338.46042042218801</v>
      </c>
      <c r="H567">
        <v>2.22767234031252</v>
      </c>
      <c r="I567">
        <v>72.229240419847201</v>
      </c>
      <c r="J567">
        <v>-5.84194326323155</v>
      </c>
      <c r="K567">
        <v>764.92965997064505</v>
      </c>
      <c r="L567">
        <v>585.12311746586397</v>
      </c>
      <c r="M567">
        <v>43.969940914491097</v>
      </c>
      <c r="N567">
        <v>1.8712556274977601</v>
      </c>
      <c r="O567">
        <v>13.0882814954445</v>
      </c>
      <c r="P567">
        <v>413.96738252866101</v>
      </c>
      <c r="Q567">
        <v>0.18106162956916</v>
      </c>
    </row>
    <row r="568" spans="1:17" x14ac:dyDescent="0.3">
      <c r="A568" t="s">
        <v>1257</v>
      </c>
      <c r="B568" t="s">
        <v>1258</v>
      </c>
      <c r="C568" t="s">
        <v>3155</v>
      </c>
      <c r="D568" t="s">
        <v>97</v>
      </c>
      <c r="E568">
        <v>9350.8548318899993</v>
      </c>
      <c r="F568">
        <v>814.45</v>
      </c>
      <c r="G568">
        <v>-21.236257844739502</v>
      </c>
      <c r="H568">
        <v>15.092569330329701</v>
      </c>
      <c r="I568">
        <v>0.65315392620536405</v>
      </c>
      <c r="J568">
        <v>3.76209363423692</v>
      </c>
      <c r="K568">
        <v>700.85313357032101</v>
      </c>
      <c r="L568">
        <v>697.42108429326004</v>
      </c>
      <c r="M568">
        <v>86.216918977433295</v>
      </c>
      <c r="N568">
        <v>2.1251674518548098</v>
      </c>
      <c r="O568">
        <v>1.0497882006261701</v>
      </c>
      <c r="P568">
        <v>36.059137988640103</v>
      </c>
      <c r="Q568">
        <v>-6.8788364432028001E-2</v>
      </c>
    </row>
    <row r="569" spans="1:17" x14ac:dyDescent="0.3">
      <c r="A569" t="s">
        <v>1259</v>
      </c>
      <c r="B569" t="s">
        <v>1260</v>
      </c>
      <c r="C569" t="s">
        <v>3141</v>
      </c>
      <c r="D569" t="s">
        <v>18</v>
      </c>
      <c r="E569">
        <v>9333.0219949999992</v>
      </c>
      <c r="F569">
        <v>629.4</v>
      </c>
      <c r="G569">
        <v>-26.217112345882899</v>
      </c>
      <c r="H569">
        <v>-4.3424014022733104</v>
      </c>
      <c r="I569">
        <v>-43.348904601782401</v>
      </c>
      <c r="J569">
        <v>4.56661084827374</v>
      </c>
      <c r="K569">
        <v>728.91151031310596</v>
      </c>
      <c r="L569">
        <v>819.88260993133997</v>
      </c>
      <c r="M569">
        <v>54.947914437877699</v>
      </c>
      <c r="N569">
        <v>1.24142530293354</v>
      </c>
      <c r="O569">
        <v>102.573879885605</v>
      </c>
      <c r="P569">
        <v>11.358811040339599</v>
      </c>
      <c r="Q569">
        <v>0.15884067905510499</v>
      </c>
    </row>
    <row r="570" spans="1:17" x14ac:dyDescent="0.3">
      <c r="A570" t="s">
        <v>1261</v>
      </c>
      <c r="B570" t="s">
        <v>1262</v>
      </c>
      <c r="C570" t="s">
        <v>3156</v>
      </c>
      <c r="D570" t="s">
        <v>139</v>
      </c>
      <c r="E570">
        <v>9313.2991323360002</v>
      </c>
      <c r="F570">
        <v>172.46</v>
      </c>
      <c r="G570">
        <v>-36.179912388681601</v>
      </c>
      <c r="H570">
        <v>5.3808792310031599</v>
      </c>
      <c r="I570">
        <v>-22.941442096712201</v>
      </c>
      <c r="J570">
        <v>2.79627639558253</v>
      </c>
      <c r="K570">
        <v>173.02021367339901</v>
      </c>
      <c r="L570">
        <v>187.75050593131499</v>
      </c>
      <c r="M570">
        <v>65.608797022264199</v>
      </c>
      <c r="N570">
        <v>0.84183396119952902</v>
      </c>
      <c r="O570">
        <v>65.197727009161497</v>
      </c>
      <c r="P570">
        <v>14.280034457623699</v>
      </c>
      <c r="Q570">
        <v>0.119854614548029</v>
      </c>
    </row>
    <row r="571" spans="1:17" hidden="1" x14ac:dyDescent="0.3">
      <c r="A571" t="s">
        <v>1263</v>
      </c>
      <c r="B571" t="s">
        <v>1264</v>
      </c>
      <c r="C571" t="s">
        <v>3158</v>
      </c>
      <c r="D571" t="s">
        <v>269</v>
      </c>
      <c r="E571">
        <v>9309.9293913000001</v>
      </c>
      <c r="F571">
        <v>6002.6</v>
      </c>
      <c r="G571">
        <v>-16.974727247070199</v>
      </c>
      <c r="H571">
        <v>-4.88395261929535</v>
      </c>
      <c r="I571">
        <v>-3.8549995415871101</v>
      </c>
      <c r="J571">
        <v>-1.6793625004602399</v>
      </c>
      <c r="K571">
        <v>6132.4550363972603</v>
      </c>
      <c r="L571">
        <v>5885.8807007124997</v>
      </c>
      <c r="M571">
        <v>46.867436416674003</v>
      </c>
      <c r="N571">
        <v>0.66236786725042895</v>
      </c>
      <c r="O571">
        <v>16.599473561456701</v>
      </c>
      <c r="P571">
        <v>29.926406926406901</v>
      </c>
      <c r="Q571">
        <v>7.8896852940175996E-2</v>
      </c>
    </row>
    <row r="572" spans="1:17" hidden="1" x14ac:dyDescent="0.3">
      <c r="A572" t="s">
        <v>1265</v>
      </c>
      <c r="B572" t="s">
        <v>1266</v>
      </c>
      <c r="C572" t="s">
        <v>3158</v>
      </c>
      <c r="D572" t="s">
        <v>85</v>
      </c>
      <c r="E572">
        <v>9244.4516439599993</v>
      </c>
      <c r="F572">
        <v>719.3</v>
      </c>
      <c r="G572">
        <v>-33.906698290205703</v>
      </c>
      <c r="H572">
        <v>-5.6585097970784703</v>
      </c>
      <c r="I572">
        <v>-21.877387219612199</v>
      </c>
      <c r="J572">
        <v>8.0151009140121001</v>
      </c>
      <c r="K572">
        <v>723.95420876585899</v>
      </c>
      <c r="M572">
        <v>51.532904927085298</v>
      </c>
      <c r="O572">
        <v>17.8923953844015</v>
      </c>
      <c r="P572">
        <v>17.725040916530201</v>
      </c>
    </row>
    <row r="573" spans="1:17" x14ac:dyDescent="0.3">
      <c r="A573" t="s">
        <v>1267</v>
      </c>
      <c r="B573" t="s">
        <v>1268</v>
      </c>
      <c r="C573" t="s">
        <v>3152</v>
      </c>
      <c r="D573" t="s">
        <v>276</v>
      </c>
      <c r="E573">
        <v>9231.8396589999993</v>
      </c>
      <c r="F573">
        <v>1372.25</v>
      </c>
      <c r="G573">
        <v>33.321744628267197</v>
      </c>
      <c r="H573">
        <v>-11.764131517254</v>
      </c>
      <c r="I573">
        <v>18.270518981700398</v>
      </c>
      <c r="J573">
        <v>-2.52370336864572</v>
      </c>
      <c r="K573">
        <v>1501.98684291256</v>
      </c>
      <c r="L573">
        <v>1317.51993508328</v>
      </c>
      <c r="M573">
        <v>31.0051843103622</v>
      </c>
      <c r="N573">
        <v>0.51907738322061903</v>
      </c>
      <c r="O573">
        <v>37.0705046456549</v>
      </c>
      <c r="P573">
        <v>67.347560975609696</v>
      </c>
      <c r="Q573">
        <v>1.6822135151050001E-2</v>
      </c>
    </row>
    <row r="574" spans="1:17" x14ac:dyDescent="0.3">
      <c r="A574" t="s">
        <v>1269</v>
      </c>
      <c r="B574" t="s">
        <v>1270</v>
      </c>
      <c r="C574" t="s">
        <v>3142</v>
      </c>
      <c r="D574" t="s">
        <v>21</v>
      </c>
      <c r="E574">
        <v>9226.6419994799999</v>
      </c>
      <c r="F574">
        <v>453.1</v>
      </c>
      <c r="G574">
        <v>-28.460867746867098</v>
      </c>
      <c r="H574">
        <v>-2.2593227984925099</v>
      </c>
      <c r="I574">
        <v>-13.719040598517299</v>
      </c>
      <c r="J574">
        <v>-1.5019358024842899</v>
      </c>
      <c r="K574">
        <v>463.76974850962301</v>
      </c>
      <c r="L574">
        <v>474.59661684922202</v>
      </c>
      <c r="M574">
        <v>43.436712079143803</v>
      </c>
      <c r="N574">
        <v>0.66413278234842699</v>
      </c>
      <c r="O574">
        <v>26.903553299492302</v>
      </c>
      <c r="P574">
        <v>5.3720930232558004</v>
      </c>
      <c r="Q574">
        <v>-7.0131633283654002E-2</v>
      </c>
    </row>
    <row r="575" spans="1:17" x14ac:dyDescent="0.3">
      <c r="A575" t="s">
        <v>1271</v>
      </c>
      <c r="B575" t="s">
        <v>1272</v>
      </c>
      <c r="C575" t="s">
        <v>3148</v>
      </c>
      <c r="D575" t="s">
        <v>57</v>
      </c>
      <c r="E575">
        <v>9208.9553931099999</v>
      </c>
      <c r="F575">
        <v>6951.2</v>
      </c>
      <c r="G575">
        <v>45.222232385173399</v>
      </c>
      <c r="H575">
        <v>-11.5767802669837</v>
      </c>
      <c r="I575">
        <v>-30.476871662217199</v>
      </c>
      <c r="J575">
        <v>-1.1044030557973199</v>
      </c>
      <c r="K575">
        <v>7138.1107176595697</v>
      </c>
      <c r="L575">
        <v>7066.6168883524297</v>
      </c>
      <c r="M575">
        <v>53.249916542851501</v>
      </c>
      <c r="N575">
        <v>0.47419959445030302</v>
      </c>
      <c r="O575">
        <v>47.857204511451201</v>
      </c>
      <c r="P575">
        <v>108.556855685568</v>
      </c>
      <c r="Q575">
        <v>0.144183176195677</v>
      </c>
    </row>
    <row r="576" spans="1:17" x14ac:dyDescent="0.3">
      <c r="A576" t="s">
        <v>1273</v>
      </c>
      <c r="B576" t="s">
        <v>1274</v>
      </c>
      <c r="C576" t="s">
        <v>3146</v>
      </c>
      <c r="D576" t="s">
        <v>46</v>
      </c>
      <c r="E576">
        <v>9190.7467280000001</v>
      </c>
      <c r="F576">
        <v>325.8</v>
      </c>
      <c r="G576">
        <v>1.3284647569193999</v>
      </c>
      <c r="H576">
        <v>10.9524583755384</v>
      </c>
      <c r="I576">
        <v>-7.0687841460740497</v>
      </c>
      <c r="J576">
        <v>0.65620737608592306</v>
      </c>
      <c r="K576">
        <v>314.73344448191398</v>
      </c>
      <c r="L576">
        <v>311.42378846701098</v>
      </c>
      <c r="M576">
        <v>67.777040349811799</v>
      </c>
      <c r="N576">
        <v>0.89523102579223501</v>
      </c>
      <c r="O576">
        <v>27.501534683855098</v>
      </c>
      <c r="P576">
        <v>37.613516367476201</v>
      </c>
      <c r="Q576">
        <v>-3.5633236862839999E-3</v>
      </c>
    </row>
    <row r="577" spans="1:17" x14ac:dyDescent="0.3">
      <c r="A577" t="s">
        <v>1275</v>
      </c>
      <c r="B577" t="s">
        <v>1276</v>
      </c>
      <c r="C577" t="s">
        <v>3150</v>
      </c>
      <c r="D577" t="s">
        <v>72</v>
      </c>
      <c r="E577">
        <v>9175.3233963500006</v>
      </c>
      <c r="F577">
        <v>812.75</v>
      </c>
      <c r="G577">
        <v>-25.329389278052599</v>
      </c>
      <c r="H577">
        <v>-6.7234643594082604</v>
      </c>
      <c r="I577">
        <v>-8.3836869735204491</v>
      </c>
      <c r="J577">
        <v>2.9247983529674499</v>
      </c>
      <c r="K577">
        <v>780.82836734909301</v>
      </c>
      <c r="L577">
        <v>800.95459251557804</v>
      </c>
      <c r="M577">
        <v>60.7287076935499</v>
      </c>
      <c r="N577">
        <v>0.77744893049910602</v>
      </c>
      <c r="O577">
        <v>23.0267609966164</v>
      </c>
      <c r="P577">
        <v>18.571741191917699</v>
      </c>
      <c r="Q577">
        <v>1.3669516506193E-2</v>
      </c>
    </row>
    <row r="578" spans="1:17" x14ac:dyDescent="0.3">
      <c r="A578" t="s">
        <v>1277</v>
      </c>
      <c r="B578" t="s">
        <v>1278</v>
      </c>
      <c r="C578" t="s">
        <v>3152</v>
      </c>
      <c r="D578" t="s">
        <v>1279</v>
      </c>
      <c r="E578">
        <v>9138.7289445749993</v>
      </c>
      <c r="F578">
        <v>850.65</v>
      </c>
      <c r="G578">
        <v>-47.620857605677799</v>
      </c>
      <c r="H578">
        <v>-3.0285400667314901</v>
      </c>
      <c r="I578">
        <v>-13.776495560337301</v>
      </c>
      <c r="J578">
        <v>5.4447634783376602</v>
      </c>
      <c r="K578">
        <v>856.36202030131301</v>
      </c>
      <c r="L578">
        <v>944.44319570254595</v>
      </c>
      <c r="M578">
        <v>64.524726930199506</v>
      </c>
      <c r="N578">
        <v>1.20594292339116</v>
      </c>
      <c r="O578">
        <v>52.471639334626403</v>
      </c>
      <c r="P578">
        <v>9.8960015502874406</v>
      </c>
      <c r="Q578">
        <v>-0.14736676486447201</v>
      </c>
    </row>
    <row r="579" spans="1:17" x14ac:dyDescent="0.3">
      <c r="A579" t="s">
        <v>1280</v>
      </c>
      <c r="B579" t="s">
        <v>1281</v>
      </c>
      <c r="C579" t="s">
        <v>3155</v>
      </c>
      <c r="D579" t="s">
        <v>958</v>
      </c>
      <c r="E579">
        <v>9110.5388808719999</v>
      </c>
      <c r="F579">
        <v>67.19</v>
      </c>
      <c r="G579">
        <v>-36.608660027325101</v>
      </c>
      <c r="H579">
        <v>-11.0201380701786</v>
      </c>
      <c r="I579">
        <v>-18.618752339100499</v>
      </c>
      <c r="J579">
        <v>3.0189231831989898</v>
      </c>
      <c r="K579">
        <v>69.245750222213999</v>
      </c>
      <c r="L579">
        <v>72.550085020932798</v>
      </c>
      <c r="M579">
        <v>56.455968535449799</v>
      </c>
      <c r="N579">
        <v>0.8173116336106</v>
      </c>
      <c r="O579">
        <v>41.166840303616603</v>
      </c>
      <c r="P579">
        <v>13.4966216216216</v>
      </c>
      <c r="Q579">
        <v>4.4364633124076E-2</v>
      </c>
    </row>
    <row r="580" spans="1:17" x14ac:dyDescent="0.3">
      <c r="A580" t="s">
        <v>1282</v>
      </c>
      <c r="B580" t="s">
        <v>1283</v>
      </c>
      <c r="C580" t="s">
        <v>3144</v>
      </c>
      <c r="D580" t="s">
        <v>21</v>
      </c>
      <c r="E580">
        <v>9069.7765028499998</v>
      </c>
      <c r="F580">
        <v>1440.5</v>
      </c>
      <c r="G580">
        <v>-27.213603460363199</v>
      </c>
      <c r="H580">
        <v>-6.2868606763266</v>
      </c>
      <c r="I580">
        <v>-9.1159354288895607</v>
      </c>
      <c r="J580">
        <v>0.78973043431301604</v>
      </c>
      <c r="K580">
        <v>1503.7445495276199</v>
      </c>
      <c r="L580">
        <v>1554.9163220288799</v>
      </c>
      <c r="M580">
        <v>46.823990090444802</v>
      </c>
      <c r="N580">
        <v>0.60792748604424096</v>
      </c>
      <c r="O580">
        <v>34.845539743144698</v>
      </c>
      <c r="P580">
        <v>7.9835082458770499</v>
      </c>
      <c r="Q580">
        <v>-6.3205236751521995E-2</v>
      </c>
    </row>
    <row r="581" spans="1:17" x14ac:dyDescent="0.3">
      <c r="A581" t="s">
        <v>1284</v>
      </c>
      <c r="B581" t="s">
        <v>1285</v>
      </c>
      <c r="C581" t="s">
        <v>3154</v>
      </c>
      <c r="D581" t="s">
        <v>94</v>
      </c>
      <c r="E581">
        <v>9067.88239187</v>
      </c>
      <c r="F581">
        <v>187.53</v>
      </c>
      <c r="G581">
        <v>9.3601200049264399</v>
      </c>
      <c r="H581">
        <v>-6.3137704546723201</v>
      </c>
      <c r="I581">
        <v>-15.529235584377</v>
      </c>
      <c r="J581">
        <v>3.3490537968673499</v>
      </c>
      <c r="K581">
        <v>195.95678474840301</v>
      </c>
      <c r="L581">
        <v>197.817703907072</v>
      </c>
      <c r="M581">
        <v>62.706834368020601</v>
      </c>
      <c r="N581">
        <v>0.88745295361356002</v>
      </c>
      <c r="O581">
        <v>33.679944542206499</v>
      </c>
      <c r="P581">
        <v>35.891304347826001</v>
      </c>
      <c r="Q581">
        <v>6.6538282532320997E-2</v>
      </c>
    </row>
    <row r="582" spans="1:17" x14ac:dyDescent="0.3">
      <c r="A582" t="s">
        <v>1286</v>
      </c>
      <c r="B582" t="s">
        <v>1287</v>
      </c>
      <c r="C582" t="s">
        <v>3145</v>
      </c>
      <c r="D582" t="s">
        <v>983</v>
      </c>
      <c r="E582">
        <v>9067.3664329799994</v>
      </c>
      <c r="F582">
        <v>42.6</v>
      </c>
      <c r="G582">
        <v>-35.669238438578198</v>
      </c>
      <c r="H582">
        <v>-1.6136637450870499</v>
      </c>
      <c r="I582">
        <v>-3.8441023613634</v>
      </c>
      <c r="J582">
        <v>5.9578976132921904</v>
      </c>
      <c r="K582">
        <v>43.544920002338003</v>
      </c>
      <c r="L582">
        <v>45.764878793764801</v>
      </c>
      <c r="M582">
        <v>59.7557218058815</v>
      </c>
      <c r="N582">
        <v>0.37290321605805699</v>
      </c>
      <c r="O582">
        <v>32.629107981220599</v>
      </c>
      <c r="P582">
        <v>16.5526675786593</v>
      </c>
      <c r="Q582">
        <v>5.0260424144735E-2</v>
      </c>
    </row>
    <row r="583" spans="1:17" x14ac:dyDescent="0.3">
      <c r="A583" t="s">
        <v>1288</v>
      </c>
      <c r="B583" t="s">
        <v>1289</v>
      </c>
      <c r="C583" t="s">
        <v>3157</v>
      </c>
      <c r="D583" t="s">
        <v>375</v>
      </c>
      <c r="E583">
        <v>9055.353713044</v>
      </c>
      <c r="F583">
        <v>107.81</v>
      </c>
      <c r="G583">
        <v>36.477923978698001</v>
      </c>
      <c r="H583">
        <v>8.2761284739942802</v>
      </c>
      <c r="I583">
        <v>37.534357490650798</v>
      </c>
      <c r="J583">
        <v>3.5313457724575001</v>
      </c>
      <c r="K583">
        <v>98.019364767465504</v>
      </c>
      <c r="L583">
        <v>84.876093702257805</v>
      </c>
      <c r="M583">
        <v>65.564532142997194</v>
      </c>
      <c r="N583">
        <v>0.99325997497212004</v>
      </c>
      <c r="O583">
        <v>10.889527873110101</v>
      </c>
      <c r="P583">
        <v>74.027441485068607</v>
      </c>
      <c r="Q583">
        <v>0.10486423919173</v>
      </c>
    </row>
    <row r="584" spans="1:17" x14ac:dyDescent="0.3">
      <c r="A584" t="s">
        <v>1290</v>
      </c>
      <c r="B584" t="s">
        <v>1291</v>
      </c>
      <c r="C584" t="s">
        <v>3147</v>
      </c>
      <c r="D584" t="s">
        <v>51</v>
      </c>
      <c r="E584">
        <v>9009.7941745000007</v>
      </c>
      <c r="F584">
        <v>534.79999999999995</v>
      </c>
      <c r="G584">
        <v>26.3693360636302</v>
      </c>
      <c r="H584">
        <v>8.5280451540237898</v>
      </c>
      <c r="I584">
        <v>26.743360219632098</v>
      </c>
      <c r="J584">
        <v>-4.9120615522426903</v>
      </c>
      <c r="K584">
        <v>510.86098854312701</v>
      </c>
      <c r="L584">
        <v>448.38500524683599</v>
      </c>
      <c r="M584">
        <v>44.588928429381397</v>
      </c>
      <c r="N584">
        <v>0.97535333642261302</v>
      </c>
      <c r="O584">
        <v>8.3395661929693397</v>
      </c>
      <c r="P584">
        <v>67.386541471048503</v>
      </c>
    </row>
    <row r="585" spans="1:17" hidden="1" x14ac:dyDescent="0.3">
      <c r="A585" t="s">
        <v>1292</v>
      </c>
      <c r="B585" t="s">
        <v>1293</v>
      </c>
      <c r="C585" t="s">
        <v>3158</v>
      </c>
      <c r="D585" t="s">
        <v>21</v>
      </c>
      <c r="E585">
        <v>9007.0333312500006</v>
      </c>
      <c r="F585">
        <v>1582.05</v>
      </c>
      <c r="G585">
        <v>48.793952235189401</v>
      </c>
      <c r="H585">
        <v>-5.9013049408751597</v>
      </c>
      <c r="I585">
        <v>35.988589462779203</v>
      </c>
      <c r="J585">
        <v>2.0491692529187602</v>
      </c>
      <c r="K585">
        <v>1634.29464062937</v>
      </c>
      <c r="L585">
        <v>1440.3265755669299</v>
      </c>
      <c r="M585">
        <v>53.7545957534726</v>
      </c>
      <c r="N585">
        <v>0.43217468448562901</v>
      </c>
      <c r="O585">
        <v>25.896779494958999</v>
      </c>
      <c r="P585">
        <v>77.658618753509202</v>
      </c>
      <c r="Q585">
        <v>0.22539811989275099</v>
      </c>
    </row>
    <row r="586" spans="1:17" x14ac:dyDescent="0.3">
      <c r="A586" t="s">
        <v>1294</v>
      </c>
      <c r="B586" t="s">
        <v>1295</v>
      </c>
      <c r="C586" t="s">
        <v>3156</v>
      </c>
      <c r="D586" t="s">
        <v>139</v>
      </c>
      <c r="E586">
        <v>8991.5303446899998</v>
      </c>
      <c r="F586">
        <v>391.15</v>
      </c>
      <c r="G586">
        <v>105.537507372451</v>
      </c>
      <c r="H586">
        <v>-10.5772355954362</v>
      </c>
      <c r="I586">
        <v>-19.546445646165299</v>
      </c>
      <c r="J586">
        <v>13.0908472402034</v>
      </c>
      <c r="K586">
        <v>395.04258163300398</v>
      </c>
      <c r="L586">
        <v>369.57693823128898</v>
      </c>
      <c r="M586">
        <v>58.384594933749597</v>
      </c>
      <c r="N586">
        <v>0.82256830790917401</v>
      </c>
      <c r="O586">
        <v>45.621884187651801</v>
      </c>
      <c r="P586">
        <v>147.17219589257499</v>
      </c>
      <c r="Q586">
        <v>0.100917993092507</v>
      </c>
    </row>
    <row r="587" spans="1:17" x14ac:dyDescent="0.3">
      <c r="A587" t="s">
        <v>1296</v>
      </c>
      <c r="B587" t="s">
        <v>1297</v>
      </c>
      <c r="C587" t="s">
        <v>3157</v>
      </c>
      <c r="D587" t="s">
        <v>266</v>
      </c>
      <c r="E587">
        <v>8983.5365184300008</v>
      </c>
      <c r="F587">
        <v>2063.15</v>
      </c>
      <c r="G587">
        <v>109.836012137323</v>
      </c>
      <c r="H587">
        <v>-2.84276025574942</v>
      </c>
      <c r="I587">
        <v>64.320059176136894</v>
      </c>
      <c r="J587">
        <v>3.8939419801914799</v>
      </c>
      <c r="K587">
        <v>2036.19585336161</v>
      </c>
      <c r="L587">
        <v>1692.5448626805201</v>
      </c>
      <c r="M587">
        <v>60.216240224115602</v>
      </c>
      <c r="N587">
        <v>0.47667371407269599</v>
      </c>
      <c r="O587">
        <v>16.654145360249998</v>
      </c>
      <c r="P587">
        <v>132.31055061366899</v>
      </c>
      <c r="Q587">
        <v>9.7968123043584002E-2</v>
      </c>
    </row>
    <row r="588" spans="1:17" x14ac:dyDescent="0.3">
      <c r="A588" t="s">
        <v>1298</v>
      </c>
      <c r="B588" t="s">
        <v>1299</v>
      </c>
      <c r="C588" t="s">
        <v>3146</v>
      </c>
      <c r="D588" t="s">
        <v>46</v>
      </c>
      <c r="E588">
        <v>8977.6191398399897</v>
      </c>
      <c r="F588">
        <v>523.5</v>
      </c>
      <c r="G588">
        <v>65.379151972350698</v>
      </c>
      <c r="H588">
        <v>-5.6789632736941904</v>
      </c>
      <c r="I588">
        <v>16.2539331663877</v>
      </c>
      <c r="J588">
        <v>3.3744199760285398</v>
      </c>
      <c r="K588">
        <v>534.03714170313401</v>
      </c>
      <c r="L588">
        <v>463.62435228144398</v>
      </c>
      <c r="M588">
        <v>54.454801847525303</v>
      </c>
      <c r="N588">
        <v>0.63092557762676804</v>
      </c>
      <c r="O588">
        <v>32.626552053486101</v>
      </c>
      <c r="P588">
        <v>104.41233893010499</v>
      </c>
      <c r="Q588">
        <v>0.21277737290062701</v>
      </c>
    </row>
    <row r="589" spans="1:17" x14ac:dyDescent="0.3">
      <c r="A589" t="s">
        <v>1300</v>
      </c>
      <c r="B589" t="s">
        <v>1301</v>
      </c>
      <c r="C589" t="s">
        <v>3148</v>
      </c>
      <c r="D589" t="s">
        <v>213</v>
      </c>
      <c r="E589">
        <v>8969.0025870000009</v>
      </c>
      <c r="F589">
        <v>449.25</v>
      </c>
      <c r="G589">
        <v>37.374406611010201</v>
      </c>
      <c r="H589">
        <v>2.3409092219097598</v>
      </c>
      <c r="I589">
        <v>39.510296290245698</v>
      </c>
      <c r="J589">
        <v>3.17416925291875</v>
      </c>
      <c r="K589">
        <v>432.43151169840201</v>
      </c>
      <c r="L589">
        <v>374.25679986746297</v>
      </c>
      <c r="M589">
        <v>67.193363772503403</v>
      </c>
      <c r="N589">
        <v>0.55890054187240001</v>
      </c>
      <c r="O589">
        <v>8.0244852531997797</v>
      </c>
      <c r="P589">
        <v>87.109537692627995</v>
      </c>
    </row>
    <row r="590" spans="1:17" x14ac:dyDescent="0.3">
      <c r="A590" t="s">
        <v>1302</v>
      </c>
      <c r="B590" t="s">
        <v>1303</v>
      </c>
      <c r="C590" t="s">
        <v>3146</v>
      </c>
      <c r="D590" t="s">
        <v>46</v>
      </c>
      <c r="E590">
        <v>8963.2187819999999</v>
      </c>
      <c r="F590">
        <v>2738.95</v>
      </c>
      <c r="G590">
        <v>9.8197042674222601</v>
      </c>
      <c r="H590">
        <v>-7.2667680407861601</v>
      </c>
      <c r="I590">
        <v>8.4884295555036005</v>
      </c>
      <c r="J590">
        <v>10.996528288547699</v>
      </c>
      <c r="K590">
        <v>2879.2109490845901</v>
      </c>
      <c r="L590">
        <v>2741.7566400444398</v>
      </c>
      <c r="M590">
        <v>62.451700583074803</v>
      </c>
      <c r="N590">
        <v>0.85023320999858998</v>
      </c>
      <c r="O590">
        <v>36.001022289563501</v>
      </c>
      <c r="P590">
        <v>39.917243493141903</v>
      </c>
      <c r="Q590">
        <v>0.19017932106956201</v>
      </c>
    </row>
    <row r="591" spans="1:17" x14ac:dyDescent="0.3">
      <c r="A591" t="s">
        <v>1304</v>
      </c>
      <c r="B591" t="s">
        <v>1305</v>
      </c>
      <c r="C591" t="s">
        <v>3152</v>
      </c>
      <c r="D591" t="s">
        <v>85</v>
      </c>
      <c r="E591">
        <v>8948.5740504799996</v>
      </c>
      <c r="F591">
        <v>1151.3499999999999</v>
      </c>
      <c r="G591">
        <v>29.237284151431101</v>
      </c>
      <c r="H591">
        <v>-6.0795840548762898</v>
      </c>
      <c r="I591">
        <v>24.981569744570798</v>
      </c>
      <c r="J591">
        <v>0.77205601527919998</v>
      </c>
      <c r="K591">
        <v>1193.7988067317399</v>
      </c>
      <c r="L591">
        <v>1035.21624740836</v>
      </c>
      <c r="M591">
        <v>53.037109431744902</v>
      </c>
      <c r="N591">
        <v>0.44805179992555699</v>
      </c>
      <c r="O591">
        <v>34.103443783384698</v>
      </c>
      <c r="P591">
        <v>68.968300557675306</v>
      </c>
    </row>
    <row r="592" spans="1:17" hidden="1" x14ac:dyDescent="0.3">
      <c r="A592" t="s">
        <v>1306</v>
      </c>
      <c r="B592" t="s">
        <v>1307</v>
      </c>
      <c r="C592" t="s">
        <v>3158</v>
      </c>
      <c r="D592" t="s">
        <v>139</v>
      </c>
      <c r="E592">
        <v>8947.3621349999994</v>
      </c>
      <c r="F592">
        <v>700</v>
      </c>
      <c r="G592">
        <v>1.46731694255988</v>
      </c>
      <c r="H592">
        <v>-2.03350481206706</v>
      </c>
      <c r="I592">
        <v>-5.3894448673365796</v>
      </c>
      <c r="J592">
        <v>-4.92154459698971</v>
      </c>
      <c r="K592">
        <v>715.33125128677102</v>
      </c>
      <c r="L592">
        <v>688.70690316957598</v>
      </c>
      <c r="M592">
        <v>42.2052790008618</v>
      </c>
      <c r="N592">
        <v>0.82128930746636297</v>
      </c>
      <c r="O592">
        <v>14.4357142857142</v>
      </c>
      <c r="P592">
        <v>24.7660636306924</v>
      </c>
      <c r="Q592">
        <v>1.4968090955311E-2</v>
      </c>
    </row>
    <row r="593" spans="1:17" x14ac:dyDescent="0.3">
      <c r="A593" t="s">
        <v>1308</v>
      </c>
      <c r="B593" t="s">
        <v>1309</v>
      </c>
      <c r="C593" t="s">
        <v>3157</v>
      </c>
      <c r="D593" t="s">
        <v>375</v>
      </c>
      <c r="E593">
        <v>8931.0768798899899</v>
      </c>
      <c r="F593">
        <v>222.36</v>
      </c>
      <c r="G593">
        <v>-15.6745983922506</v>
      </c>
      <c r="H593">
        <v>7.2531513422120604</v>
      </c>
      <c r="I593">
        <v>-5.42743615863656</v>
      </c>
      <c r="J593">
        <v>13.0134449610433</v>
      </c>
      <c r="K593">
        <v>209.59445336178899</v>
      </c>
      <c r="L593">
        <v>218.42325055918499</v>
      </c>
      <c r="M593">
        <v>79.158414812058993</v>
      </c>
      <c r="N593">
        <v>1.3468129996597</v>
      </c>
      <c r="O593">
        <v>44.922647958265799</v>
      </c>
      <c r="P593">
        <v>18.591999999999999</v>
      </c>
      <c r="Q593">
        <v>6.8341240718190005E-2</v>
      </c>
    </row>
    <row r="594" spans="1:17" x14ac:dyDescent="0.3">
      <c r="A594" t="s">
        <v>1310</v>
      </c>
      <c r="B594" t="s">
        <v>1311</v>
      </c>
      <c r="C594" t="s">
        <v>3152</v>
      </c>
      <c r="D594" t="s">
        <v>276</v>
      </c>
      <c r="E594">
        <v>8847.8959870199997</v>
      </c>
      <c r="F594">
        <v>782.45</v>
      </c>
      <c r="G594">
        <v>-43.771493215251397</v>
      </c>
      <c r="H594">
        <v>-12.254340680191699</v>
      </c>
      <c r="I594">
        <v>-24.528013425673301</v>
      </c>
      <c r="J594">
        <v>7.7154538209394594E-2</v>
      </c>
      <c r="K594">
        <v>856.50734860567195</v>
      </c>
      <c r="L594">
        <v>944.23954877874803</v>
      </c>
      <c r="M594">
        <v>32.937688965585103</v>
      </c>
      <c r="N594">
        <v>1.33078071594415</v>
      </c>
      <c r="O594">
        <v>41.862099814684598</v>
      </c>
      <c r="P594">
        <v>6.2101262386317302</v>
      </c>
      <c r="Q594">
        <v>-6.2345094116584003E-2</v>
      </c>
    </row>
    <row r="595" spans="1:17" hidden="1" x14ac:dyDescent="0.3">
      <c r="A595" t="s">
        <v>1312</v>
      </c>
      <c r="B595" t="s">
        <v>1313</v>
      </c>
      <c r="C595" t="s">
        <v>3158</v>
      </c>
      <c r="D595" t="s">
        <v>139</v>
      </c>
      <c r="E595">
        <v>8828.9721516600002</v>
      </c>
      <c r="F595">
        <v>532.29999999999995</v>
      </c>
      <c r="G595">
        <v>63.655011947598503</v>
      </c>
      <c r="H595">
        <v>-3.4097646521896801</v>
      </c>
      <c r="I595">
        <v>48.6691985629204</v>
      </c>
      <c r="J595">
        <v>6.8837347655082803</v>
      </c>
      <c r="K595">
        <v>552.31203967365502</v>
      </c>
      <c r="L595">
        <v>468.38528876947601</v>
      </c>
      <c r="M595">
        <v>64.049856495105104</v>
      </c>
      <c r="N595">
        <v>0.59143827484260703</v>
      </c>
      <c r="O595">
        <v>31.2699605485628</v>
      </c>
      <c r="P595">
        <v>117.265306122448</v>
      </c>
    </row>
    <row r="596" spans="1:17" x14ac:dyDescent="0.3">
      <c r="A596" t="s">
        <v>1314</v>
      </c>
      <c r="B596" t="s">
        <v>1315</v>
      </c>
      <c r="C596" t="s">
        <v>3151</v>
      </c>
      <c r="D596" t="s">
        <v>269</v>
      </c>
      <c r="E596">
        <v>8820.0097913399895</v>
      </c>
      <c r="F596">
        <v>77.34</v>
      </c>
      <c r="G596">
        <v>45.644299265107698</v>
      </c>
      <c r="H596">
        <v>3.9042152559997998</v>
      </c>
      <c r="I596">
        <v>9.02268938347712</v>
      </c>
      <c r="J596">
        <v>11.394089039015</v>
      </c>
      <c r="K596">
        <v>74.285525189893306</v>
      </c>
      <c r="L596">
        <v>68.301306456218398</v>
      </c>
      <c r="M596">
        <v>69.546428144458005</v>
      </c>
      <c r="N596">
        <v>0.76574045051930995</v>
      </c>
      <c r="O596">
        <v>20.765451254202201</v>
      </c>
      <c r="P596">
        <v>95.303030303030297</v>
      </c>
      <c r="Q596">
        <v>0.16883967302278</v>
      </c>
    </row>
    <row r="597" spans="1:17" x14ac:dyDescent="0.3">
      <c r="A597" t="s">
        <v>1316</v>
      </c>
      <c r="B597" t="s">
        <v>1317</v>
      </c>
      <c r="C597" t="s">
        <v>3157</v>
      </c>
      <c r="D597" t="s">
        <v>266</v>
      </c>
      <c r="E597">
        <v>8793.6052040899995</v>
      </c>
      <c r="F597">
        <v>713.15</v>
      </c>
      <c r="G597">
        <v>-2.1516160356769198</v>
      </c>
      <c r="H597">
        <v>10.7625031144104</v>
      </c>
      <c r="I597">
        <v>7.6486643155745</v>
      </c>
      <c r="J597">
        <v>3.4809543528261302</v>
      </c>
      <c r="K597">
        <v>684.13677050671902</v>
      </c>
      <c r="L597">
        <v>674.73789752686901</v>
      </c>
      <c r="M597">
        <v>63.020183055680498</v>
      </c>
      <c r="N597">
        <v>0.60117547327274101</v>
      </c>
      <c r="O597">
        <v>17.464768982682401</v>
      </c>
      <c r="P597">
        <v>24.8293366007351</v>
      </c>
      <c r="Q597">
        <v>3.3588689549039999E-2</v>
      </c>
    </row>
    <row r="598" spans="1:17" x14ac:dyDescent="0.3">
      <c r="A598" t="s">
        <v>1318</v>
      </c>
      <c r="B598" t="s">
        <v>1319</v>
      </c>
      <c r="C598" t="s">
        <v>3147</v>
      </c>
      <c r="D598" t="s">
        <v>51</v>
      </c>
      <c r="E598">
        <v>8782.1124929399994</v>
      </c>
      <c r="F598">
        <v>899.9</v>
      </c>
      <c r="G598">
        <v>123.36750750033301</v>
      </c>
      <c r="H598">
        <v>7.4744795112309603</v>
      </c>
      <c r="I598">
        <v>78.127410803007606</v>
      </c>
      <c r="J598">
        <v>-4.4264488406522897</v>
      </c>
      <c r="K598">
        <v>841.81398262891798</v>
      </c>
      <c r="L598">
        <v>672.29290021176098</v>
      </c>
      <c r="M598">
        <v>57.059516640369601</v>
      </c>
      <c r="N598">
        <v>1.73411743886753</v>
      </c>
      <c r="O598">
        <v>6.6229581064562701</v>
      </c>
      <c r="P598">
        <v>187.370269838735</v>
      </c>
      <c r="Q598">
        <v>4.3554916837671001E-2</v>
      </c>
    </row>
    <row r="599" spans="1:17" hidden="1" x14ac:dyDescent="0.3">
      <c r="A599" t="s">
        <v>1320</v>
      </c>
      <c r="B599" t="s">
        <v>1321</v>
      </c>
      <c r="C599" t="s">
        <v>3158</v>
      </c>
      <c r="D599" t="s">
        <v>85</v>
      </c>
      <c r="E599">
        <v>8780.2436381039897</v>
      </c>
      <c r="F599">
        <v>171.92</v>
      </c>
      <c r="G599">
        <v>454.89081421031898</v>
      </c>
      <c r="H599">
        <v>5.1036195483207996</v>
      </c>
      <c r="I599">
        <v>228.90299612709299</v>
      </c>
      <c r="J599">
        <v>12.0006437069285</v>
      </c>
      <c r="K599">
        <v>147.79741813771599</v>
      </c>
      <c r="L599">
        <v>103.604258381408</v>
      </c>
      <c r="M599">
        <v>70.211452366414306</v>
      </c>
      <c r="N599">
        <v>0.347015295653123</v>
      </c>
      <c r="O599">
        <v>8.8122382503490009</v>
      </c>
      <c r="P599">
        <v>512.90552584670195</v>
      </c>
      <c r="Q599">
        <v>0.14338154683409499</v>
      </c>
    </row>
    <row r="600" spans="1:17" x14ac:dyDescent="0.3">
      <c r="A600" t="s">
        <v>1322</v>
      </c>
      <c r="B600" t="s">
        <v>1323</v>
      </c>
      <c r="C600" t="s">
        <v>3147</v>
      </c>
      <c r="D600" t="s">
        <v>51</v>
      </c>
      <c r="E600">
        <v>8772.0503199949999</v>
      </c>
      <c r="F600">
        <v>2259.5</v>
      </c>
      <c r="G600">
        <v>74.604845080955997</v>
      </c>
      <c r="H600">
        <v>8.1117028742239992</v>
      </c>
      <c r="I600">
        <v>69.268988103755603</v>
      </c>
      <c r="J600">
        <v>0.48134576082543201</v>
      </c>
      <c r="K600">
        <v>1855.2791769105099</v>
      </c>
      <c r="L600">
        <v>1490.5529178843101</v>
      </c>
      <c r="M600">
        <v>64.5362409420825</v>
      </c>
      <c r="N600">
        <v>0.90223296391100705</v>
      </c>
      <c r="O600">
        <v>2.6952865678247302</v>
      </c>
      <c r="P600">
        <v>124.948977052118</v>
      </c>
      <c r="Q600">
        <v>8.8826631036078005E-2</v>
      </c>
    </row>
    <row r="601" spans="1:17" x14ac:dyDescent="0.3">
      <c r="A601" t="s">
        <v>1324</v>
      </c>
      <c r="B601" t="s">
        <v>1325</v>
      </c>
      <c r="C601" t="s">
        <v>3145</v>
      </c>
      <c r="D601" t="s">
        <v>983</v>
      </c>
      <c r="E601">
        <v>8736.2990000000009</v>
      </c>
      <c r="F601">
        <v>399.1</v>
      </c>
      <c r="G601">
        <v>-17.938649088140998</v>
      </c>
      <c r="H601">
        <v>-4.3250779563374202</v>
      </c>
      <c r="I601">
        <v>12.1753336142463</v>
      </c>
      <c r="J601">
        <v>3.9800973326719098</v>
      </c>
      <c r="K601">
        <v>410.07456635737901</v>
      </c>
      <c r="L601">
        <v>394.848451967335</v>
      </c>
      <c r="M601">
        <v>60.1958777644317</v>
      </c>
      <c r="N601">
        <v>0.41803241970462801</v>
      </c>
      <c r="O601">
        <v>29.7920320721623</v>
      </c>
      <c r="P601">
        <v>49.196261682242998</v>
      </c>
      <c r="Q601">
        <v>6.5101874571709004E-2</v>
      </c>
    </row>
    <row r="602" spans="1:17" x14ac:dyDescent="0.3">
      <c r="A602" t="s">
        <v>1326</v>
      </c>
      <c r="B602" t="s">
        <v>1327</v>
      </c>
      <c r="C602" t="s">
        <v>3146</v>
      </c>
      <c r="D602" t="s">
        <v>46</v>
      </c>
      <c r="E602">
        <v>8716.6468242999999</v>
      </c>
      <c r="F602">
        <v>232.67</v>
      </c>
      <c r="G602">
        <v>-2.9387359684449899</v>
      </c>
      <c r="H602">
        <v>21.037547041727802</v>
      </c>
      <c r="I602">
        <v>12.6957316921584</v>
      </c>
      <c r="J602">
        <v>21.7556086468581</v>
      </c>
      <c r="K602">
        <v>192.34429181797501</v>
      </c>
      <c r="L602">
        <v>190.365797578909</v>
      </c>
      <c r="M602">
        <v>89.114804140443894</v>
      </c>
      <c r="N602">
        <v>3.6770710301566698</v>
      </c>
      <c r="O602">
        <v>7.1474620707439902</v>
      </c>
      <c r="P602">
        <v>39.189997607083001</v>
      </c>
      <c r="Q602">
        <v>0.102159574829498</v>
      </c>
    </row>
    <row r="603" spans="1:17" x14ac:dyDescent="0.3">
      <c r="A603" t="s">
        <v>1328</v>
      </c>
      <c r="B603" t="s">
        <v>1329</v>
      </c>
      <c r="C603" t="s">
        <v>3156</v>
      </c>
      <c r="D603" t="s">
        <v>139</v>
      </c>
      <c r="E603">
        <v>8708.2524822149899</v>
      </c>
      <c r="F603">
        <v>136.31</v>
      </c>
      <c r="G603">
        <v>44.432780637177899</v>
      </c>
      <c r="H603">
        <v>23.383766793814502</v>
      </c>
      <c r="I603">
        <v>-6.8997078069613202</v>
      </c>
      <c r="J603">
        <v>13.0518762233676</v>
      </c>
      <c r="K603">
        <v>123.90336936817</v>
      </c>
      <c r="L603">
        <v>121.44721940819301</v>
      </c>
      <c r="M603">
        <v>76.593492243985807</v>
      </c>
      <c r="N603">
        <v>1.04032405640416</v>
      </c>
      <c r="O603">
        <v>20.578094050326399</v>
      </c>
      <c r="P603">
        <v>68.283950617283907</v>
      </c>
      <c r="Q603">
        <v>-1.2898728710648E-2</v>
      </c>
    </row>
    <row r="604" spans="1:17" x14ac:dyDescent="0.3">
      <c r="A604" t="s">
        <v>1330</v>
      </c>
      <c r="B604" t="s">
        <v>1331</v>
      </c>
      <c r="C604" t="s">
        <v>3152</v>
      </c>
      <c r="D604" t="s">
        <v>457</v>
      </c>
      <c r="E604">
        <v>8697.7452643199995</v>
      </c>
      <c r="F604">
        <v>287.85000000000002</v>
      </c>
      <c r="G604">
        <v>-19.0508303520147</v>
      </c>
      <c r="H604">
        <v>-7.2053952789172504</v>
      </c>
      <c r="I604">
        <v>-4.2769682704039598</v>
      </c>
      <c r="J604">
        <v>7.0457451816980798</v>
      </c>
      <c r="K604">
        <v>292.225750398201</v>
      </c>
      <c r="L604">
        <v>290.44238153284101</v>
      </c>
      <c r="M604">
        <v>57.069852871798801</v>
      </c>
      <c r="N604">
        <v>0.39021749671691802</v>
      </c>
      <c r="O604">
        <v>29.199235713044899</v>
      </c>
      <c r="P604">
        <v>35.1408450704225</v>
      </c>
      <c r="Q604">
        <v>-5.7065474207704997E-2</v>
      </c>
    </row>
    <row r="605" spans="1:17" hidden="1" x14ac:dyDescent="0.3">
      <c r="A605" t="s">
        <v>1332</v>
      </c>
      <c r="B605" t="s">
        <v>1333</v>
      </c>
      <c r="C605" t="s">
        <v>3158</v>
      </c>
      <c r="D605" t="s">
        <v>1334</v>
      </c>
      <c r="E605">
        <v>8696.6308800000006</v>
      </c>
      <c r="F605">
        <v>4101.75</v>
      </c>
      <c r="G605">
        <v>514.52292803145701</v>
      </c>
      <c r="H605">
        <v>6.74862396918728</v>
      </c>
      <c r="I605">
        <v>72.899460177153301</v>
      </c>
      <c r="J605">
        <v>-4.2501799334597203</v>
      </c>
      <c r="K605">
        <v>3877.4056863833098</v>
      </c>
      <c r="L605">
        <v>2879.3331670082098</v>
      </c>
      <c r="M605">
        <v>51.261790774458397</v>
      </c>
      <c r="N605">
        <v>0.68549762093576505</v>
      </c>
      <c r="O605">
        <v>15.8042299018711</v>
      </c>
      <c r="P605">
        <v>535.38842847184503</v>
      </c>
      <c r="Q605">
        <v>0.37126857032091098</v>
      </c>
    </row>
    <row r="606" spans="1:17" x14ac:dyDescent="0.3">
      <c r="A606" t="s">
        <v>1335</v>
      </c>
      <c r="B606" t="s">
        <v>1336</v>
      </c>
      <c r="C606" t="s">
        <v>3146</v>
      </c>
      <c r="D606" t="s">
        <v>46</v>
      </c>
      <c r="E606">
        <v>8675.2524407649998</v>
      </c>
      <c r="F606">
        <v>1399.35</v>
      </c>
      <c r="G606">
        <v>37.719414935985903</v>
      </c>
      <c r="H606">
        <v>-5.6395159019016203</v>
      </c>
      <c r="I606">
        <v>-21.2633033400156</v>
      </c>
      <c r="J606">
        <v>-1.98733057432678</v>
      </c>
      <c r="K606">
        <v>1381.9633656885801</v>
      </c>
      <c r="L606">
        <v>1349.4822875182999</v>
      </c>
      <c r="M606">
        <v>58.375640679628397</v>
      </c>
      <c r="N606">
        <v>0.68060885220493605</v>
      </c>
      <c r="O606">
        <v>34.340944009718797</v>
      </c>
      <c r="P606">
        <v>73.810706744503705</v>
      </c>
      <c r="Q606">
        <v>8.4610310090627999E-2</v>
      </c>
    </row>
    <row r="607" spans="1:17" hidden="1" x14ac:dyDescent="0.3">
      <c r="A607" t="s">
        <v>1337</v>
      </c>
      <c r="B607" t="s">
        <v>1338</v>
      </c>
      <c r="C607" t="s">
        <v>3158</v>
      </c>
      <c r="D607" t="s">
        <v>752</v>
      </c>
      <c r="E607">
        <v>8642.3479203879997</v>
      </c>
      <c r="F607">
        <v>535.6</v>
      </c>
      <c r="G607">
        <v>-6.5914996344479198</v>
      </c>
      <c r="H607">
        <v>2.3432488699122098</v>
      </c>
      <c r="I607">
        <v>-4.8330996065760301</v>
      </c>
      <c r="J607">
        <v>0.78489879803312601</v>
      </c>
      <c r="K607">
        <v>530.33155984580003</v>
      </c>
      <c r="L607">
        <v>513.46189895083103</v>
      </c>
      <c r="M607">
        <v>73.886051750125603</v>
      </c>
      <c r="N607">
        <v>0.58257215089988001</v>
      </c>
      <c r="O607">
        <v>4.7367438386855802</v>
      </c>
      <c r="P607">
        <v>17.869718309859099</v>
      </c>
      <c r="Q607">
        <v>-1.0545973830429E-2</v>
      </c>
    </row>
    <row r="608" spans="1:17" hidden="1" x14ac:dyDescent="0.3">
      <c r="A608" t="s">
        <v>1339</v>
      </c>
      <c r="B608" t="s">
        <v>1340</v>
      </c>
      <c r="C608" t="s">
        <v>3158</v>
      </c>
      <c r="D608" t="s">
        <v>139</v>
      </c>
      <c r="E608">
        <v>8616</v>
      </c>
      <c r="F608">
        <v>4410</v>
      </c>
      <c r="G608">
        <v>-26.316692026799501</v>
      </c>
      <c r="H608">
        <v>-4.7842221905143099</v>
      </c>
      <c r="I608">
        <v>-16.086966917668502</v>
      </c>
      <c r="J608">
        <v>-1.95601391004448</v>
      </c>
      <c r="K608">
        <v>4449.7900692698004</v>
      </c>
      <c r="L608">
        <v>4641.5119452690096</v>
      </c>
      <c r="M608">
        <v>46.548673878794197</v>
      </c>
      <c r="N608">
        <v>0.43495502248875501</v>
      </c>
      <c r="O608">
        <v>58.140589569160902</v>
      </c>
      <c r="P608">
        <v>9.9750623441396495</v>
      </c>
      <c r="Q608">
        <v>-5.1691938054736999E-2</v>
      </c>
    </row>
    <row r="609" spans="1:17" x14ac:dyDescent="0.3">
      <c r="A609" t="s">
        <v>1341</v>
      </c>
      <c r="B609" t="s">
        <v>1342</v>
      </c>
      <c r="C609" t="s">
        <v>3151</v>
      </c>
      <c r="D609" t="s">
        <v>471</v>
      </c>
      <c r="E609">
        <v>8606.1019596999995</v>
      </c>
      <c r="F609">
        <v>641.20000000000005</v>
      </c>
      <c r="G609">
        <v>-58.641208698315701</v>
      </c>
      <c r="H609">
        <v>0.468002561141315</v>
      </c>
      <c r="I609">
        <v>-12.5137418602495</v>
      </c>
      <c r="J609">
        <v>-1.86980610556655</v>
      </c>
      <c r="K609">
        <v>630.40099878929595</v>
      </c>
      <c r="L609">
        <v>680.98738312570299</v>
      </c>
      <c r="M609">
        <v>58.955529395268499</v>
      </c>
      <c r="N609">
        <v>0.70281682402577805</v>
      </c>
      <c r="O609">
        <v>71.085464753587004</v>
      </c>
      <c r="P609">
        <v>13.186231244483601</v>
      </c>
      <c r="Q609">
        <v>0.107815606817228</v>
      </c>
    </row>
    <row r="610" spans="1:17" x14ac:dyDescent="0.3">
      <c r="A610" t="s">
        <v>1343</v>
      </c>
      <c r="B610" t="s">
        <v>1344</v>
      </c>
      <c r="C610" t="s">
        <v>3147</v>
      </c>
      <c r="D610" t="s">
        <v>51</v>
      </c>
      <c r="E610">
        <v>8593.5830583099996</v>
      </c>
      <c r="F610">
        <v>5172.8500000000004</v>
      </c>
      <c r="G610">
        <v>-19.655949539031798</v>
      </c>
      <c r="H610">
        <v>-3.41019840484083</v>
      </c>
      <c r="I610">
        <v>1.2807098988896</v>
      </c>
      <c r="J610">
        <v>-1.6448551808863301E-2</v>
      </c>
      <c r="K610">
        <v>5237.49108349786</v>
      </c>
      <c r="L610">
        <v>5136.74576288344</v>
      </c>
      <c r="M610">
        <v>45.3508766522733</v>
      </c>
      <c r="N610">
        <v>1.73457490128112</v>
      </c>
      <c r="O610">
        <v>12.7676232637714</v>
      </c>
      <c r="P610">
        <v>11.566789962364201</v>
      </c>
      <c r="Q610">
        <v>-5.4274627731152998E-2</v>
      </c>
    </row>
    <row r="611" spans="1:17" x14ac:dyDescent="0.3">
      <c r="A611" t="s">
        <v>1345</v>
      </c>
      <c r="B611" t="s">
        <v>1346</v>
      </c>
      <c r="C611" t="s">
        <v>3145</v>
      </c>
      <c r="D611" t="s">
        <v>195</v>
      </c>
      <c r="E611">
        <v>8573.7296383699995</v>
      </c>
      <c r="F611">
        <v>261.7</v>
      </c>
      <c r="G611">
        <v>-51.0567688843607</v>
      </c>
      <c r="H611">
        <v>-32.6779584111693</v>
      </c>
      <c r="I611">
        <v>-50.153261874516403</v>
      </c>
      <c r="J611">
        <v>14.5373115454088</v>
      </c>
      <c r="K611">
        <v>364.68946250963597</v>
      </c>
      <c r="L611">
        <v>415.43741714545001</v>
      </c>
      <c r="M611">
        <v>38.680767270532897</v>
      </c>
      <c r="N611">
        <v>1.4952654130479801</v>
      </c>
      <c r="O611">
        <v>109.017959495605</v>
      </c>
      <c r="P611">
        <v>17.617977528089799</v>
      </c>
    </row>
    <row r="612" spans="1:17" x14ac:dyDescent="0.3">
      <c r="A612" t="s">
        <v>1347</v>
      </c>
      <c r="B612" t="s">
        <v>1348</v>
      </c>
      <c r="C612" t="s">
        <v>3161</v>
      </c>
      <c r="D612" t="s">
        <v>1349</v>
      </c>
      <c r="E612">
        <v>8557.8319231200003</v>
      </c>
      <c r="F612">
        <v>1010.6</v>
      </c>
      <c r="G612">
        <v>6.1868960963837099</v>
      </c>
      <c r="H612">
        <v>6.0205771894875104</v>
      </c>
      <c r="I612">
        <v>19.150447520743899</v>
      </c>
      <c r="J612">
        <v>7.9818473855968897</v>
      </c>
      <c r="K612">
        <v>941.45821100641001</v>
      </c>
      <c r="L612">
        <v>873.856563719924</v>
      </c>
      <c r="M612">
        <v>67.051900263710095</v>
      </c>
      <c r="N612">
        <v>0.59979460939303098</v>
      </c>
      <c r="O612">
        <v>10.528398970908301</v>
      </c>
      <c r="P612">
        <v>70.853761622992394</v>
      </c>
      <c r="Q612">
        <v>-2.9335174162064999E-2</v>
      </c>
    </row>
    <row r="613" spans="1:17" x14ac:dyDescent="0.3">
      <c r="A613" t="s">
        <v>1350</v>
      </c>
      <c r="B613" t="s">
        <v>1351</v>
      </c>
      <c r="C613" t="s">
        <v>3151</v>
      </c>
      <c r="D613" t="s">
        <v>232</v>
      </c>
      <c r="E613">
        <v>8532.5014889499998</v>
      </c>
      <c r="F613">
        <v>438.7</v>
      </c>
      <c r="G613">
        <v>3.3445529791617901</v>
      </c>
      <c r="H613">
        <v>-0.96857112454101602</v>
      </c>
      <c r="I613">
        <v>-10.7391476298572</v>
      </c>
      <c r="J613">
        <v>5.6299253414555501</v>
      </c>
      <c r="K613">
        <v>435.32124952574202</v>
      </c>
      <c r="L613">
        <v>418.99114860965398</v>
      </c>
      <c r="M613">
        <v>66.549728699066307</v>
      </c>
      <c r="N613">
        <v>0.16153889902715499</v>
      </c>
      <c r="O613">
        <v>25.0512878960565</v>
      </c>
      <c r="P613">
        <v>36.6666666666666</v>
      </c>
      <c r="Q613">
        <v>1.6363558676828999E-2</v>
      </c>
    </row>
    <row r="614" spans="1:17" x14ac:dyDescent="0.3">
      <c r="A614" t="s">
        <v>1352</v>
      </c>
      <c r="B614" t="s">
        <v>1353</v>
      </c>
      <c r="C614" t="s">
        <v>3151</v>
      </c>
      <c r="D614" t="s">
        <v>776</v>
      </c>
      <c r="E614">
        <v>8506.2567287879992</v>
      </c>
      <c r="F614">
        <v>217.7</v>
      </c>
      <c r="G614">
        <v>24.68819096292</v>
      </c>
      <c r="H614">
        <v>-4.0682251656405404</v>
      </c>
      <c r="I614">
        <v>-5.1989854021273603</v>
      </c>
      <c r="J614">
        <v>5.48533792935749</v>
      </c>
      <c r="K614">
        <v>211.30397614330499</v>
      </c>
      <c r="L614">
        <v>204.18859835961899</v>
      </c>
      <c r="M614">
        <v>59.5638075878515</v>
      </c>
      <c r="N614">
        <v>0.65866798956274997</v>
      </c>
      <c r="O614">
        <v>36.192007349563603</v>
      </c>
      <c r="P614">
        <v>53.309859154929498</v>
      </c>
      <c r="Q614">
        <v>0.18201317006922499</v>
      </c>
    </row>
    <row r="615" spans="1:17" x14ac:dyDescent="0.3">
      <c r="A615" t="s">
        <v>1354</v>
      </c>
      <c r="B615" t="s">
        <v>1355</v>
      </c>
      <c r="C615" t="s">
        <v>3147</v>
      </c>
      <c r="D615" t="s">
        <v>51</v>
      </c>
      <c r="E615">
        <v>8502.8043577249991</v>
      </c>
      <c r="F615">
        <v>1725.3</v>
      </c>
      <c r="G615">
        <v>169.71646320588701</v>
      </c>
      <c r="H615">
        <v>14.5498871601174</v>
      </c>
      <c r="I615">
        <v>60.3860431092819</v>
      </c>
      <c r="J615">
        <v>13.7857588559778</v>
      </c>
      <c r="K615">
        <v>1443.8664024470399</v>
      </c>
      <c r="L615">
        <v>1223.1043935718001</v>
      </c>
      <c r="M615">
        <v>82.417125555645796</v>
      </c>
      <c r="N615">
        <v>1.42878196907846</v>
      </c>
      <c r="O615">
        <v>0.90998666898509595</v>
      </c>
      <c r="P615">
        <v>209.83209122744</v>
      </c>
      <c r="Q615">
        <v>0.14036418858990299</v>
      </c>
    </row>
    <row r="616" spans="1:17" hidden="1" x14ac:dyDescent="0.3">
      <c r="A616" t="s">
        <v>1356</v>
      </c>
      <c r="B616" t="s">
        <v>1357</v>
      </c>
      <c r="C616" t="s">
        <v>3158</v>
      </c>
      <c r="D616" t="s">
        <v>752</v>
      </c>
      <c r="E616">
        <v>8375.5088797930002</v>
      </c>
      <c r="F616">
        <v>256.60000000000002</v>
      </c>
      <c r="G616">
        <v>-1.5708550060667501</v>
      </c>
      <c r="H616">
        <v>-0.75712674332011798</v>
      </c>
      <c r="I616">
        <v>-3.3364025707993101</v>
      </c>
      <c r="J616">
        <v>-0.87240104670031704</v>
      </c>
      <c r="K616">
        <v>257.40664279952199</v>
      </c>
      <c r="L616">
        <v>248.17136367200999</v>
      </c>
      <c r="M616">
        <v>59.785019392106697</v>
      </c>
      <c r="N616">
        <v>0.61990411513713495</v>
      </c>
      <c r="O616">
        <v>8.0475448168355399</v>
      </c>
      <c r="P616">
        <v>21.369785261564601</v>
      </c>
      <c r="Q616">
        <v>1.1816369177710001E-3</v>
      </c>
    </row>
    <row r="617" spans="1:17" hidden="1" x14ac:dyDescent="0.3">
      <c r="A617" t="s">
        <v>1358</v>
      </c>
      <c r="B617" t="s">
        <v>1359</v>
      </c>
      <c r="C617" t="s">
        <v>3158</v>
      </c>
      <c r="D617" t="s">
        <v>1360</v>
      </c>
      <c r="E617">
        <v>8369.7008711939998</v>
      </c>
      <c r="F617">
        <v>1230.3900000000001</v>
      </c>
      <c r="K617">
        <v>1221.0284065276701</v>
      </c>
      <c r="L617">
        <v>1201.49851616978</v>
      </c>
      <c r="M617">
        <v>68.273684852772604</v>
      </c>
      <c r="N617">
        <v>1</v>
      </c>
      <c r="Q617">
        <v>-6.1080809493942997E-2</v>
      </c>
    </row>
    <row r="618" spans="1:17" hidden="1" x14ac:dyDescent="0.3">
      <c r="A618" t="s">
        <v>1361</v>
      </c>
      <c r="B618" t="s">
        <v>1362</v>
      </c>
      <c r="C618" t="s">
        <v>3158</v>
      </c>
      <c r="D618" t="s">
        <v>117</v>
      </c>
      <c r="E618">
        <v>8368.8295773249993</v>
      </c>
      <c r="F618">
        <v>364.15</v>
      </c>
      <c r="G618">
        <v>238.72543953331601</v>
      </c>
      <c r="H618">
        <v>4.3068876429977401</v>
      </c>
      <c r="I618">
        <v>17.537908677457398</v>
      </c>
      <c r="J618">
        <v>7.0606980890686897</v>
      </c>
      <c r="K618">
        <v>335.91708415214498</v>
      </c>
      <c r="L618">
        <v>296.582941845969</v>
      </c>
      <c r="M618">
        <v>74.115285606748301</v>
      </c>
      <c r="N618">
        <v>1.0593750722724899</v>
      </c>
      <c r="O618">
        <v>9.6663462858712101</v>
      </c>
      <c r="P618">
        <v>282.309711286089</v>
      </c>
      <c r="Q618">
        <v>0.15395922291744901</v>
      </c>
    </row>
    <row r="619" spans="1:17" x14ac:dyDescent="0.3">
      <c r="A619" t="s">
        <v>1363</v>
      </c>
      <c r="B619" t="s">
        <v>1364</v>
      </c>
      <c r="C619" t="s">
        <v>3147</v>
      </c>
      <c r="D619" t="s">
        <v>51</v>
      </c>
      <c r="E619">
        <v>8330.9919982800002</v>
      </c>
      <c r="F619">
        <v>507.9</v>
      </c>
      <c r="G619">
        <v>8.0692443581437203</v>
      </c>
      <c r="H619">
        <v>-6.5587377612187003</v>
      </c>
      <c r="I619">
        <v>10.5382482582592</v>
      </c>
      <c r="J619">
        <v>3.1501793539288601</v>
      </c>
      <c r="K619">
        <v>519.62092961516498</v>
      </c>
      <c r="L619">
        <v>488.15279142756498</v>
      </c>
      <c r="M619">
        <v>55.323465101069203</v>
      </c>
      <c r="N619">
        <v>0.107344904069278</v>
      </c>
      <c r="O619">
        <v>29.720417405000902</v>
      </c>
      <c r="P619">
        <v>34.294024325753497</v>
      </c>
      <c r="Q619">
        <v>6.0275035603700997E-2</v>
      </c>
    </row>
    <row r="620" spans="1:17" x14ac:dyDescent="0.3">
      <c r="A620" t="s">
        <v>1365</v>
      </c>
      <c r="B620" t="s">
        <v>1366</v>
      </c>
      <c r="C620" t="s">
        <v>3148</v>
      </c>
      <c r="D620" t="s">
        <v>213</v>
      </c>
      <c r="E620">
        <v>8274.707805</v>
      </c>
      <c r="F620">
        <v>1147.2</v>
      </c>
      <c r="G620">
        <v>89.749681770382196</v>
      </c>
      <c r="H620">
        <v>57.5528259639852</v>
      </c>
      <c r="I620">
        <v>84.032009915423203</v>
      </c>
      <c r="J620">
        <v>-0.986916798434473</v>
      </c>
      <c r="K620">
        <v>841.10196463819398</v>
      </c>
      <c r="L620">
        <v>693.022281088623</v>
      </c>
      <c r="M620">
        <v>86.889346479298297</v>
      </c>
      <c r="N620">
        <v>3.6892184433638802</v>
      </c>
      <c r="O620">
        <v>3.6305788005578599</v>
      </c>
      <c r="P620">
        <v>124.0625</v>
      </c>
      <c r="Q620">
        <v>0.18908644072309</v>
      </c>
    </row>
    <row r="621" spans="1:17" x14ac:dyDescent="0.3">
      <c r="A621" t="s">
        <v>1367</v>
      </c>
      <c r="B621" t="s">
        <v>1368</v>
      </c>
      <c r="C621" t="s">
        <v>3142</v>
      </c>
      <c r="D621" t="s">
        <v>251</v>
      </c>
      <c r="E621">
        <v>8273.1535162</v>
      </c>
      <c r="F621">
        <v>701.9</v>
      </c>
      <c r="G621">
        <v>-11.7912370717318</v>
      </c>
      <c r="H621">
        <v>-8.3711740196931004</v>
      </c>
      <c r="I621">
        <v>-6.50609713362614</v>
      </c>
      <c r="J621">
        <v>-0.94491586987923504</v>
      </c>
      <c r="K621">
        <v>736.26167606956903</v>
      </c>
      <c r="L621">
        <v>725.43389459585796</v>
      </c>
      <c r="M621">
        <v>41.283130947579998</v>
      </c>
      <c r="N621">
        <v>0.940710316117229</v>
      </c>
      <c r="O621">
        <v>31.315002137056499</v>
      </c>
      <c r="P621">
        <v>10.4397765714735</v>
      </c>
      <c r="Q621">
        <v>7.5680221880145004E-2</v>
      </c>
    </row>
    <row r="622" spans="1:17" x14ac:dyDescent="0.3">
      <c r="A622" t="s">
        <v>1369</v>
      </c>
      <c r="B622" t="s">
        <v>1370</v>
      </c>
      <c r="C622" t="s">
        <v>3143</v>
      </c>
      <c r="D622" t="s">
        <v>500</v>
      </c>
      <c r="E622">
        <v>8264.9758637489995</v>
      </c>
      <c r="F622">
        <v>250.23</v>
      </c>
      <c r="G622">
        <v>-8.7106061181315102</v>
      </c>
      <c r="H622">
        <v>-0.74330637309006897</v>
      </c>
      <c r="I622">
        <v>6.0202237881495</v>
      </c>
      <c r="J622">
        <v>-0.53033092817504901</v>
      </c>
      <c r="K622">
        <v>256.08778906766997</v>
      </c>
      <c r="L622">
        <v>244.65730851315999</v>
      </c>
      <c r="M622">
        <v>53.729976289338801</v>
      </c>
      <c r="N622">
        <v>0.55477891660822698</v>
      </c>
      <c r="O622">
        <v>18.930583862846198</v>
      </c>
      <c r="P622">
        <v>24.1220238095238</v>
      </c>
      <c r="Q622">
        <v>4.1530533650894999E-2</v>
      </c>
    </row>
    <row r="623" spans="1:17" hidden="1" x14ac:dyDescent="0.3">
      <c r="A623" t="s">
        <v>1371</v>
      </c>
      <c r="B623" t="s">
        <v>1372</v>
      </c>
      <c r="C623" t="s">
        <v>3158</v>
      </c>
      <c r="D623" t="s">
        <v>60</v>
      </c>
      <c r="E623">
        <v>8200.6008175679999</v>
      </c>
      <c r="F623">
        <v>116.91</v>
      </c>
      <c r="G623">
        <v>148.88925293006901</v>
      </c>
      <c r="H623">
        <v>-2.14970408607285</v>
      </c>
      <c r="I623">
        <v>58.153675533985997</v>
      </c>
      <c r="J623">
        <v>9.3152560735744601</v>
      </c>
      <c r="K623">
        <v>118.01187621226801</v>
      </c>
      <c r="L623">
        <v>97.224291735180003</v>
      </c>
      <c r="M623">
        <v>63.3032038732388</v>
      </c>
      <c r="N623">
        <v>0.426823534700975</v>
      </c>
      <c r="O623">
        <v>44.769480797194397</v>
      </c>
      <c r="P623">
        <v>202.87564766839299</v>
      </c>
      <c r="Q623">
        <v>0.10098409544482</v>
      </c>
    </row>
    <row r="624" spans="1:17" hidden="1" x14ac:dyDescent="0.3">
      <c r="A624" t="s">
        <v>1373</v>
      </c>
      <c r="B624" t="s">
        <v>1374</v>
      </c>
      <c r="C624" t="s">
        <v>3158</v>
      </c>
      <c r="D624" t="s">
        <v>447</v>
      </c>
      <c r="E624">
        <v>8184.7570459199997</v>
      </c>
      <c r="F624">
        <v>1075</v>
      </c>
      <c r="G624">
        <v>3.0235040134298199</v>
      </c>
      <c r="H624">
        <v>-0.93453452101527801</v>
      </c>
      <c r="I624">
        <v>18.0006932576918</v>
      </c>
      <c r="J624">
        <v>-0.65682147193989604</v>
      </c>
      <c r="K624">
        <v>1088.5643995497401</v>
      </c>
      <c r="L624">
        <v>988.69788286133701</v>
      </c>
      <c r="M624">
        <v>38.0132210715893</v>
      </c>
      <c r="N624">
        <v>0.67646130247658098</v>
      </c>
      <c r="O624">
        <v>15.7581395348837</v>
      </c>
      <c r="P624">
        <v>41.886095162674003</v>
      </c>
      <c r="Q624">
        <v>3.7456528075511003E-2</v>
      </c>
    </row>
    <row r="625" spans="1:17" x14ac:dyDescent="0.3">
      <c r="A625" t="s">
        <v>1375</v>
      </c>
      <c r="B625" t="s">
        <v>1376</v>
      </c>
      <c r="C625" t="s">
        <v>3151</v>
      </c>
      <c r="D625" t="s">
        <v>1377</v>
      </c>
      <c r="E625">
        <v>8161.5001851500001</v>
      </c>
      <c r="F625">
        <v>259.5</v>
      </c>
      <c r="G625">
        <v>9.6329398630059995</v>
      </c>
      <c r="H625">
        <v>-5.6251867331170402</v>
      </c>
      <c r="I625">
        <v>32.967744328532</v>
      </c>
      <c r="J625">
        <v>-3.0319071659185499</v>
      </c>
      <c r="K625">
        <v>259.22164562303698</v>
      </c>
      <c r="L625">
        <v>230.86684241213999</v>
      </c>
      <c r="M625">
        <v>41.662686953627798</v>
      </c>
      <c r="N625">
        <v>0.51405805902366697</v>
      </c>
      <c r="O625">
        <v>7.9383429672447097</v>
      </c>
      <c r="P625">
        <v>53.007075471698101</v>
      </c>
      <c r="Q625">
        <v>7.5731441263799998E-3</v>
      </c>
    </row>
    <row r="626" spans="1:17" x14ac:dyDescent="0.3">
      <c r="A626" t="s">
        <v>1378</v>
      </c>
      <c r="B626" t="s">
        <v>1379</v>
      </c>
      <c r="C626" t="s">
        <v>3141</v>
      </c>
      <c r="D626" t="s">
        <v>128</v>
      </c>
      <c r="E626">
        <v>8159.2693029899901</v>
      </c>
      <c r="F626">
        <v>534.85</v>
      </c>
      <c r="G626">
        <v>71.890287284405204</v>
      </c>
      <c r="H626">
        <v>10.5306024477657</v>
      </c>
      <c r="I626">
        <v>-12.864392827203501</v>
      </c>
      <c r="J626">
        <v>16.5856905351047</v>
      </c>
      <c r="K626">
        <v>467.33535062872801</v>
      </c>
      <c r="L626">
        <v>462.87419405100798</v>
      </c>
      <c r="M626">
        <v>77.094728288838098</v>
      </c>
      <c r="N626">
        <v>1.8184465616941099</v>
      </c>
      <c r="O626">
        <v>18.687482471721001</v>
      </c>
      <c r="P626">
        <v>107.306201550387</v>
      </c>
    </row>
    <row r="627" spans="1:17" x14ac:dyDescent="0.3">
      <c r="A627" t="s">
        <v>1380</v>
      </c>
      <c r="B627" t="s">
        <v>1381</v>
      </c>
      <c r="C627" t="s">
        <v>3154</v>
      </c>
      <c r="D627" t="s">
        <v>251</v>
      </c>
      <c r="E627">
        <v>8150.8623831899904</v>
      </c>
      <c r="F627">
        <v>493.4</v>
      </c>
      <c r="G627">
        <v>4.3698478816174804</v>
      </c>
      <c r="H627">
        <v>-9.0094532868521</v>
      </c>
      <c r="I627">
        <v>2.6497186320557802</v>
      </c>
      <c r="J627">
        <v>2.54299466903201</v>
      </c>
      <c r="K627">
        <v>525.96568353951795</v>
      </c>
      <c r="L627">
        <v>492.40492053454301</v>
      </c>
      <c r="M627">
        <v>50.546074900832302</v>
      </c>
      <c r="N627">
        <v>1.05441264600838</v>
      </c>
      <c r="O627">
        <v>24.949331171463299</v>
      </c>
      <c r="P627">
        <v>38.946775556181301</v>
      </c>
      <c r="Q627">
        <v>9.8247058456729E-2</v>
      </c>
    </row>
    <row r="628" spans="1:17" hidden="1" x14ac:dyDescent="0.3">
      <c r="A628" t="s">
        <v>1382</v>
      </c>
      <c r="B628" t="s">
        <v>1383</v>
      </c>
      <c r="C628" t="s">
        <v>3158</v>
      </c>
      <c r="D628" t="s">
        <v>46</v>
      </c>
      <c r="E628">
        <v>8145.2134075000004</v>
      </c>
      <c r="F628">
        <v>736.3</v>
      </c>
      <c r="G628">
        <v>193.65855478728301</v>
      </c>
      <c r="H628">
        <v>-1.30087234365371</v>
      </c>
      <c r="I628">
        <v>159.44067814395299</v>
      </c>
      <c r="J628">
        <v>-1.38557661210598</v>
      </c>
      <c r="K628">
        <v>737.43629753195</v>
      </c>
      <c r="L628">
        <v>538.93565237817904</v>
      </c>
      <c r="M628">
        <v>49.848622231359897</v>
      </c>
      <c r="N628">
        <v>0.61641559967889903</v>
      </c>
      <c r="O628">
        <v>20.460410158902601</v>
      </c>
      <c r="P628">
        <v>376.41539954707201</v>
      </c>
    </row>
    <row r="629" spans="1:17" x14ac:dyDescent="0.3">
      <c r="A629" t="s">
        <v>1384</v>
      </c>
      <c r="B629" t="s">
        <v>1385</v>
      </c>
      <c r="C629" t="s">
        <v>3162</v>
      </c>
      <c r="D629" t="s">
        <v>1386</v>
      </c>
      <c r="E629">
        <v>8144.1423125000001</v>
      </c>
      <c r="F629">
        <v>688.95</v>
      </c>
      <c r="G629">
        <v>-1.13330231308073</v>
      </c>
      <c r="H629">
        <v>-3.95248551082509</v>
      </c>
      <c r="I629">
        <v>22.500190158530199</v>
      </c>
      <c r="J629">
        <v>2.8091013892116998</v>
      </c>
      <c r="K629">
        <v>653.39304040586899</v>
      </c>
      <c r="L629">
        <v>608.02488875618803</v>
      </c>
      <c r="M629">
        <v>63.677472033549897</v>
      </c>
      <c r="N629">
        <v>0.52152383113394496</v>
      </c>
      <c r="O629">
        <v>11.5320415124464</v>
      </c>
      <c r="P629">
        <v>69.295982307408707</v>
      </c>
      <c r="Q629">
        <v>0.13503313507186299</v>
      </c>
    </row>
    <row r="630" spans="1:17" hidden="1" x14ac:dyDescent="0.3">
      <c r="A630" t="s">
        <v>1387</v>
      </c>
      <c r="B630" t="s">
        <v>1388</v>
      </c>
      <c r="C630" t="s">
        <v>3158</v>
      </c>
      <c r="D630" t="s">
        <v>91</v>
      </c>
      <c r="E630">
        <v>8143.62521775</v>
      </c>
      <c r="F630">
        <v>2525.25</v>
      </c>
      <c r="G630">
        <v>-28.004502494358999</v>
      </c>
      <c r="H630">
        <v>-4.1194889186507497</v>
      </c>
      <c r="I630">
        <v>-5.22288207975995</v>
      </c>
      <c r="J630">
        <v>-1.40346456186459</v>
      </c>
      <c r="K630">
        <v>2598.3605254721901</v>
      </c>
      <c r="L630">
        <v>2661.45840152254</v>
      </c>
      <c r="M630">
        <v>44.485559654470698</v>
      </c>
      <c r="N630">
        <v>0.75374331396522898</v>
      </c>
      <c r="O630">
        <v>22.680922680922599</v>
      </c>
      <c r="P630">
        <v>7.5031928480204302</v>
      </c>
      <c r="Q630">
        <v>2.986296793572E-3</v>
      </c>
    </row>
    <row r="631" spans="1:17" x14ac:dyDescent="0.3">
      <c r="A631" t="s">
        <v>1389</v>
      </c>
      <c r="B631" t="s">
        <v>1390</v>
      </c>
      <c r="C631" t="s">
        <v>3157</v>
      </c>
      <c r="D631" t="s">
        <v>493</v>
      </c>
      <c r="E631">
        <v>8052.00557622</v>
      </c>
      <c r="F631">
        <v>735.25</v>
      </c>
      <c r="G631">
        <v>-49.830731960045597</v>
      </c>
      <c r="H631">
        <v>-0.466887619792002</v>
      </c>
      <c r="I631">
        <v>-13.056961955557901</v>
      </c>
      <c r="J631">
        <v>-0.37343198942497302</v>
      </c>
      <c r="K631">
        <v>736.27083871449099</v>
      </c>
      <c r="L631">
        <v>792.56425796875101</v>
      </c>
      <c r="M631">
        <v>53.002486484425901</v>
      </c>
      <c r="N631">
        <v>0.80191851349137599</v>
      </c>
      <c r="O631">
        <v>50.4658279496769</v>
      </c>
      <c r="P631">
        <v>9.2821046373365199</v>
      </c>
      <c r="Q631">
        <v>-4.1736449312216997E-2</v>
      </c>
    </row>
    <row r="632" spans="1:17" x14ac:dyDescent="0.3">
      <c r="A632" t="s">
        <v>1391</v>
      </c>
      <c r="B632" t="s">
        <v>1392</v>
      </c>
      <c r="C632" t="s">
        <v>3152</v>
      </c>
      <c r="D632" t="s">
        <v>85</v>
      </c>
      <c r="E632">
        <v>8024.5668131849998</v>
      </c>
      <c r="F632">
        <v>3280.55</v>
      </c>
      <c r="G632">
        <v>47.594584102243502</v>
      </c>
      <c r="H632">
        <v>10.6712461319676</v>
      </c>
      <c r="I632">
        <v>26.104700983424902</v>
      </c>
      <c r="J632">
        <v>8.3178327086683002</v>
      </c>
      <c r="K632">
        <v>3040.5415966670398</v>
      </c>
      <c r="L632">
        <v>2787.7536806224998</v>
      </c>
      <c r="M632">
        <v>82.143165882021293</v>
      </c>
      <c r="N632">
        <v>1.0736058754406499</v>
      </c>
      <c r="O632">
        <v>7.4499702793738596</v>
      </c>
      <c r="P632">
        <v>83.9904655075715</v>
      </c>
      <c r="Q632">
        <v>0.17916014686541801</v>
      </c>
    </row>
    <row r="633" spans="1:17" x14ac:dyDescent="0.3">
      <c r="A633" t="s">
        <v>1393</v>
      </c>
      <c r="B633" t="s">
        <v>1394</v>
      </c>
      <c r="C633" t="s">
        <v>3143</v>
      </c>
      <c r="D633" t="s">
        <v>24</v>
      </c>
      <c r="E633">
        <v>8010.5721735999996</v>
      </c>
      <c r="F633">
        <v>210.21</v>
      </c>
      <c r="G633">
        <v>-24.086391837976599</v>
      </c>
      <c r="H633">
        <v>-3.51554321082559</v>
      </c>
      <c r="I633">
        <v>-9.9380062069762598</v>
      </c>
      <c r="J633">
        <v>3.4439236427831701</v>
      </c>
      <c r="K633">
        <v>215.098085255916</v>
      </c>
      <c r="L633">
        <v>220.54229403525201</v>
      </c>
      <c r="M633">
        <v>61.427096073272203</v>
      </c>
      <c r="N633">
        <v>0.59098132388319802</v>
      </c>
      <c r="O633">
        <v>36.316064887493397</v>
      </c>
      <c r="P633">
        <v>9.4843750000000107</v>
      </c>
      <c r="Q633">
        <v>0.122580174377822</v>
      </c>
    </row>
    <row r="634" spans="1:17" x14ac:dyDescent="0.3">
      <c r="A634" t="s">
        <v>1395</v>
      </c>
      <c r="B634" t="s">
        <v>1396</v>
      </c>
      <c r="C634" t="s">
        <v>3145</v>
      </c>
      <c r="D634" t="s">
        <v>370</v>
      </c>
      <c r="E634">
        <v>7987.4000587500004</v>
      </c>
      <c r="F634">
        <v>579.85</v>
      </c>
      <c r="G634">
        <v>29.056338455051598</v>
      </c>
      <c r="H634">
        <v>-0.56123888845631198</v>
      </c>
      <c r="I634">
        <v>6.2655161793960801</v>
      </c>
      <c r="J634">
        <v>-2.18024336139226</v>
      </c>
      <c r="K634">
        <v>603.02764070848605</v>
      </c>
      <c r="L634">
        <v>582.952033976037</v>
      </c>
      <c r="M634">
        <v>49.350196693952</v>
      </c>
      <c r="N634">
        <v>1.85491670522716</v>
      </c>
      <c r="O634">
        <v>36.759506768991898</v>
      </c>
      <c r="P634">
        <v>50.0064674686327</v>
      </c>
      <c r="Q634">
        <v>-8.4334654585550006E-3</v>
      </c>
    </row>
    <row r="635" spans="1:17" hidden="1" x14ac:dyDescent="0.3">
      <c r="A635" t="s">
        <v>1397</v>
      </c>
      <c r="B635" t="s">
        <v>1398</v>
      </c>
      <c r="C635" t="s">
        <v>3155</v>
      </c>
      <c r="D635" t="s">
        <v>222</v>
      </c>
      <c r="E635">
        <v>7985.6105617599997</v>
      </c>
      <c r="F635">
        <v>359.1</v>
      </c>
      <c r="G635">
        <v>-30.386064162449301</v>
      </c>
      <c r="H635">
        <v>5.8462971829560102</v>
      </c>
      <c r="I635">
        <v>-23.5273697325798</v>
      </c>
      <c r="J635">
        <v>13.298504292384999</v>
      </c>
      <c r="K635">
        <v>355.19097029213702</v>
      </c>
      <c r="M635">
        <v>68.475020414627906</v>
      </c>
      <c r="N635">
        <v>1.7557263945911401</v>
      </c>
      <c r="O635">
        <v>49.888610414926198</v>
      </c>
      <c r="P635">
        <v>17.352941176470502</v>
      </c>
    </row>
    <row r="636" spans="1:17" hidden="1" x14ac:dyDescent="0.3">
      <c r="A636" t="s">
        <v>1399</v>
      </c>
      <c r="B636" t="s">
        <v>1400</v>
      </c>
      <c r="C636" t="s">
        <v>3158</v>
      </c>
      <c r="D636" t="s">
        <v>232</v>
      </c>
      <c r="E636">
        <v>7951.9932953999996</v>
      </c>
      <c r="F636">
        <v>158.41499999999999</v>
      </c>
      <c r="G636">
        <v>1287.1069184139899</v>
      </c>
      <c r="H636">
        <v>-3.17110572640446</v>
      </c>
      <c r="I636">
        <v>60.565188321003603</v>
      </c>
      <c r="J636">
        <v>8.1722133031926205</v>
      </c>
      <c r="K636">
        <v>151.54313240161099</v>
      </c>
      <c r="L636">
        <v>110.325895331325</v>
      </c>
      <c r="M636">
        <v>51.751470244474099</v>
      </c>
      <c r="N636">
        <v>0.79803435974778303</v>
      </c>
      <c r="O636">
        <v>19.934980904585998</v>
      </c>
    </row>
    <row r="637" spans="1:17" hidden="1" x14ac:dyDescent="0.3">
      <c r="A637" t="s">
        <v>1401</v>
      </c>
      <c r="B637" t="s">
        <v>1402</v>
      </c>
      <c r="C637" t="s">
        <v>3158</v>
      </c>
      <c r="D637" t="s">
        <v>156</v>
      </c>
      <c r="E637">
        <v>7937.4795586789996</v>
      </c>
      <c r="F637">
        <v>62.29</v>
      </c>
      <c r="G637">
        <v>14.040050741578399</v>
      </c>
      <c r="H637">
        <v>1.06183533416494</v>
      </c>
      <c r="I637">
        <v>2.00004730820346</v>
      </c>
      <c r="J637">
        <v>7.95111446927445</v>
      </c>
      <c r="K637">
        <v>60.144912104090203</v>
      </c>
      <c r="L637">
        <v>58.417181745117098</v>
      </c>
      <c r="M637">
        <v>68.250692125053007</v>
      </c>
      <c r="N637">
        <v>0.47711238779460602</v>
      </c>
      <c r="O637">
        <v>28.2709905281746</v>
      </c>
      <c r="P637">
        <v>43.525345622119801</v>
      </c>
      <c r="Q637">
        <v>-1.1158913797694001E-2</v>
      </c>
    </row>
    <row r="638" spans="1:17" x14ac:dyDescent="0.3">
      <c r="A638" t="s">
        <v>1403</v>
      </c>
      <c r="B638" t="s">
        <v>1404</v>
      </c>
      <c r="C638" t="s">
        <v>3148</v>
      </c>
      <c r="D638" t="s">
        <v>213</v>
      </c>
      <c r="E638">
        <v>7934.9616839999999</v>
      </c>
      <c r="F638">
        <v>517.54999999999995</v>
      </c>
      <c r="G638">
        <v>-28.810038237171501</v>
      </c>
      <c r="H638">
        <v>-1.52181751461625</v>
      </c>
      <c r="I638">
        <v>-15.302136634481</v>
      </c>
      <c r="J638">
        <v>0.80747009029752204</v>
      </c>
      <c r="K638">
        <v>538.34206863829797</v>
      </c>
      <c r="L638">
        <v>546.08931221236696</v>
      </c>
      <c r="M638">
        <v>54.887729747148903</v>
      </c>
      <c r="N638">
        <v>0.68095365375615902</v>
      </c>
      <c r="O638">
        <v>36.759733359095698</v>
      </c>
      <c r="P638">
        <v>19.526558891454901</v>
      </c>
      <c r="Q638">
        <v>5.8670156539164998E-2</v>
      </c>
    </row>
    <row r="639" spans="1:17" x14ac:dyDescent="0.3">
      <c r="A639" t="s">
        <v>1405</v>
      </c>
      <c r="B639" t="s">
        <v>1406</v>
      </c>
      <c r="C639" t="s">
        <v>3157</v>
      </c>
      <c r="D639" t="s">
        <v>471</v>
      </c>
      <c r="E639">
        <v>7908.6408914800004</v>
      </c>
      <c r="F639">
        <v>495.4</v>
      </c>
      <c r="G639">
        <v>-15.7949772874458</v>
      </c>
      <c r="H639">
        <v>2.71104574260987</v>
      </c>
      <c r="I639">
        <v>-5.6336496842123696</v>
      </c>
      <c r="J639">
        <v>1.0315027089364199</v>
      </c>
      <c r="K639">
        <v>490.25285445643999</v>
      </c>
      <c r="L639">
        <v>493.339913164694</v>
      </c>
      <c r="M639">
        <v>67.471308455704303</v>
      </c>
      <c r="N639">
        <v>0.42061068596018097</v>
      </c>
      <c r="O639">
        <v>27.957206297940999</v>
      </c>
      <c r="P639">
        <v>22.989076464746699</v>
      </c>
      <c r="Q639">
        <v>-3.1455102366922998E-2</v>
      </c>
    </row>
    <row r="640" spans="1:17" x14ac:dyDescent="0.3">
      <c r="A640" t="s">
        <v>1407</v>
      </c>
      <c r="B640" t="s">
        <v>1408</v>
      </c>
      <c r="C640" t="s">
        <v>3145</v>
      </c>
      <c r="D640" t="s">
        <v>229</v>
      </c>
      <c r="E640">
        <v>7891.9156966</v>
      </c>
      <c r="F640">
        <v>409.2</v>
      </c>
      <c r="G640">
        <v>32.325300388576501</v>
      </c>
      <c r="H640">
        <v>38.525915526454298</v>
      </c>
      <c r="I640">
        <v>65.742323937682102</v>
      </c>
      <c r="J640">
        <v>13.9584631973885</v>
      </c>
      <c r="K640">
        <v>327.98168359208501</v>
      </c>
      <c r="L640">
        <v>272.53137482462898</v>
      </c>
      <c r="M640">
        <v>79.416395722665399</v>
      </c>
      <c r="N640">
        <v>1.12013272707685</v>
      </c>
      <c r="O640">
        <v>4.8142717497556102</v>
      </c>
      <c r="P640">
        <v>124.77341389727999</v>
      </c>
      <c r="Q640">
        <v>0.170173452388024</v>
      </c>
    </row>
    <row r="641" spans="1:17" x14ac:dyDescent="0.3">
      <c r="A641" t="s">
        <v>1409</v>
      </c>
      <c r="B641" t="s">
        <v>1410</v>
      </c>
      <c r="C641" t="s">
        <v>3155</v>
      </c>
      <c r="D641" t="s">
        <v>111</v>
      </c>
      <c r="E641">
        <v>7827.7464528</v>
      </c>
      <c r="F641">
        <v>3968.95</v>
      </c>
      <c r="G641">
        <v>96.728075102020597</v>
      </c>
      <c r="H641">
        <v>-5.4912373720750303</v>
      </c>
      <c r="I641">
        <v>76.924499001367096</v>
      </c>
      <c r="J641">
        <v>0.68626371638146799</v>
      </c>
      <c r="K641">
        <v>3946.39448431145</v>
      </c>
      <c r="L641">
        <v>3264.9967029350801</v>
      </c>
      <c r="M641">
        <v>56.091293258686299</v>
      </c>
      <c r="N641">
        <v>0.74289398705866605</v>
      </c>
      <c r="O641">
        <v>13.8840247420602</v>
      </c>
      <c r="P641">
        <v>127.877935350519</v>
      </c>
      <c r="Q641">
        <v>-2.0620681654925001E-2</v>
      </c>
    </row>
    <row r="642" spans="1:17" hidden="1" x14ac:dyDescent="0.3">
      <c r="A642" t="s">
        <v>1411</v>
      </c>
      <c r="B642" t="s">
        <v>1412</v>
      </c>
      <c r="C642" t="s">
        <v>3158</v>
      </c>
      <c r="D642" t="s">
        <v>573</v>
      </c>
      <c r="E642">
        <v>7811.3275487999999</v>
      </c>
      <c r="F642">
        <v>535.45000000000005</v>
      </c>
      <c r="G642">
        <v>-21.926011074605899</v>
      </c>
      <c r="H642">
        <v>-0.49222445729763498</v>
      </c>
      <c r="I642">
        <v>21.309711519871598</v>
      </c>
      <c r="J642">
        <v>8.0764517334344497</v>
      </c>
      <c r="K642">
        <v>528.43483138568502</v>
      </c>
      <c r="L642">
        <v>515.99885730697895</v>
      </c>
      <c r="M642">
        <v>71.720117991765306</v>
      </c>
      <c r="N642">
        <v>1.3340947058964101</v>
      </c>
      <c r="O642">
        <v>15.939863666075199</v>
      </c>
      <c r="P642">
        <v>35.6599949328604</v>
      </c>
      <c r="Q642">
        <v>5.9218333634793001E-2</v>
      </c>
    </row>
    <row r="643" spans="1:17" x14ac:dyDescent="0.3">
      <c r="A643" t="s">
        <v>1413</v>
      </c>
      <c r="B643" t="s">
        <v>1414</v>
      </c>
      <c r="C643" t="s">
        <v>3154</v>
      </c>
      <c r="D643" t="s">
        <v>447</v>
      </c>
      <c r="E643">
        <v>7796.6281127410002</v>
      </c>
      <c r="F643">
        <v>176.93</v>
      </c>
      <c r="G643">
        <v>-34.998660314516798</v>
      </c>
      <c r="H643">
        <v>-6.0115310763798897</v>
      </c>
      <c r="I643">
        <v>-5.2081467175415401</v>
      </c>
      <c r="J643">
        <v>-2.2339700712041601</v>
      </c>
      <c r="K643">
        <v>185.61284710483301</v>
      </c>
      <c r="L643">
        <v>190.37640948649801</v>
      </c>
      <c r="M643">
        <v>35.839261835925903</v>
      </c>
      <c r="N643">
        <v>0.33888748085693499</v>
      </c>
      <c r="O643">
        <v>22.975187927428902</v>
      </c>
      <c r="P643">
        <v>22.020689655172401</v>
      </c>
    </row>
    <row r="644" spans="1:17" x14ac:dyDescent="0.3">
      <c r="A644" t="s">
        <v>1415</v>
      </c>
      <c r="B644" t="s">
        <v>1416</v>
      </c>
      <c r="C644" t="s">
        <v>3156</v>
      </c>
      <c r="D644" t="s">
        <v>139</v>
      </c>
      <c r="E644">
        <v>7675.20703082</v>
      </c>
      <c r="F644">
        <v>494.15</v>
      </c>
      <c r="G644">
        <v>-29.613709989595499</v>
      </c>
      <c r="H644">
        <v>-1.4743334524796801</v>
      </c>
      <c r="I644">
        <v>-23.1699370962552</v>
      </c>
      <c r="J644">
        <v>4.4175245470590196</v>
      </c>
      <c r="K644">
        <v>505.44171259757297</v>
      </c>
      <c r="L644">
        <v>544.50147768938405</v>
      </c>
      <c r="M644">
        <v>60.6559559358287</v>
      </c>
      <c r="N644">
        <v>0.65324897727879805</v>
      </c>
      <c r="O644">
        <v>37.367196195487203</v>
      </c>
      <c r="P644">
        <v>9.0598101964246105</v>
      </c>
      <c r="Q644">
        <v>7.8156398188996001E-2</v>
      </c>
    </row>
    <row r="645" spans="1:17" x14ac:dyDescent="0.3">
      <c r="A645" t="s">
        <v>1417</v>
      </c>
      <c r="B645" t="s">
        <v>1418</v>
      </c>
      <c r="C645" t="s">
        <v>3146</v>
      </c>
      <c r="D645" t="s">
        <v>46</v>
      </c>
      <c r="E645">
        <v>7594.8419798249997</v>
      </c>
      <c r="F645">
        <v>293.75</v>
      </c>
      <c r="G645">
        <v>-33.727312999872801</v>
      </c>
      <c r="H645">
        <v>-8.8752599081178296</v>
      </c>
      <c r="I645">
        <v>-53.524929664141901</v>
      </c>
      <c r="J645">
        <v>-1.5237747225923</v>
      </c>
      <c r="K645">
        <v>353.25541906559999</v>
      </c>
      <c r="L645">
        <v>408.680737548997</v>
      </c>
      <c r="M645">
        <v>41.160736828084303</v>
      </c>
      <c r="N645">
        <v>0.81360921742021797</v>
      </c>
      <c r="O645">
        <v>95.676595744680796</v>
      </c>
      <c r="P645">
        <v>4.3146306818181603</v>
      </c>
      <c r="Q645">
        <v>-1.8259453085765001E-2</v>
      </c>
    </row>
    <row r="646" spans="1:17" x14ac:dyDescent="0.3">
      <c r="A646" t="s">
        <v>1419</v>
      </c>
      <c r="B646" t="s">
        <v>1420</v>
      </c>
      <c r="C646" t="s">
        <v>3151</v>
      </c>
      <c r="D646" t="s">
        <v>1044</v>
      </c>
      <c r="E646">
        <v>7591.3281146399904</v>
      </c>
      <c r="F646">
        <v>801.65</v>
      </c>
      <c r="G646">
        <v>11.0084773056548</v>
      </c>
      <c r="H646">
        <v>1.3253008206349799</v>
      </c>
      <c r="I646">
        <v>-16.033992636040399</v>
      </c>
      <c r="J646">
        <v>5.0080818854297098</v>
      </c>
      <c r="K646">
        <v>797.81556081514896</v>
      </c>
      <c r="L646">
        <v>766.34768986467202</v>
      </c>
      <c r="M646">
        <v>66.8584082299068</v>
      </c>
      <c r="N646">
        <v>0.65689147723938701</v>
      </c>
      <c r="O646">
        <v>32.102538514314197</v>
      </c>
      <c r="P646">
        <v>57.155459713781497</v>
      </c>
      <c r="Q646">
        <v>0.120905245579458</v>
      </c>
    </row>
    <row r="647" spans="1:17" x14ac:dyDescent="0.3">
      <c r="A647" t="s">
        <v>1421</v>
      </c>
      <c r="B647" t="s">
        <v>1422</v>
      </c>
      <c r="C647" t="s">
        <v>3155</v>
      </c>
      <c r="D647" t="s">
        <v>573</v>
      </c>
      <c r="E647">
        <v>7582.0513749000002</v>
      </c>
      <c r="F647">
        <v>566.85</v>
      </c>
      <c r="G647">
        <v>11.7088384737509</v>
      </c>
      <c r="H647">
        <v>-0.85815095869857705</v>
      </c>
      <c r="I647">
        <v>21.0593442961931</v>
      </c>
      <c r="J647">
        <v>-1.23260464472151</v>
      </c>
      <c r="K647">
        <v>569.00102635974702</v>
      </c>
      <c r="L647">
        <v>513.59257847969104</v>
      </c>
      <c r="M647">
        <v>48.2862286417297</v>
      </c>
      <c r="N647">
        <v>0.47510596234809199</v>
      </c>
      <c r="O647">
        <v>12.8517244420922</v>
      </c>
      <c r="P647">
        <v>47.7903793508017</v>
      </c>
      <c r="Q647">
        <v>7.6609789956708002E-2</v>
      </c>
    </row>
    <row r="648" spans="1:17" x14ac:dyDescent="0.3">
      <c r="A648" t="s">
        <v>1423</v>
      </c>
      <c r="B648" t="s">
        <v>1424</v>
      </c>
      <c r="C648" t="s">
        <v>3156</v>
      </c>
      <c r="D648" t="s">
        <v>139</v>
      </c>
      <c r="E648">
        <v>7546.3851622599996</v>
      </c>
      <c r="F648">
        <v>526.15</v>
      </c>
      <c r="G648">
        <v>-15.2935484303863</v>
      </c>
      <c r="H648">
        <v>-7.9089125544630399</v>
      </c>
      <c r="I648">
        <v>1.2914520527054401</v>
      </c>
      <c r="J648">
        <v>-3.39995121593669</v>
      </c>
      <c r="K648">
        <v>542.63267959987502</v>
      </c>
      <c r="L648">
        <v>523.04377406430899</v>
      </c>
      <c r="M648">
        <v>45.740592933454302</v>
      </c>
      <c r="N648">
        <v>0.54615545813340205</v>
      </c>
      <c r="O648">
        <v>32.851848332224598</v>
      </c>
      <c r="P648">
        <v>38.442310222339103</v>
      </c>
      <c r="Q648">
        <v>9.6299392515009994E-3</v>
      </c>
    </row>
    <row r="649" spans="1:17" hidden="1" x14ac:dyDescent="0.3">
      <c r="A649" t="s">
        <v>1425</v>
      </c>
      <c r="B649" t="s">
        <v>1426</v>
      </c>
      <c r="C649" t="s">
        <v>3158</v>
      </c>
      <c r="D649" t="s">
        <v>269</v>
      </c>
      <c r="E649">
        <v>7523.16456672</v>
      </c>
      <c r="F649">
        <v>65.459999999999994</v>
      </c>
      <c r="G649">
        <v>11.209472491241799</v>
      </c>
      <c r="H649">
        <v>-17.227123902345902</v>
      </c>
      <c r="I649">
        <v>6.7905805207541299</v>
      </c>
      <c r="J649">
        <v>-0.970182324812492</v>
      </c>
      <c r="K649">
        <v>72.120906996856206</v>
      </c>
      <c r="L649">
        <v>69.014019935558494</v>
      </c>
      <c r="M649">
        <v>29.281204317218101</v>
      </c>
      <c r="N649">
        <v>0.86061400347301797</v>
      </c>
      <c r="O649">
        <v>60.403299725022897</v>
      </c>
      <c r="P649">
        <v>59.464068209500603</v>
      </c>
      <c r="Q649">
        <v>7.7083015144029002E-2</v>
      </c>
    </row>
    <row r="650" spans="1:17" x14ac:dyDescent="0.3">
      <c r="A650" t="s">
        <v>1427</v>
      </c>
      <c r="B650" t="s">
        <v>1428</v>
      </c>
      <c r="C650" t="s">
        <v>3143</v>
      </c>
      <c r="D650" t="s">
        <v>21</v>
      </c>
      <c r="E650">
        <v>7502.9979132079998</v>
      </c>
      <c r="F650">
        <v>27.11</v>
      </c>
      <c r="G650">
        <v>20.582392678510999</v>
      </c>
      <c r="H650">
        <v>-6.9994073090890003</v>
      </c>
      <c r="I650">
        <v>-14.328533091712799</v>
      </c>
      <c r="J650">
        <v>1.9314514319873299</v>
      </c>
      <c r="K650">
        <v>27.768515787654302</v>
      </c>
      <c r="L650">
        <v>27.928386785824099</v>
      </c>
      <c r="M650">
        <v>51.992319362340602</v>
      </c>
      <c r="N650">
        <v>0.64044679436424701</v>
      </c>
      <c r="O650">
        <v>49.401672062299397</v>
      </c>
      <c r="P650">
        <v>42.5904934750669</v>
      </c>
      <c r="Q650">
        <v>3.4750634152802003E-2</v>
      </c>
    </row>
    <row r="651" spans="1:17" hidden="1" x14ac:dyDescent="0.3">
      <c r="A651" t="s">
        <v>1429</v>
      </c>
      <c r="B651" t="s">
        <v>1430</v>
      </c>
      <c r="C651" t="s">
        <v>3158</v>
      </c>
      <c r="D651" t="s">
        <v>24</v>
      </c>
      <c r="E651">
        <v>7495.5660750899997</v>
      </c>
      <c r="F651">
        <v>476.9</v>
      </c>
      <c r="G651">
        <v>-28.5628261532351</v>
      </c>
      <c r="H651">
        <v>5.0837313351184799</v>
      </c>
      <c r="I651">
        <v>-4.2594403800693401</v>
      </c>
      <c r="J651">
        <v>6.1472284970454201</v>
      </c>
      <c r="K651">
        <v>452.307871540794</v>
      </c>
      <c r="L651">
        <v>467.37299235396898</v>
      </c>
      <c r="M651">
        <v>83.705569201147796</v>
      </c>
      <c r="N651">
        <v>1.0036922720399</v>
      </c>
      <c r="O651">
        <v>14.3321451037953</v>
      </c>
      <c r="P651">
        <v>14.063621143267101</v>
      </c>
      <c r="Q651">
        <v>-9.0427180177062999E-2</v>
      </c>
    </row>
    <row r="652" spans="1:17" hidden="1" x14ac:dyDescent="0.3">
      <c r="A652" t="s">
        <v>1431</v>
      </c>
      <c r="B652" t="s">
        <v>1432</v>
      </c>
      <c r="C652" t="s">
        <v>3158</v>
      </c>
      <c r="D652" t="s">
        <v>251</v>
      </c>
      <c r="E652">
        <v>7493.0741774099997</v>
      </c>
      <c r="F652">
        <v>4421.3500000000004</v>
      </c>
      <c r="G652">
        <v>541.31456911374005</v>
      </c>
      <c r="H652">
        <v>2.1136820744715701</v>
      </c>
      <c r="I652">
        <v>216.16412206946799</v>
      </c>
      <c r="J652">
        <v>-1.38391436724727</v>
      </c>
      <c r="K652">
        <v>3912.4954791160699</v>
      </c>
      <c r="L652">
        <v>2419.6588646310802</v>
      </c>
      <c r="M652">
        <v>48.253206947655798</v>
      </c>
      <c r="N652">
        <v>1.2841330379695699</v>
      </c>
      <c r="O652">
        <v>24.1170683162382</v>
      </c>
      <c r="P652">
        <v>628.51375844455401</v>
      </c>
      <c r="Q652">
        <v>0.30662992700703401</v>
      </c>
    </row>
    <row r="653" spans="1:17" hidden="1" x14ac:dyDescent="0.3">
      <c r="A653" t="s">
        <v>1433</v>
      </c>
      <c r="B653" t="s">
        <v>1434</v>
      </c>
      <c r="C653" t="s">
        <v>3158</v>
      </c>
      <c r="D653" t="s">
        <v>493</v>
      </c>
      <c r="E653">
        <v>7455.3127536299999</v>
      </c>
      <c r="F653">
        <v>1921.4</v>
      </c>
      <c r="G653">
        <v>25.719269398532902</v>
      </c>
      <c r="H653">
        <v>8.2403955323477192</v>
      </c>
      <c r="I653">
        <v>46.898909724704303</v>
      </c>
      <c r="J653">
        <v>4.3545241719723</v>
      </c>
      <c r="K653">
        <v>1715.02174771763</v>
      </c>
      <c r="L653">
        <v>1472.7127084475901</v>
      </c>
      <c r="M653">
        <v>70.391497961097599</v>
      </c>
      <c r="N653">
        <v>0.67168804644984204</v>
      </c>
      <c r="O653">
        <v>4.9755386697199802</v>
      </c>
      <c r="P653">
        <v>97.066666666666606</v>
      </c>
      <c r="Q653">
        <v>4.4057781015770002E-3</v>
      </c>
    </row>
    <row r="654" spans="1:17" x14ac:dyDescent="0.3">
      <c r="A654" t="s">
        <v>1435</v>
      </c>
      <c r="B654" t="s">
        <v>1436</v>
      </c>
      <c r="C654" t="s">
        <v>3155</v>
      </c>
      <c r="D654" t="s">
        <v>222</v>
      </c>
      <c r="E654">
        <v>7447.5263109149901</v>
      </c>
      <c r="F654">
        <v>374.3</v>
      </c>
      <c r="G654">
        <v>-26.4096659514192</v>
      </c>
      <c r="H654">
        <v>-2.7621088347577301</v>
      </c>
      <c r="I654">
        <v>-15.210536376361</v>
      </c>
      <c r="J654">
        <v>3.8175571590143398</v>
      </c>
      <c r="K654">
        <v>377.22750808197401</v>
      </c>
      <c r="L654">
        <v>396.59127163088698</v>
      </c>
      <c r="M654">
        <v>63.604038684952798</v>
      </c>
      <c r="N654">
        <v>0.50003904419083101</v>
      </c>
      <c r="O654">
        <v>34.918514560512897</v>
      </c>
      <c r="P654">
        <v>7.8674351585014302</v>
      </c>
      <c r="Q654">
        <v>5.8361024252315999E-2</v>
      </c>
    </row>
    <row r="655" spans="1:17" x14ac:dyDescent="0.3">
      <c r="A655" t="s">
        <v>1437</v>
      </c>
      <c r="B655" t="s">
        <v>1438</v>
      </c>
      <c r="C655" t="s">
        <v>3154</v>
      </c>
      <c r="D655" t="s">
        <v>139</v>
      </c>
      <c r="E655">
        <v>7441.6286754000002</v>
      </c>
      <c r="F655">
        <v>1065.0999999999999</v>
      </c>
      <c r="G655">
        <v>4.3383728212836701</v>
      </c>
      <c r="H655">
        <v>7.7769905198569198</v>
      </c>
      <c r="I655">
        <v>14.3658415486896</v>
      </c>
      <c r="J655">
        <v>5.0755446721157202</v>
      </c>
      <c r="K655">
        <v>982.62382200023501</v>
      </c>
      <c r="L655">
        <v>908.97767207308698</v>
      </c>
      <c r="M655">
        <v>74.069686523440097</v>
      </c>
      <c r="N655">
        <v>1.15571643691274</v>
      </c>
      <c r="O655">
        <v>0.92949018871468703</v>
      </c>
      <c r="P655">
        <v>42.278920651883503</v>
      </c>
      <c r="Q655">
        <v>6.0483920906297998E-2</v>
      </c>
    </row>
    <row r="656" spans="1:17" x14ac:dyDescent="0.3">
      <c r="A656" t="s">
        <v>1439</v>
      </c>
      <c r="B656" t="s">
        <v>1440</v>
      </c>
      <c r="C656" t="s">
        <v>3145</v>
      </c>
      <c r="D656" t="s">
        <v>123</v>
      </c>
      <c r="E656">
        <v>7413.3828089649996</v>
      </c>
      <c r="F656">
        <v>1225.25</v>
      </c>
      <c r="G656">
        <v>34.176790991410201</v>
      </c>
      <c r="H656">
        <v>-0.22013739222446599</v>
      </c>
      <c r="I656">
        <v>33.273655997767101</v>
      </c>
      <c r="J656">
        <v>0.37816117789921699</v>
      </c>
      <c r="K656">
        <v>1207.70459957</v>
      </c>
      <c r="L656">
        <v>1088.1209543339901</v>
      </c>
      <c r="M656">
        <v>62.094514082799797</v>
      </c>
      <c r="N656">
        <v>0.74203135535095299</v>
      </c>
      <c r="O656">
        <v>9.8632932054682598</v>
      </c>
      <c r="P656">
        <v>54.879282012387797</v>
      </c>
      <c r="Q656">
        <v>8.7950114870544993E-2</v>
      </c>
    </row>
    <row r="657" spans="1:17" x14ac:dyDescent="0.3">
      <c r="A657" t="s">
        <v>1441</v>
      </c>
      <c r="B657" t="s">
        <v>1442</v>
      </c>
      <c r="C657" t="s">
        <v>3150</v>
      </c>
      <c r="D657" t="s">
        <v>72</v>
      </c>
      <c r="E657">
        <v>7392.0556465130003</v>
      </c>
      <c r="F657">
        <v>187.94</v>
      </c>
      <c r="G657">
        <v>-11.812452220219701</v>
      </c>
      <c r="H657">
        <v>-12.132864228274199</v>
      </c>
      <c r="I657">
        <v>-22.740731485683899</v>
      </c>
      <c r="J657">
        <v>-9.8593896715325393E-3</v>
      </c>
      <c r="K657">
        <v>196.13523585803401</v>
      </c>
      <c r="L657">
        <v>200.71801181059899</v>
      </c>
      <c r="M657">
        <v>49.781617861619601</v>
      </c>
      <c r="N657">
        <v>0.86749719170696604</v>
      </c>
      <c r="O657">
        <v>36.213685218686798</v>
      </c>
      <c r="P657">
        <v>15.833590138674801</v>
      </c>
      <c r="Q657">
        <v>6.7970259943323993E-2</v>
      </c>
    </row>
    <row r="658" spans="1:17" x14ac:dyDescent="0.3">
      <c r="A658" t="s">
        <v>1443</v>
      </c>
      <c r="B658" t="s">
        <v>1444</v>
      </c>
      <c r="C658" t="s">
        <v>3157</v>
      </c>
      <c r="D658" t="s">
        <v>169</v>
      </c>
      <c r="E658">
        <v>7379.27871375</v>
      </c>
      <c r="F658">
        <v>1061.75</v>
      </c>
      <c r="G658">
        <v>106.92555120167</v>
      </c>
      <c r="H658">
        <v>1.48102735669096</v>
      </c>
      <c r="I658">
        <v>30.967753623680899</v>
      </c>
      <c r="J658">
        <v>7.1553076999456904</v>
      </c>
      <c r="K658">
        <v>1000.60933177501</v>
      </c>
      <c r="L658">
        <v>869.74160935645</v>
      </c>
      <c r="M658">
        <v>70.590090831615896</v>
      </c>
      <c r="N658">
        <v>0.49420826330911799</v>
      </c>
      <c r="O658">
        <v>16.2655992465269</v>
      </c>
      <c r="P658">
        <v>128.82543103448199</v>
      </c>
      <c r="Q658">
        <v>6.4442647140905002E-2</v>
      </c>
    </row>
    <row r="659" spans="1:17" x14ac:dyDescent="0.3">
      <c r="A659" t="s">
        <v>1445</v>
      </c>
      <c r="B659" t="s">
        <v>1446</v>
      </c>
      <c r="C659" t="s">
        <v>3152</v>
      </c>
      <c r="D659" t="s">
        <v>457</v>
      </c>
      <c r="E659">
        <v>7311.5843028899899</v>
      </c>
      <c r="F659">
        <v>500.2</v>
      </c>
      <c r="G659">
        <v>-36.665442885856201</v>
      </c>
      <c r="H659">
        <v>6.8211032735765498</v>
      </c>
      <c r="I659">
        <v>-4.8882234749989797</v>
      </c>
      <c r="J659">
        <v>2.0611345400404999</v>
      </c>
      <c r="K659">
        <v>492.41978081650501</v>
      </c>
      <c r="L659">
        <v>512.61889168283096</v>
      </c>
      <c r="M659">
        <v>73.454358204106398</v>
      </c>
      <c r="N659">
        <v>0.61485576958935995</v>
      </c>
      <c r="O659">
        <v>33.506597361055498</v>
      </c>
      <c r="P659">
        <v>16.732788798133001</v>
      </c>
      <c r="Q659">
        <v>-3.2993744118328998E-2</v>
      </c>
    </row>
    <row r="660" spans="1:17" hidden="1" x14ac:dyDescent="0.3">
      <c r="A660" t="s">
        <v>1447</v>
      </c>
      <c r="B660" t="s">
        <v>1448</v>
      </c>
      <c r="C660" t="s">
        <v>3158</v>
      </c>
      <c r="D660" t="s">
        <v>573</v>
      </c>
      <c r="E660">
        <v>7311.2013599899901</v>
      </c>
      <c r="F660">
        <v>3595.2</v>
      </c>
      <c r="G660">
        <v>158.87630405511601</v>
      </c>
      <c r="H660">
        <v>5.0258858290584296</v>
      </c>
      <c r="I660">
        <v>102.066328139531</v>
      </c>
      <c r="J660">
        <v>4.9348924311603204</v>
      </c>
      <c r="K660">
        <v>3053.2123534081302</v>
      </c>
      <c r="L660">
        <v>2221.1818838126801</v>
      </c>
      <c r="M660">
        <v>60.9443535803413</v>
      </c>
      <c r="N660">
        <v>1.16573214815172</v>
      </c>
      <c r="O660">
        <v>6.3209279038718202</v>
      </c>
      <c r="P660">
        <v>189.00902349323701</v>
      </c>
      <c r="Q660">
        <v>0.221015767149396</v>
      </c>
    </row>
    <row r="661" spans="1:17" x14ac:dyDescent="0.3">
      <c r="A661" t="s">
        <v>1449</v>
      </c>
      <c r="B661" t="s">
        <v>1450</v>
      </c>
      <c r="C661" t="s">
        <v>3142</v>
      </c>
      <c r="D661" t="s">
        <v>21</v>
      </c>
      <c r="E661">
        <v>7306.8909671450001</v>
      </c>
      <c r="F661">
        <v>886.45</v>
      </c>
      <c r="G661">
        <v>73.721954561196597</v>
      </c>
      <c r="H661">
        <v>-3.9811633299787199</v>
      </c>
      <c r="I661">
        <v>6.2668970429839099</v>
      </c>
      <c r="J661">
        <v>-0.45535358742496901</v>
      </c>
      <c r="K661">
        <v>884.63328074625304</v>
      </c>
      <c r="L661">
        <v>785.41209298145895</v>
      </c>
      <c r="M661">
        <v>44.913192860173602</v>
      </c>
      <c r="N661">
        <v>0.66133066524584605</v>
      </c>
      <c r="O661">
        <v>12.0142139996615</v>
      </c>
      <c r="P661">
        <v>113.60240963855399</v>
      </c>
      <c r="Q661">
        <v>0.129150397000172</v>
      </c>
    </row>
    <row r="662" spans="1:17" hidden="1" x14ac:dyDescent="0.3">
      <c r="A662" t="s">
        <v>1451</v>
      </c>
      <c r="B662" t="s">
        <v>1452</v>
      </c>
      <c r="C662" t="s">
        <v>3158</v>
      </c>
      <c r="D662" t="s">
        <v>1453</v>
      </c>
      <c r="E662">
        <v>7288.931976885</v>
      </c>
      <c r="F662">
        <v>583.04999999999995</v>
      </c>
      <c r="G662">
        <v>-23.782908907960099</v>
      </c>
      <c r="H662">
        <v>7.9488454588953896</v>
      </c>
      <c r="I662">
        <v>-10.759612171698301</v>
      </c>
      <c r="J662">
        <v>10.966477982916</v>
      </c>
      <c r="K662">
        <v>536.86087614734902</v>
      </c>
      <c r="L662">
        <v>539.18555662597203</v>
      </c>
      <c r="M662">
        <v>70.056337143168307</v>
      </c>
      <c r="N662">
        <v>0.74148416928906302</v>
      </c>
      <c r="O662">
        <v>13.540862704742301</v>
      </c>
      <c r="P662">
        <v>35.2784222737818</v>
      </c>
      <c r="Q662">
        <v>6.4233988052595004E-2</v>
      </c>
    </row>
    <row r="663" spans="1:17" x14ac:dyDescent="0.3">
      <c r="A663" t="s">
        <v>1454</v>
      </c>
      <c r="B663" t="s">
        <v>1455</v>
      </c>
      <c r="C663" t="s">
        <v>3157</v>
      </c>
      <c r="D663" t="s">
        <v>493</v>
      </c>
      <c r="E663">
        <v>7273.6332788999998</v>
      </c>
      <c r="F663">
        <v>267.8</v>
      </c>
      <c r="G663">
        <v>-26.031421873563399</v>
      </c>
      <c r="H663">
        <v>-4.6109643945732302</v>
      </c>
      <c r="I663">
        <v>1.5862376622612999</v>
      </c>
      <c r="J663">
        <v>3.0149110675320099</v>
      </c>
      <c r="K663">
        <v>267.52506794413699</v>
      </c>
      <c r="L663">
        <v>268.43779699676497</v>
      </c>
      <c r="M663">
        <v>57.727777534039603</v>
      </c>
      <c r="N663">
        <v>0.32926908707314101</v>
      </c>
      <c r="O663">
        <v>21.545929798356902</v>
      </c>
      <c r="P663">
        <v>21.727272727272702</v>
      </c>
      <c r="Q663">
        <v>-9.0783893294495002E-2</v>
      </c>
    </row>
    <row r="664" spans="1:17" hidden="1" x14ac:dyDescent="0.3">
      <c r="A664" t="s">
        <v>1456</v>
      </c>
      <c r="B664" t="s">
        <v>1457</v>
      </c>
      <c r="C664" t="s">
        <v>3158</v>
      </c>
      <c r="D664" t="s">
        <v>375</v>
      </c>
      <c r="E664">
        <v>7270.4185895749997</v>
      </c>
      <c r="F664">
        <v>821.65</v>
      </c>
      <c r="G664">
        <v>70.867629918859706</v>
      </c>
      <c r="H664">
        <v>9.8678871159591495</v>
      </c>
      <c r="I664">
        <v>105.075325773892</v>
      </c>
      <c r="J664">
        <v>-2.54477014102063</v>
      </c>
      <c r="K664">
        <v>699.70638534763395</v>
      </c>
      <c r="L664">
        <v>552.61604531283399</v>
      </c>
      <c r="M664">
        <v>55.344944462976997</v>
      </c>
      <c r="N664">
        <v>1.11086542360991</v>
      </c>
      <c r="O664">
        <v>6.1583399257591296</v>
      </c>
      <c r="P664">
        <v>158.33988366609</v>
      </c>
      <c r="Q664">
        <v>8.5574307837969002E-2</v>
      </c>
    </row>
    <row r="665" spans="1:17" x14ac:dyDescent="0.3">
      <c r="A665" t="s">
        <v>1458</v>
      </c>
      <c r="B665" t="s">
        <v>1459</v>
      </c>
      <c r="C665" t="s">
        <v>3146</v>
      </c>
      <c r="D665" t="s">
        <v>46</v>
      </c>
      <c r="E665">
        <v>7269.3603825</v>
      </c>
      <c r="F665">
        <v>513.75</v>
      </c>
      <c r="G665">
        <v>35.412185604368602</v>
      </c>
      <c r="H665">
        <v>7.0441509045148001</v>
      </c>
      <c r="I665">
        <v>4.4626974479254899</v>
      </c>
      <c r="J665">
        <v>11.0733382075924</v>
      </c>
      <c r="K665">
        <v>509.42773938423198</v>
      </c>
      <c r="L665">
        <v>461.347705722912</v>
      </c>
      <c r="M665">
        <v>73.048912259140906</v>
      </c>
      <c r="N665">
        <v>0.85692337859155199</v>
      </c>
      <c r="O665">
        <v>20.486618004866099</v>
      </c>
      <c r="P665">
        <v>82.4720298348428</v>
      </c>
      <c r="Q665">
        <v>0.197503914674037</v>
      </c>
    </row>
    <row r="666" spans="1:17" hidden="1" x14ac:dyDescent="0.3">
      <c r="A666" t="s">
        <v>1460</v>
      </c>
      <c r="B666" t="s">
        <v>1461</v>
      </c>
      <c r="C666" t="s">
        <v>3158</v>
      </c>
      <c r="D666" t="s">
        <v>21</v>
      </c>
      <c r="E666">
        <v>7196.519697705</v>
      </c>
      <c r="F666">
        <v>1759.15</v>
      </c>
      <c r="G666">
        <v>32.662962485687999</v>
      </c>
      <c r="H666">
        <v>-7.42783077219201</v>
      </c>
      <c r="I666">
        <v>46.172647030096499</v>
      </c>
      <c r="J666">
        <v>2.79716045271195</v>
      </c>
      <c r="K666">
        <v>1851.14555651621</v>
      </c>
      <c r="L666">
        <v>1583.96913676489</v>
      </c>
      <c r="M666">
        <v>41.9145889331093</v>
      </c>
      <c r="N666">
        <v>2.96062361236168</v>
      </c>
      <c r="O666">
        <v>26.481539379814102</v>
      </c>
      <c r="P666">
        <v>91.461689159773599</v>
      </c>
    </row>
    <row r="667" spans="1:17" x14ac:dyDescent="0.3">
      <c r="A667" t="s">
        <v>1462</v>
      </c>
      <c r="B667" t="s">
        <v>1463</v>
      </c>
      <c r="C667" t="s">
        <v>3146</v>
      </c>
      <c r="D667" t="s">
        <v>46</v>
      </c>
      <c r="E667">
        <v>7193.2495170880002</v>
      </c>
      <c r="F667">
        <v>42.71</v>
      </c>
      <c r="G667">
        <v>30.411683835196602</v>
      </c>
      <c r="H667">
        <v>4.0989558455026502</v>
      </c>
      <c r="I667">
        <v>3.1861011012929699</v>
      </c>
      <c r="J667">
        <v>14.146100099849599</v>
      </c>
      <c r="K667">
        <v>40.573011354710196</v>
      </c>
      <c r="L667">
        <v>40.192626909382703</v>
      </c>
      <c r="M667">
        <v>77.886008890157299</v>
      </c>
      <c r="N667">
        <v>1.2037322643889801</v>
      </c>
      <c r="O667">
        <v>34.628892531023098</v>
      </c>
      <c r="P667">
        <v>60.617729280534199</v>
      </c>
      <c r="Q667">
        <v>0.11828684684516901</v>
      </c>
    </row>
    <row r="668" spans="1:17" x14ac:dyDescent="0.3">
      <c r="A668" t="s">
        <v>1464</v>
      </c>
      <c r="B668" t="s">
        <v>1465</v>
      </c>
      <c r="C668" t="s">
        <v>3160</v>
      </c>
      <c r="D668" t="s">
        <v>1466</v>
      </c>
      <c r="E668">
        <v>7172.4952449599996</v>
      </c>
      <c r="F668">
        <v>465.85</v>
      </c>
      <c r="G668">
        <v>-5.0177551531896096</v>
      </c>
      <c r="H668">
        <v>-8.3969566545025902</v>
      </c>
      <c r="I668">
        <v>2.3418621503877701</v>
      </c>
      <c r="J668">
        <v>3.3605398395187001</v>
      </c>
      <c r="K668">
        <v>447.96492115170798</v>
      </c>
      <c r="L668">
        <v>442.30958997599799</v>
      </c>
      <c r="M668">
        <v>53.348186452543104</v>
      </c>
      <c r="N668">
        <v>0.75940792681218705</v>
      </c>
      <c r="O668">
        <v>37.114951164537899</v>
      </c>
      <c r="P668">
        <v>45.988718270134697</v>
      </c>
      <c r="Q668">
        <v>7.7248737778855006E-2</v>
      </c>
    </row>
    <row r="669" spans="1:17" hidden="1" x14ac:dyDescent="0.3">
      <c r="A669" t="s">
        <v>1467</v>
      </c>
      <c r="B669" t="s">
        <v>1468</v>
      </c>
      <c r="C669" t="s">
        <v>3158</v>
      </c>
      <c r="D669" t="s">
        <v>60</v>
      </c>
      <c r="E669">
        <v>7147.6108996599996</v>
      </c>
      <c r="F669">
        <v>13.3</v>
      </c>
      <c r="G669">
        <v>29.774709341405501</v>
      </c>
      <c r="H669">
        <v>-9.9511275064262499</v>
      </c>
      <c r="I669">
        <v>-41.527635913116796</v>
      </c>
      <c r="J669">
        <v>3.67964260470358</v>
      </c>
      <c r="K669">
        <v>14.175926167545899</v>
      </c>
      <c r="L669">
        <v>13.535719787623099</v>
      </c>
      <c r="M669">
        <v>50.851656312002603</v>
      </c>
      <c r="N669">
        <v>0.59763688349936905</v>
      </c>
      <c r="O669">
        <v>58.646616541353303</v>
      </c>
      <c r="P669">
        <v>68.354430379746802</v>
      </c>
      <c r="Q669">
        <v>0.109101500890066</v>
      </c>
    </row>
    <row r="670" spans="1:17" hidden="1" x14ac:dyDescent="0.3">
      <c r="A670" t="s">
        <v>1469</v>
      </c>
      <c r="B670" t="s">
        <v>1470</v>
      </c>
      <c r="C670" t="s">
        <v>3158</v>
      </c>
      <c r="D670" t="s">
        <v>983</v>
      </c>
      <c r="E670">
        <v>7135.8231391999998</v>
      </c>
      <c r="F670">
        <v>753.35</v>
      </c>
      <c r="G670">
        <v>212.19693665929901</v>
      </c>
      <c r="H670">
        <v>3.7328784173056899</v>
      </c>
      <c r="I670">
        <v>-7.4082778054657998</v>
      </c>
      <c r="J670">
        <v>3.3928803363558599</v>
      </c>
      <c r="K670">
        <v>733.28883891716896</v>
      </c>
      <c r="L670">
        <v>637.38911290611202</v>
      </c>
      <c r="M670">
        <v>58.879499924000399</v>
      </c>
      <c r="N670">
        <v>0.856176045361282</v>
      </c>
      <c r="O670">
        <v>20.886706046326399</v>
      </c>
      <c r="P670">
        <v>253.602440741609</v>
      </c>
      <c r="Q670">
        <v>0.23716559926696701</v>
      </c>
    </row>
    <row r="671" spans="1:17" hidden="1" x14ac:dyDescent="0.3">
      <c r="A671" t="s">
        <v>1471</v>
      </c>
      <c r="B671" t="s">
        <v>1472</v>
      </c>
      <c r="C671" t="s">
        <v>3158</v>
      </c>
      <c r="D671" t="s">
        <v>117</v>
      </c>
      <c r="E671">
        <v>7124.0785957600001</v>
      </c>
      <c r="F671">
        <v>469.45</v>
      </c>
      <c r="G671">
        <v>10.1085488566255</v>
      </c>
      <c r="H671">
        <v>10.578874822641501</v>
      </c>
      <c r="I671">
        <v>22.137859927219001</v>
      </c>
      <c r="J671">
        <v>7.6081955346938601</v>
      </c>
      <c r="K671">
        <v>416.35399671473698</v>
      </c>
      <c r="M671">
        <v>80.172649372389301</v>
      </c>
      <c r="N671">
        <v>0.86109782486390096</v>
      </c>
      <c r="O671">
        <v>1.08637767600383</v>
      </c>
      <c r="P671">
        <v>44.401722546908601</v>
      </c>
    </row>
    <row r="672" spans="1:17" x14ac:dyDescent="0.3">
      <c r="A672" t="s">
        <v>1473</v>
      </c>
      <c r="B672" t="s">
        <v>1474</v>
      </c>
      <c r="C672" t="s">
        <v>3143</v>
      </c>
      <c r="D672" t="s">
        <v>24</v>
      </c>
      <c r="E672">
        <v>7099.9133955489997</v>
      </c>
      <c r="F672">
        <v>62.52</v>
      </c>
      <c r="G672">
        <v>-53.537807822978401</v>
      </c>
      <c r="H672">
        <v>-12.032960925468901</v>
      </c>
      <c r="I672">
        <v>-42.649935641628304</v>
      </c>
      <c r="J672">
        <v>-3.1363306054783</v>
      </c>
      <c r="K672">
        <v>70.080751847125697</v>
      </c>
      <c r="L672">
        <v>82.590952963935905</v>
      </c>
      <c r="M672">
        <v>32.2354719371681</v>
      </c>
      <c r="N672">
        <v>0.85335940922855102</v>
      </c>
      <c r="O672">
        <v>86.340371081253906</v>
      </c>
      <c r="P672">
        <v>1.9070904645476801</v>
      </c>
      <c r="Q672">
        <v>-2.0155220775756998E-2</v>
      </c>
    </row>
    <row r="673" spans="1:17" x14ac:dyDescent="0.3">
      <c r="A673" t="s">
        <v>1475</v>
      </c>
      <c r="B673" t="s">
        <v>1476</v>
      </c>
      <c r="C673" t="s">
        <v>3145</v>
      </c>
      <c r="D673" t="s">
        <v>370</v>
      </c>
      <c r="E673">
        <v>7055.5309208999997</v>
      </c>
      <c r="F673">
        <v>313.35000000000002</v>
      </c>
      <c r="G673">
        <v>-30.673381000934501</v>
      </c>
      <c r="H673">
        <v>5.5010554457567</v>
      </c>
      <c r="I673">
        <v>6.0198361746818501</v>
      </c>
      <c r="J673">
        <v>2.88733008857082</v>
      </c>
      <c r="K673">
        <v>291.46898316571099</v>
      </c>
      <c r="L673">
        <v>304.99910699876898</v>
      </c>
      <c r="M673">
        <v>72.851862059663702</v>
      </c>
      <c r="N673">
        <v>0.994879344986348</v>
      </c>
      <c r="O673">
        <v>23.248763363650799</v>
      </c>
      <c r="P673">
        <v>21.3829169087739</v>
      </c>
      <c r="Q673">
        <v>1.5541284033952E-2</v>
      </c>
    </row>
    <row r="674" spans="1:17" x14ac:dyDescent="0.3">
      <c r="A674" t="s">
        <v>1477</v>
      </c>
      <c r="B674" t="s">
        <v>1478</v>
      </c>
      <c r="C674" t="s">
        <v>3146</v>
      </c>
      <c r="D674" t="s">
        <v>46</v>
      </c>
      <c r="E674">
        <v>7046.8305273449996</v>
      </c>
      <c r="F674">
        <v>490.6</v>
      </c>
      <c r="G674">
        <v>0.12712055024564201</v>
      </c>
      <c r="H674">
        <v>-3.9635678998498198</v>
      </c>
      <c r="I674">
        <v>5.2811321602125698</v>
      </c>
      <c r="J674">
        <v>8.6793907995339303</v>
      </c>
      <c r="K674">
        <v>487.482684265979</v>
      </c>
      <c r="L674">
        <v>472.43871071675602</v>
      </c>
      <c r="M674">
        <v>60.741915321317599</v>
      </c>
      <c r="N674">
        <v>1.0051026623338299</v>
      </c>
      <c r="O674">
        <v>19.853240929474101</v>
      </c>
      <c r="P674">
        <v>43.807709218818701</v>
      </c>
      <c r="Q674">
        <v>-1.9005745680189E-2</v>
      </c>
    </row>
    <row r="675" spans="1:17" x14ac:dyDescent="0.3">
      <c r="A675" t="s">
        <v>1479</v>
      </c>
      <c r="B675" t="s">
        <v>1480</v>
      </c>
      <c r="C675" t="s">
        <v>3147</v>
      </c>
      <c r="D675" t="s">
        <v>51</v>
      </c>
      <c r="E675">
        <v>7024.9188154359999</v>
      </c>
      <c r="F675">
        <v>217.29</v>
      </c>
      <c r="G675">
        <v>-40.540859776991397</v>
      </c>
      <c r="H675">
        <v>0.58986777058666695</v>
      </c>
      <c r="I675">
        <v>-5.4933529114976203</v>
      </c>
      <c r="J675">
        <v>4.70615598891664</v>
      </c>
      <c r="K675">
        <v>210.60221644992001</v>
      </c>
      <c r="L675">
        <v>237.55292278354599</v>
      </c>
      <c r="M675">
        <v>64.083167602977795</v>
      </c>
      <c r="N675">
        <v>1.6885453567342701</v>
      </c>
      <c r="O675">
        <v>117.589396658843</v>
      </c>
      <c r="P675">
        <v>14.513833992094799</v>
      </c>
      <c r="Q675">
        <v>-1.4856204043544E-2</v>
      </c>
    </row>
    <row r="676" spans="1:17" x14ac:dyDescent="0.3">
      <c r="A676" t="s">
        <v>1481</v>
      </c>
      <c r="B676" t="s">
        <v>1482</v>
      </c>
      <c r="C676" t="s">
        <v>3150</v>
      </c>
      <c r="D676" t="s">
        <v>72</v>
      </c>
      <c r="E676">
        <v>7021.9373237949903</v>
      </c>
      <c r="F676">
        <v>343.75</v>
      </c>
      <c r="G676">
        <v>13.9285021618914</v>
      </c>
      <c r="H676">
        <v>-0.1748079365287</v>
      </c>
      <c r="I676">
        <v>54.312630211879402</v>
      </c>
      <c r="J676">
        <v>2.5842497879992998</v>
      </c>
      <c r="K676">
        <v>326.66852528332498</v>
      </c>
      <c r="L676">
        <v>284.92969924057297</v>
      </c>
      <c r="M676">
        <v>61.832014839153999</v>
      </c>
      <c r="N676">
        <v>0.33693559754969299</v>
      </c>
      <c r="O676">
        <v>10.254545454545401</v>
      </c>
      <c r="P676">
        <v>88.873626373626294</v>
      </c>
      <c r="Q676">
        <v>8.2942272299051004E-2</v>
      </c>
    </row>
    <row r="677" spans="1:17" x14ac:dyDescent="0.3">
      <c r="A677" t="s">
        <v>1483</v>
      </c>
      <c r="B677" t="s">
        <v>1484</v>
      </c>
      <c r="C677" t="s">
        <v>3152</v>
      </c>
      <c r="D677" t="s">
        <v>85</v>
      </c>
      <c r="E677">
        <v>7019.8055252249997</v>
      </c>
      <c r="F677">
        <v>237.75</v>
      </c>
      <c r="G677">
        <v>-53.853212777988603</v>
      </c>
      <c r="H677">
        <v>-9.2776148169074499</v>
      </c>
      <c r="I677">
        <v>-25.294659991614498</v>
      </c>
      <c r="J677">
        <v>-2.8648356610861399</v>
      </c>
      <c r="K677">
        <v>258.93123497020702</v>
      </c>
      <c r="L677">
        <v>305.99036838975297</v>
      </c>
      <c r="M677">
        <v>45.269699405275297</v>
      </c>
      <c r="N677">
        <v>1.19060939659688</v>
      </c>
      <c r="O677">
        <v>69.337539432176598</v>
      </c>
      <c r="P677">
        <v>3.7077426390403398</v>
      </c>
      <c r="Q677">
        <v>-0.13735604697667</v>
      </c>
    </row>
    <row r="678" spans="1:17" hidden="1" x14ac:dyDescent="0.3">
      <c r="A678" t="s">
        <v>1485</v>
      </c>
      <c r="B678" t="s">
        <v>1486</v>
      </c>
      <c r="C678" t="s">
        <v>3158</v>
      </c>
      <c r="D678" t="s">
        <v>370</v>
      </c>
      <c r="E678">
        <v>7017.4901422499997</v>
      </c>
      <c r="F678">
        <v>1184.3</v>
      </c>
      <c r="G678">
        <v>168.97761150618001</v>
      </c>
      <c r="H678">
        <v>20.1174592213533</v>
      </c>
      <c r="I678">
        <v>81.645448319892097</v>
      </c>
      <c r="J678">
        <v>2.3730524450544599</v>
      </c>
      <c r="K678">
        <v>986.03101321306895</v>
      </c>
      <c r="L678">
        <v>743.59142153130699</v>
      </c>
      <c r="M678">
        <v>72.932974927747495</v>
      </c>
      <c r="N678">
        <v>0.778282765494413</v>
      </c>
      <c r="O678">
        <v>5.5475808494469296</v>
      </c>
      <c r="P678">
        <v>292.73752279887202</v>
      </c>
      <c r="Q678">
        <v>0.19903160121687</v>
      </c>
    </row>
    <row r="679" spans="1:17" x14ac:dyDescent="0.3">
      <c r="A679" t="s">
        <v>1487</v>
      </c>
      <c r="B679" t="s">
        <v>1488</v>
      </c>
      <c r="C679" t="s">
        <v>3146</v>
      </c>
      <c r="D679" t="s">
        <v>46</v>
      </c>
      <c r="E679">
        <v>7003.2020944989999</v>
      </c>
      <c r="F679">
        <v>253.8</v>
      </c>
      <c r="G679">
        <v>57.215988622049402</v>
      </c>
      <c r="H679">
        <v>1.1737194907775399</v>
      </c>
      <c r="I679">
        <v>20.153996937753099</v>
      </c>
      <c r="J679">
        <v>4.9271269116983296</v>
      </c>
      <c r="K679">
        <v>237.76264885421801</v>
      </c>
      <c r="L679">
        <v>212.71758846503701</v>
      </c>
      <c r="M679">
        <v>68.865182188147301</v>
      </c>
      <c r="N679">
        <v>1.11434132350633</v>
      </c>
      <c r="O679">
        <v>12.190701339637499</v>
      </c>
      <c r="P679">
        <v>93.962552541077599</v>
      </c>
      <c r="Q679">
        <v>9.6178640460008999E-2</v>
      </c>
    </row>
    <row r="680" spans="1:17" x14ac:dyDescent="0.3">
      <c r="A680" t="s">
        <v>1489</v>
      </c>
      <c r="B680" t="s">
        <v>1490</v>
      </c>
      <c r="C680" t="s">
        <v>3147</v>
      </c>
      <c r="D680" t="s">
        <v>261</v>
      </c>
      <c r="E680">
        <v>7002.7894659200001</v>
      </c>
      <c r="F680">
        <v>499.9</v>
      </c>
      <c r="G680">
        <v>16.320585306079899</v>
      </c>
      <c r="H680">
        <v>12.0095358295154</v>
      </c>
      <c r="I680">
        <v>33.734731495124898</v>
      </c>
      <c r="J680">
        <v>7.0580990376332897</v>
      </c>
      <c r="K680">
        <v>449.72204655192701</v>
      </c>
      <c r="L680">
        <v>398.293515429531</v>
      </c>
      <c r="M680">
        <v>83.027537213897205</v>
      </c>
      <c r="N680">
        <v>1.0819024633445</v>
      </c>
      <c r="O680">
        <v>3.9207841568313602</v>
      </c>
      <c r="P680">
        <v>59.203821656050899</v>
      </c>
      <c r="Q680">
        <v>8.0720333033361999E-2</v>
      </c>
    </row>
    <row r="681" spans="1:17" hidden="1" x14ac:dyDescent="0.3">
      <c r="A681" t="s">
        <v>1491</v>
      </c>
      <c r="B681" t="s">
        <v>1492</v>
      </c>
      <c r="C681" t="s">
        <v>3158</v>
      </c>
      <c r="D681" t="s">
        <v>421</v>
      </c>
      <c r="E681">
        <v>6936.3444683399903</v>
      </c>
      <c r="F681">
        <v>306.35000000000002</v>
      </c>
      <c r="G681">
        <v>85.716138390334706</v>
      </c>
      <c r="H681">
        <v>-8.6233973372326496</v>
      </c>
      <c r="I681">
        <v>10.8348583501452</v>
      </c>
      <c r="J681">
        <v>2.4888602808450799</v>
      </c>
      <c r="K681">
        <v>328.27463539295002</v>
      </c>
      <c r="L681">
        <v>284.26610931191499</v>
      </c>
      <c r="M681">
        <v>46.238634357198698</v>
      </c>
      <c r="N681">
        <v>0.489710914504351</v>
      </c>
      <c r="O681">
        <v>41.341602741961701</v>
      </c>
      <c r="P681">
        <v>114.831697054698</v>
      </c>
      <c r="Q681">
        <v>0.146927478877768</v>
      </c>
    </row>
    <row r="682" spans="1:17" hidden="1" x14ac:dyDescent="0.3">
      <c r="A682" t="s">
        <v>1493</v>
      </c>
      <c r="B682" t="s">
        <v>1494</v>
      </c>
      <c r="C682" t="s">
        <v>3158</v>
      </c>
      <c r="D682" t="s">
        <v>256</v>
      </c>
      <c r="E682">
        <v>6929.8799450449997</v>
      </c>
      <c r="F682">
        <v>581.65</v>
      </c>
      <c r="G682">
        <v>110.47518807990799</v>
      </c>
      <c r="H682">
        <v>5.9289057895273398</v>
      </c>
      <c r="I682">
        <v>69.666881844402596</v>
      </c>
      <c r="J682">
        <v>6.0063713315081104</v>
      </c>
      <c r="K682">
        <v>521.33352625595899</v>
      </c>
      <c r="L682">
        <v>409.07338091307599</v>
      </c>
      <c r="M682">
        <v>70.301044265790196</v>
      </c>
      <c r="N682">
        <v>0.54111353485243396</v>
      </c>
      <c r="O682">
        <v>6.4041949626063799</v>
      </c>
      <c r="P682">
        <v>180.832971993716</v>
      </c>
      <c r="Q682">
        <v>0.19296727743901701</v>
      </c>
    </row>
    <row r="683" spans="1:17" x14ac:dyDescent="0.3">
      <c r="A683" t="s">
        <v>1495</v>
      </c>
      <c r="B683" t="s">
        <v>1496</v>
      </c>
      <c r="C683" t="s">
        <v>3155</v>
      </c>
      <c r="D683" t="s">
        <v>276</v>
      </c>
      <c r="E683">
        <v>6928.1709573339904</v>
      </c>
      <c r="F683">
        <v>178.57</v>
      </c>
      <c r="G683">
        <v>-38.553479880794598</v>
      </c>
      <c r="H683">
        <v>-14.1114345697055</v>
      </c>
      <c r="I683">
        <v>-22.627184259778701</v>
      </c>
      <c r="J683">
        <v>6.3267378381796497</v>
      </c>
      <c r="K683">
        <v>192.63308902368601</v>
      </c>
      <c r="L683">
        <v>200.901021837858</v>
      </c>
      <c r="M683">
        <v>55.444174147885803</v>
      </c>
      <c r="N683">
        <v>0.99594754020895104</v>
      </c>
      <c r="O683">
        <v>46.721173769390099</v>
      </c>
      <c r="P683">
        <v>16.0525118606615</v>
      </c>
      <c r="Q683">
        <v>9.4450678402359003E-2</v>
      </c>
    </row>
    <row r="684" spans="1:17" x14ac:dyDescent="0.3">
      <c r="A684" t="s">
        <v>1497</v>
      </c>
      <c r="B684" t="s">
        <v>1498</v>
      </c>
      <c r="C684" t="s">
        <v>3143</v>
      </c>
      <c r="D684" t="s">
        <v>570</v>
      </c>
      <c r="E684">
        <v>6893.2457359199998</v>
      </c>
      <c r="F684">
        <v>658.95</v>
      </c>
      <c r="G684">
        <v>-2.1331133338945101</v>
      </c>
      <c r="H684">
        <v>-8.6729699452639206</v>
      </c>
      <c r="I684">
        <v>-0.79502674000551199</v>
      </c>
      <c r="J684">
        <v>-2.1594368169620899</v>
      </c>
      <c r="K684">
        <v>685.99560308835805</v>
      </c>
      <c r="L684">
        <v>658.26611505983999</v>
      </c>
      <c r="M684">
        <v>36.608950534998399</v>
      </c>
      <c r="N684">
        <v>0.73356242432652996</v>
      </c>
      <c r="O684">
        <v>21.253509370968899</v>
      </c>
      <c r="P684">
        <v>26.9286333429644</v>
      </c>
    </row>
    <row r="685" spans="1:17" x14ac:dyDescent="0.3">
      <c r="A685" t="s">
        <v>1499</v>
      </c>
      <c r="B685" t="s">
        <v>1500</v>
      </c>
      <c r="C685" t="s">
        <v>3143</v>
      </c>
      <c r="D685" t="s">
        <v>24</v>
      </c>
      <c r="E685">
        <v>6890.7809423440003</v>
      </c>
      <c r="F685">
        <v>35.840000000000003</v>
      </c>
      <c r="G685">
        <v>-56.843455617014399</v>
      </c>
      <c r="H685">
        <v>-8.5502266055253493</v>
      </c>
      <c r="I685">
        <v>-35.778669899809799</v>
      </c>
      <c r="J685">
        <v>7.84683032970604</v>
      </c>
      <c r="K685">
        <v>37.692518853619802</v>
      </c>
      <c r="L685">
        <v>43.647748628562098</v>
      </c>
      <c r="M685">
        <v>59.693889713145502</v>
      </c>
      <c r="N685">
        <v>1.5574433632879101</v>
      </c>
      <c r="O685">
        <v>75.781249999999901</v>
      </c>
      <c r="P685">
        <v>11.9650109340831</v>
      </c>
      <c r="Q685">
        <v>6.3068296326628998E-2</v>
      </c>
    </row>
    <row r="686" spans="1:17" x14ac:dyDescent="0.3">
      <c r="A686" t="s">
        <v>1501</v>
      </c>
      <c r="B686" t="s">
        <v>1502</v>
      </c>
      <c r="C686" t="s">
        <v>573</v>
      </c>
      <c r="D686" t="s">
        <v>457</v>
      </c>
      <c r="E686">
        <v>6875.4308805049995</v>
      </c>
      <c r="F686">
        <v>943.7</v>
      </c>
      <c r="G686">
        <v>-23.599705300493898</v>
      </c>
      <c r="H686">
        <v>6.4085624785537396</v>
      </c>
      <c r="I686">
        <v>7.4690274765217897</v>
      </c>
      <c r="J686">
        <v>7.6114473044082596</v>
      </c>
      <c r="K686">
        <v>900.93807981233601</v>
      </c>
      <c r="L686">
        <v>872.31584421263199</v>
      </c>
      <c r="M686">
        <v>78.602299637757397</v>
      </c>
      <c r="N686">
        <v>1.1216216227106901</v>
      </c>
      <c r="O686">
        <v>19.529511497297801</v>
      </c>
      <c r="P686">
        <v>37.425367700597</v>
      </c>
      <c r="Q686">
        <v>0.126929817202938</v>
      </c>
    </row>
    <row r="687" spans="1:17" x14ac:dyDescent="0.3">
      <c r="A687" t="s">
        <v>1503</v>
      </c>
      <c r="B687" t="s">
        <v>1504</v>
      </c>
      <c r="C687" t="s">
        <v>3157</v>
      </c>
      <c r="D687" t="s">
        <v>375</v>
      </c>
      <c r="E687">
        <v>6838.1563591800004</v>
      </c>
      <c r="F687">
        <v>1516</v>
      </c>
      <c r="G687">
        <v>37.543307512540501</v>
      </c>
      <c r="H687">
        <v>-3.2625408305784198</v>
      </c>
      <c r="I687">
        <v>10.2076594618028</v>
      </c>
      <c r="J687">
        <v>-9.4845148521379596E-2</v>
      </c>
      <c r="K687">
        <v>1542.44576249954</v>
      </c>
      <c r="L687">
        <v>1441.8354282876101</v>
      </c>
      <c r="M687">
        <v>47.071836228282002</v>
      </c>
      <c r="N687">
        <v>0.83216795519992104</v>
      </c>
      <c r="O687">
        <v>27.0316622691292</v>
      </c>
      <c r="P687">
        <v>67.495304386255597</v>
      </c>
      <c r="Q687">
        <v>7.8085886768598997E-2</v>
      </c>
    </row>
    <row r="688" spans="1:17" x14ac:dyDescent="0.3">
      <c r="A688" t="s">
        <v>1505</v>
      </c>
      <c r="B688" t="s">
        <v>1506</v>
      </c>
      <c r="C688" t="s">
        <v>3152</v>
      </c>
      <c r="D688" t="s">
        <v>114</v>
      </c>
      <c r="E688">
        <v>6828.6734219849995</v>
      </c>
      <c r="F688">
        <v>1402.75</v>
      </c>
      <c r="G688">
        <v>-25.220743954269501</v>
      </c>
      <c r="H688">
        <v>-14.647064413098301</v>
      </c>
      <c r="I688">
        <v>-1.7068934828022599</v>
      </c>
      <c r="J688">
        <v>-5.5997956435708902</v>
      </c>
      <c r="K688">
        <v>1516.16099608544</v>
      </c>
      <c r="L688">
        <v>1468.8605230862199</v>
      </c>
      <c r="M688">
        <v>24.6057885448405</v>
      </c>
      <c r="N688">
        <v>0.15772071951008801</v>
      </c>
      <c r="O688">
        <v>22.637675993584001</v>
      </c>
      <c r="P688">
        <v>12.22</v>
      </c>
      <c r="Q688">
        <v>-0.10477980665395099</v>
      </c>
    </row>
    <row r="689" spans="1:17" x14ac:dyDescent="0.3">
      <c r="A689" t="s">
        <v>1507</v>
      </c>
      <c r="B689" t="s">
        <v>1508</v>
      </c>
      <c r="C689" t="s">
        <v>3151</v>
      </c>
      <c r="D689" t="s">
        <v>166</v>
      </c>
      <c r="E689">
        <v>6811.9482373800001</v>
      </c>
      <c r="F689">
        <v>439.35</v>
      </c>
      <c r="G689">
        <v>37.395318714823901</v>
      </c>
      <c r="H689">
        <v>6.0552304424869501</v>
      </c>
      <c r="I689">
        <v>19.950721094117501</v>
      </c>
      <c r="J689">
        <v>-4.9839030356399299</v>
      </c>
      <c r="K689">
        <v>419.16841228448197</v>
      </c>
      <c r="L689">
        <v>370.22387720051802</v>
      </c>
      <c r="M689">
        <v>48.791176032808401</v>
      </c>
      <c r="N689">
        <v>1.5759776439728299</v>
      </c>
      <c r="O689">
        <v>9.1385000569022399</v>
      </c>
      <c r="P689">
        <v>70.986573263280803</v>
      </c>
      <c r="Q689">
        <v>0.17682544035033401</v>
      </c>
    </row>
    <row r="690" spans="1:17" x14ac:dyDescent="0.3">
      <c r="A690" t="s">
        <v>1509</v>
      </c>
      <c r="B690" t="s">
        <v>1510</v>
      </c>
      <c r="C690" t="s">
        <v>3152</v>
      </c>
      <c r="D690" t="s">
        <v>213</v>
      </c>
      <c r="E690">
        <v>6807.7655099399999</v>
      </c>
      <c r="F690">
        <v>1722.15</v>
      </c>
      <c r="G690">
        <v>44.590220719156598</v>
      </c>
      <c r="H690">
        <v>6.3877873097181697</v>
      </c>
      <c r="I690">
        <v>36.732777558265603</v>
      </c>
      <c r="J690">
        <v>5.1183022265941904</v>
      </c>
      <c r="K690">
        <v>1746.9937216840999</v>
      </c>
      <c r="L690">
        <v>1622.76584788745</v>
      </c>
      <c r="M690">
        <v>57.228617617358701</v>
      </c>
      <c r="N690">
        <v>0.65140759071537402</v>
      </c>
      <c r="O690">
        <v>37.0321981244374</v>
      </c>
      <c r="P690">
        <v>92.290084859312202</v>
      </c>
      <c r="Q690">
        <v>3.5171816438205002E-2</v>
      </c>
    </row>
    <row r="691" spans="1:17" hidden="1" x14ac:dyDescent="0.3">
      <c r="A691" t="s">
        <v>1511</v>
      </c>
      <c r="B691" t="s">
        <v>1512</v>
      </c>
      <c r="C691" t="s">
        <v>3158</v>
      </c>
      <c r="D691" t="s">
        <v>1053</v>
      </c>
      <c r="E691">
        <v>6746.8437323999997</v>
      </c>
      <c r="F691">
        <v>131</v>
      </c>
      <c r="G691">
        <v>-9.2273292495961599</v>
      </c>
      <c r="H691">
        <v>0.116440061141315</v>
      </c>
      <c r="I691">
        <v>-4.3934841865426</v>
      </c>
      <c r="K691">
        <v>124.25804268591099</v>
      </c>
      <c r="M691">
        <v>1.05563603616817</v>
      </c>
      <c r="N691">
        <v>1.265625</v>
      </c>
      <c r="O691">
        <v>1.0381679389313001</v>
      </c>
      <c r="P691">
        <v>10.548523206751</v>
      </c>
    </row>
    <row r="692" spans="1:17" x14ac:dyDescent="0.3">
      <c r="A692" t="s">
        <v>1513</v>
      </c>
      <c r="B692" t="s">
        <v>1514</v>
      </c>
      <c r="C692" t="s">
        <v>3150</v>
      </c>
      <c r="D692" t="s">
        <v>426</v>
      </c>
      <c r="E692">
        <v>6741.0908234369999</v>
      </c>
      <c r="F692">
        <v>225.57</v>
      </c>
      <c r="G692">
        <v>21.447707582702499</v>
      </c>
      <c r="H692">
        <v>2.42195632705362</v>
      </c>
      <c r="I692">
        <v>6.9416192907791201</v>
      </c>
      <c r="J692">
        <v>-2.5902621817882601</v>
      </c>
      <c r="K692">
        <v>212.74188369331699</v>
      </c>
      <c r="L692">
        <v>192.80793228185101</v>
      </c>
      <c r="M692">
        <v>61.091270668444501</v>
      </c>
      <c r="N692">
        <v>1.18917611975994</v>
      </c>
      <c r="O692">
        <v>1.8131843773551299</v>
      </c>
      <c r="P692">
        <v>47.046936114732702</v>
      </c>
      <c r="Q692">
        <v>0.15154779115181299</v>
      </c>
    </row>
    <row r="693" spans="1:17" x14ac:dyDescent="0.3">
      <c r="A693" t="s">
        <v>1515</v>
      </c>
      <c r="B693" t="s">
        <v>1516</v>
      </c>
      <c r="C693" t="s">
        <v>3152</v>
      </c>
      <c r="D693" t="s">
        <v>1517</v>
      </c>
      <c r="E693">
        <v>6739.8639923199999</v>
      </c>
      <c r="F693">
        <v>252.8</v>
      </c>
      <c r="G693">
        <v>-41.034223426601002</v>
      </c>
      <c r="H693">
        <v>-6.2539303092290499</v>
      </c>
      <c r="I693">
        <v>-26.5908431514037</v>
      </c>
      <c r="J693">
        <v>-2.9553779505510902</v>
      </c>
      <c r="K693">
        <v>266.44326395603798</v>
      </c>
      <c r="L693">
        <v>277.586114575301</v>
      </c>
      <c r="M693">
        <v>35.767391765341799</v>
      </c>
      <c r="N693">
        <v>0.67979269181910795</v>
      </c>
      <c r="O693">
        <v>34.276107594936597</v>
      </c>
      <c r="P693">
        <v>1.5261044176706899</v>
      </c>
      <c r="Q693">
        <v>8.8334053266777998E-2</v>
      </c>
    </row>
    <row r="694" spans="1:17" x14ac:dyDescent="0.3">
      <c r="A694" t="s">
        <v>1518</v>
      </c>
      <c r="B694" t="s">
        <v>1519</v>
      </c>
      <c r="C694" t="s">
        <v>3146</v>
      </c>
      <c r="D694" t="s">
        <v>46</v>
      </c>
      <c r="E694">
        <v>6706.7945072000002</v>
      </c>
      <c r="F694">
        <v>1014.35</v>
      </c>
      <c r="G694">
        <v>1.3248430380585901</v>
      </c>
      <c r="H694">
        <v>-5.6618396301818397</v>
      </c>
      <c r="I694">
        <v>-25.657417456757599</v>
      </c>
      <c r="J694">
        <v>3.9541642631112199</v>
      </c>
      <c r="K694">
        <v>1067.8967025792001</v>
      </c>
      <c r="L694">
        <v>1097.0231607256601</v>
      </c>
      <c r="M694">
        <v>53.172983019636597</v>
      </c>
      <c r="N694">
        <v>0.67985177336299696</v>
      </c>
      <c r="O694">
        <v>52.0628974219943</v>
      </c>
      <c r="P694">
        <v>35.644557368280203</v>
      </c>
      <c r="Q694">
        <v>9.7188534143144004E-2</v>
      </c>
    </row>
    <row r="695" spans="1:17" hidden="1" x14ac:dyDescent="0.3">
      <c r="A695" t="s">
        <v>1520</v>
      </c>
      <c r="B695" t="s">
        <v>1521</v>
      </c>
      <c r="C695" t="s">
        <v>3158</v>
      </c>
      <c r="D695" t="s">
        <v>208</v>
      </c>
      <c r="E695">
        <v>6698.6558887499996</v>
      </c>
      <c r="F695">
        <v>5996.65</v>
      </c>
      <c r="G695">
        <v>100.908456941963</v>
      </c>
      <c r="H695">
        <v>-6.8074060927048397</v>
      </c>
      <c r="I695">
        <v>52.612613077171197</v>
      </c>
      <c r="J695">
        <v>-6.8586912780378002</v>
      </c>
      <c r="K695">
        <v>5992.43712323819</v>
      </c>
      <c r="L695">
        <v>4847.9104237615502</v>
      </c>
      <c r="M695">
        <v>42.124358608512502</v>
      </c>
      <c r="N695">
        <v>0.741245394056676</v>
      </c>
      <c r="O695">
        <v>36.867250881742301</v>
      </c>
      <c r="P695">
        <v>121.888586705148</v>
      </c>
      <c r="Q695">
        <v>0.13557167639741699</v>
      </c>
    </row>
    <row r="696" spans="1:17" x14ac:dyDescent="0.3">
      <c r="A696" t="s">
        <v>1522</v>
      </c>
      <c r="B696" t="s">
        <v>1523</v>
      </c>
      <c r="C696" t="s">
        <v>3157</v>
      </c>
      <c r="D696" t="s">
        <v>493</v>
      </c>
      <c r="E696">
        <v>6688.7004349999997</v>
      </c>
      <c r="F696">
        <v>2039.5</v>
      </c>
      <c r="G696">
        <v>-17.6813915265747</v>
      </c>
      <c r="H696">
        <v>-3.7331174609825801</v>
      </c>
      <c r="I696">
        <v>-9.44181984476457</v>
      </c>
      <c r="J696">
        <v>3.1076062609002602</v>
      </c>
      <c r="K696">
        <v>2112.9845139825902</v>
      </c>
      <c r="L696">
        <v>2208.0917463690698</v>
      </c>
      <c r="M696">
        <v>59.916738032255203</v>
      </c>
      <c r="N696">
        <v>0.63863784325385997</v>
      </c>
      <c r="O696">
        <v>34.101495464574597</v>
      </c>
      <c r="P696">
        <v>4.5870618702084496</v>
      </c>
      <c r="Q696">
        <v>-7.7319648493342996E-2</v>
      </c>
    </row>
    <row r="697" spans="1:17" hidden="1" x14ac:dyDescent="0.3">
      <c r="A697" t="s">
        <v>1524</v>
      </c>
      <c r="B697" t="s">
        <v>1525</v>
      </c>
      <c r="C697" t="s">
        <v>3158</v>
      </c>
      <c r="D697" t="s">
        <v>266</v>
      </c>
      <c r="E697">
        <v>6687.9849842699996</v>
      </c>
      <c r="F697">
        <v>518.9</v>
      </c>
      <c r="G697">
        <v>360.64262731404398</v>
      </c>
      <c r="H697">
        <v>4.1044160130451104</v>
      </c>
      <c r="I697">
        <v>270.04741565829403</v>
      </c>
      <c r="J697">
        <v>7.9482160056240403</v>
      </c>
      <c r="K697">
        <v>467.41959770121201</v>
      </c>
      <c r="L697">
        <v>317.627260764445</v>
      </c>
      <c r="M697">
        <v>72.213870802640201</v>
      </c>
      <c r="N697">
        <v>0.24600808886195</v>
      </c>
      <c r="O697">
        <v>15.629215648487101</v>
      </c>
      <c r="P697">
        <v>397.98464491362699</v>
      </c>
      <c r="Q697">
        <v>0.24177197110175999</v>
      </c>
    </row>
    <row r="698" spans="1:17" hidden="1" x14ac:dyDescent="0.3">
      <c r="A698" t="s">
        <v>1526</v>
      </c>
      <c r="B698" t="s">
        <v>1527</v>
      </c>
      <c r="C698" t="s">
        <v>3158</v>
      </c>
      <c r="D698" t="s">
        <v>269</v>
      </c>
      <c r="E698">
        <v>6658.0880256</v>
      </c>
      <c r="F698">
        <v>2960</v>
      </c>
      <c r="G698">
        <v>9.9379072045318502</v>
      </c>
      <c r="H698">
        <v>1.0964400611413101</v>
      </c>
      <c r="I698">
        <v>-25.383364745640499</v>
      </c>
      <c r="J698">
        <v>-1.2235580198085001</v>
      </c>
      <c r="K698">
        <v>3078.5598092714099</v>
      </c>
      <c r="L698">
        <v>2986.70847599431</v>
      </c>
      <c r="M698">
        <v>45.761899789681301</v>
      </c>
      <c r="N698">
        <v>1.0413716708117799</v>
      </c>
      <c r="O698">
        <v>31.418918918918902</v>
      </c>
      <c r="P698">
        <v>34.146065124289002</v>
      </c>
      <c r="Q698">
        <v>6.3705090722964E-2</v>
      </c>
    </row>
    <row r="699" spans="1:17" hidden="1" x14ac:dyDescent="0.3">
      <c r="A699" t="s">
        <v>1528</v>
      </c>
      <c r="B699" t="s">
        <v>1529</v>
      </c>
      <c r="C699" t="s">
        <v>3158</v>
      </c>
      <c r="D699" t="s">
        <v>1360</v>
      </c>
      <c r="E699">
        <v>6636.6662775300001</v>
      </c>
      <c r="F699">
        <v>1433.34</v>
      </c>
      <c r="G699">
        <v>-10.393147715379101</v>
      </c>
      <c r="H699">
        <v>-0.162613522713938</v>
      </c>
      <c r="I699">
        <v>-3.1250576923631801</v>
      </c>
      <c r="J699">
        <v>-4.94930075750259E-2</v>
      </c>
      <c r="K699">
        <v>1422.9157523587201</v>
      </c>
      <c r="L699">
        <v>1386.4966418900101</v>
      </c>
      <c r="M699">
        <v>77.088001342421407</v>
      </c>
      <c r="N699">
        <v>1.2620580158494501</v>
      </c>
      <c r="O699">
        <v>2.9099864651792302</v>
      </c>
      <c r="P699">
        <v>12.6928217627171</v>
      </c>
      <c r="Q699">
        <v>-5.5078309021881003E-2</v>
      </c>
    </row>
    <row r="700" spans="1:17" hidden="1" x14ac:dyDescent="0.3">
      <c r="A700" t="s">
        <v>1530</v>
      </c>
      <c r="B700" t="s">
        <v>1531</v>
      </c>
      <c r="C700" t="s">
        <v>3158</v>
      </c>
      <c r="D700" t="s">
        <v>380</v>
      </c>
      <c r="E700">
        <v>6587.6661249700001</v>
      </c>
      <c r="F700">
        <v>6716</v>
      </c>
      <c r="G700">
        <v>4.8875797613136003</v>
      </c>
      <c r="H700">
        <v>-5.1876221687636104</v>
      </c>
      <c r="I700">
        <v>15.033706767441499</v>
      </c>
      <c r="J700">
        <v>4.5622475334091801</v>
      </c>
      <c r="K700">
        <v>6717.9718801067202</v>
      </c>
      <c r="L700">
        <v>6171.1145211509802</v>
      </c>
      <c r="M700">
        <v>60.5808020195933</v>
      </c>
      <c r="N700">
        <v>0.52566244498338199</v>
      </c>
      <c r="O700">
        <v>15.178677784395401</v>
      </c>
      <c r="P700">
        <v>34.767427860496802</v>
      </c>
      <c r="Q700">
        <v>7.9372668797631996E-2</v>
      </c>
    </row>
    <row r="701" spans="1:17" hidden="1" x14ac:dyDescent="0.3">
      <c r="A701" t="s">
        <v>1532</v>
      </c>
      <c r="B701" t="s">
        <v>1533</v>
      </c>
      <c r="C701" t="s">
        <v>3158</v>
      </c>
      <c r="D701" t="s">
        <v>111</v>
      </c>
      <c r="E701">
        <v>6569.8355999599999</v>
      </c>
      <c r="F701">
        <v>609.9</v>
      </c>
      <c r="G701">
        <v>-32.587006555186498</v>
      </c>
      <c r="H701">
        <v>-11.6447892532794</v>
      </c>
      <c r="I701">
        <v>-25.476256222507999</v>
      </c>
      <c r="J701">
        <v>-1.60246975294366</v>
      </c>
      <c r="K701">
        <v>685.16776413560501</v>
      </c>
      <c r="L701">
        <v>733.27701938937298</v>
      </c>
      <c r="M701">
        <v>29.012205927409301</v>
      </c>
      <c r="N701">
        <v>0.28081125440235799</v>
      </c>
      <c r="O701">
        <v>54.681095261518202</v>
      </c>
      <c r="P701">
        <v>2.6681255786549798</v>
      </c>
      <c r="Q701">
        <v>5.9699176918845E-2</v>
      </c>
    </row>
    <row r="702" spans="1:17" hidden="1" x14ac:dyDescent="0.3">
      <c r="A702" t="s">
        <v>1534</v>
      </c>
      <c r="B702" t="s">
        <v>1535</v>
      </c>
      <c r="C702" t="s">
        <v>3158</v>
      </c>
      <c r="D702" t="s">
        <v>269</v>
      </c>
      <c r="E702">
        <v>6557.1291579999997</v>
      </c>
      <c r="F702">
        <v>661.55</v>
      </c>
      <c r="G702">
        <v>97.880455799581696</v>
      </c>
      <c r="H702">
        <v>14.2916101291685</v>
      </c>
      <c r="I702">
        <v>67.785860271914302</v>
      </c>
      <c r="J702">
        <v>9.8338190293718206</v>
      </c>
      <c r="K702">
        <v>534.85853977474005</v>
      </c>
      <c r="L702">
        <v>443.84066500313099</v>
      </c>
      <c r="M702">
        <v>74.359269267011101</v>
      </c>
      <c r="N702">
        <v>1.28655242607656</v>
      </c>
      <c r="O702">
        <v>6.56790869926688</v>
      </c>
      <c r="P702">
        <v>121.42080160656</v>
      </c>
      <c r="Q702">
        <v>0.16901856689949399</v>
      </c>
    </row>
    <row r="703" spans="1:17" hidden="1" x14ac:dyDescent="0.3">
      <c r="A703" t="s">
        <v>1536</v>
      </c>
      <c r="B703" t="s">
        <v>1537</v>
      </c>
      <c r="C703" t="s">
        <v>3158</v>
      </c>
      <c r="D703" t="s">
        <v>1360</v>
      </c>
      <c r="E703">
        <v>6496.9056107910001</v>
      </c>
      <c r="F703">
        <v>1206.97</v>
      </c>
      <c r="G703">
        <v>-9.7361055239717</v>
      </c>
      <c r="H703">
        <v>0.49050489904655198</v>
      </c>
      <c r="I703">
        <v>-2.5781684822467898</v>
      </c>
      <c r="J703">
        <v>-0.36332100163932801</v>
      </c>
      <c r="K703">
        <v>1198.68959517039</v>
      </c>
      <c r="L703">
        <v>1164.7113732427299</v>
      </c>
      <c r="M703">
        <v>63.340787818078198</v>
      </c>
      <c r="N703">
        <v>1.5600008732480399</v>
      </c>
      <c r="O703">
        <v>9.8105172456647693</v>
      </c>
      <c r="P703">
        <v>10.905181523307199</v>
      </c>
    </row>
    <row r="704" spans="1:17" x14ac:dyDescent="0.3">
      <c r="A704" t="s">
        <v>1538</v>
      </c>
      <c r="B704" t="s">
        <v>1539</v>
      </c>
      <c r="C704" t="s">
        <v>3151</v>
      </c>
      <c r="D704" t="s">
        <v>151</v>
      </c>
      <c r="E704">
        <v>6489.4575999999997</v>
      </c>
      <c r="F704">
        <v>346.5</v>
      </c>
      <c r="G704">
        <v>-28.701841676802001</v>
      </c>
      <c r="H704">
        <v>1.99879300231777</v>
      </c>
      <c r="I704">
        <v>-30.854199543356302</v>
      </c>
      <c r="J704">
        <v>8.3828066141466504</v>
      </c>
      <c r="K704">
        <v>352.052394981394</v>
      </c>
      <c r="L704">
        <v>392.94786810114101</v>
      </c>
      <c r="M704">
        <v>70.122358800755194</v>
      </c>
      <c r="N704">
        <v>1.0130144708623099</v>
      </c>
      <c r="O704">
        <v>58.008658008657903</v>
      </c>
      <c r="P704">
        <v>13.681102362204699</v>
      </c>
      <c r="Q704">
        <v>6.1702414880410998E-2</v>
      </c>
    </row>
    <row r="705" spans="1:17" x14ac:dyDescent="0.3">
      <c r="A705" t="s">
        <v>1540</v>
      </c>
      <c r="B705" t="s">
        <v>1541</v>
      </c>
      <c r="C705" t="s">
        <v>3156</v>
      </c>
      <c r="D705" t="s">
        <v>139</v>
      </c>
      <c r="E705">
        <v>6475.2988789049996</v>
      </c>
      <c r="F705">
        <v>227.94</v>
      </c>
      <c r="G705">
        <v>74.754289387624397</v>
      </c>
      <c r="H705">
        <v>-7.9987979942164902</v>
      </c>
      <c r="I705">
        <v>22.1321209403783</v>
      </c>
      <c r="J705">
        <v>3.5749282621214702</v>
      </c>
      <c r="K705">
        <v>224.78592762221299</v>
      </c>
      <c r="L705">
        <v>197.25208688867099</v>
      </c>
      <c r="M705">
        <v>59.026019491203698</v>
      </c>
      <c r="N705">
        <v>1.37094088069372</v>
      </c>
      <c r="O705">
        <v>18.4302886724576</v>
      </c>
      <c r="P705">
        <v>110.860314523589</v>
      </c>
      <c r="Q705">
        <v>0.15815481513874999</v>
      </c>
    </row>
    <row r="706" spans="1:17" x14ac:dyDescent="0.3">
      <c r="A706" t="s">
        <v>1542</v>
      </c>
      <c r="B706" t="s">
        <v>1543</v>
      </c>
      <c r="C706" t="s">
        <v>3157</v>
      </c>
      <c r="D706" t="s">
        <v>375</v>
      </c>
      <c r="E706">
        <v>6466.0905924999997</v>
      </c>
      <c r="F706">
        <v>330.7</v>
      </c>
      <c r="G706">
        <v>22.928010204596902</v>
      </c>
      <c r="H706">
        <v>-3.0153880524784902</v>
      </c>
      <c r="I706">
        <v>19.696923543337899</v>
      </c>
      <c r="J706">
        <v>1.97407529815674</v>
      </c>
      <c r="K706">
        <v>326.82539460667101</v>
      </c>
      <c r="L706">
        <v>306.19629548575699</v>
      </c>
      <c r="M706">
        <v>64.678970270754306</v>
      </c>
      <c r="N706">
        <v>0.41529336307479497</v>
      </c>
      <c r="O706">
        <v>14.514665860296301</v>
      </c>
      <c r="P706">
        <v>43.160173160173102</v>
      </c>
      <c r="Q706">
        <v>1.4075653380172E-2</v>
      </c>
    </row>
    <row r="707" spans="1:17" x14ac:dyDescent="0.3">
      <c r="A707" t="s">
        <v>1544</v>
      </c>
      <c r="B707" t="s">
        <v>1545</v>
      </c>
      <c r="C707" t="s">
        <v>573</v>
      </c>
      <c r="D707" t="s">
        <v>573</v>
      </c>
      <c r="E707">
        <v>6429.8341480999998</v>
      </c>
      <c r="F707">
        <v>339.65</v>
      </c>
      <c r="G707">
        <v>-12.008217601575399</v>
      </c>
      <c r="H707">
        <v>-17.4850827814982</v>
      </c>
      <c r="I707">
        <v>-12.652809692724899</v>
      </c>
      <c r="J707">
        <v>-3.2552187127595298</v>
      </c>
      <c r="K707">
        <v>359.15348183382201</v>
      </c>
      <c r="L707">
        <v>355.044377270371</v>
      </c>
      <c r="M707">
        <v>39.565487030490701</v>
      </c>
      <c r="N707">
        <v>1.01881299019864</v>
      </c>
      <c r="O707">
        <v>32.680700721330702</v>
      </c>
      <c r="P707">
        <v>32.9614405950283</v>
      </c>
      <c r="Q707">
        <v>2.6564716123792999E-2</v>
      </c>
    </row>
    <row r="708" spans="1:17" x14ac:dyDescent="0.3">
      <c r="A708" t="s">
        <v>1546</v>
      </c>
      <c r="B708" t="s">
        <v>1547</v>
      </c>
      <c r="C708" t="s">
        <v>3153</v>
      </c>
      <c r="D708" t="s">
        <v>1548</v>
      </c>
      <c r="E708">
        <v>6425.0455373249997</v>
      </c>
      <c r="F708">
        <v>320.35000000000002</v>
      </c>
      <c r="G708">
        <v>-18.9133704247228</v>
      </c>
      <c r="H708">
        <v>-5.3476317951461096</v>
      </c>
      <c r="I708">
        <v>-47.632310067333798</v>
      </c>
      <c r="J708">
        <v>3.38595797691011</v>
      </c>
      <c r="K708">
        <v>343.31349252752301</v>
      </c>
      <c r="L708">
        <v>370.90228442958499</v>
      </c>
      <c r="M708">
        <v>55.053222166350103</v>
      </c>
      <c r="N708">
        <v>1.0885863639845399</v>
      </c>
      <c r="O708">
        <v>83.549243015451793</v>
      </c>
      <c r="P708">
        <v>23.4489402697495</v>
      </c>
      <c r="Q708">
        <v>6.1484888009378999E-2</v>
      </c>
    </row>
    <row r="709" spans="1:17" x14ac:dyDescent="0.3">
      <c r="A709" t="s">
        <v>1549</v>
      </c>
      <c r="B709" t="s">
        <v>1550</v>
      </c>
      <c r="C709" t="s">
        <v>3151</v>
      </c>
      <c r="D709" t="s">
        <v>573</v>
      </c>
      <c r="E709">
        <v>6416.4626171999998</v>
      </c>
      <c r="F709">
        <v>374.05</v>
      </c>
      <c r="G709">
        <v>-5.93496813437927</v>
      </c>
      <c r="H709">
        <v>9.6431027334001502</v>
      </c>
      <c r="I709">
        <v>13.393286314710201</v>
      </c>
      <c r="J709">
        <v>17.711925851159201</v>
      </c>
      <c r="K709">
        <v>340.348989643229</v>
      </c>
      <c r="L709">
        <v>334.599848852219</v>
      </c>
      <c r="M709">
        <v>73.302318087138005</v>
      </c>
      <c r="N709">
        <v>1.75313756255405</v>
      </c>
      <c r="O709">
        <v>17.176848014971199</v>
      </c>
      <c r="P709">
        <v>50.1907247540654</v>
      </c>
      <c r="Q709">
        <v>0.10896498933522999</v>
      </c>
    </row>
    <row r="710" spans="1:17" hidden="1" x14ac:dyDescent="0.3">
      <c r="A710" t="s">
        <v>1551</v>
      </c>
      <c r="B710" t="s">
        <v>1552</v>
      </c>
      <c r="C710" t="s">
        <v>3158</v>
      </c>
      <c r="D710" t="s">
        <v>120</v>
      </c>
      <c r="E710">
        <v>6414.4057380000004</v>
      </c>
      <c r="F710">
        <v>8365.4500000000007</v>
      </c>
      <c r="G710">
        <v>213.03674023878199</v>
      </c>
      <c r="H710">
        <v>15.643225775427</v>
      </c>
      <c r="I710">
        <v>51.212996186500597</v>
      </c>
      <c r="J710">
        <v>1.96781500570789</v>
      </c>
      <c r="K710">
        <v>7184.2790901124799</v>
      </c>
      <c r="L710">
        <v>5675.0014218248198</v>
      </c>
      <c r="M710">
        <v>70.169995349738599</v>
      </c>
      <c r="N710">
        <v>0.80123879397602904</v>
      </c>
      <c r="O710">
        <v>4.7540777842196098</v>
      </c>
      <c r="P710">
        <v>278.338835873547</v>
      </c>
      <c r="Q710">
        <v>0.33697705281064799</v>
      </c>
    </row>
    <row r="711" spans="1:17" x14ac:dyDescent="0.3">
      <c r="A711" t="s">
        <v>1553</v>
      </c>
      <c r="B711" t="s">
        <v>1554</v>
      </c>
      <c r="C711" t="s">
        <v>3155</v>
      </c>
      <c r="D711" t="s">
        <v>97</v>
      </c>
      <c r="E711">
        <v>6412.1689726000004</v>
      </c>
      <c r="F711">
        <v>1395.95</v>
      </c>
      <c r="G711">
        <v>56.987741232529999</v>
      </c>
      <c r="H711">
        <v>25.0738074391198</v>
      </c>
      <c r="I711">
        <v>52.974307508667998</v>
      </c>
      <c r="J711">
        <v>3.9732136942575802</v>
      </c>
      <c r="K711">
        <v>1122.18805998424</v>
      </c>
      <c r="L711">
        <v>914.47301535979398</v>
      </c>
      <c r="M711">
        <v>72.087683553770802</v>
      </c>
      <c r="N711">
        <v>1.10617284600976</v>
      </c>
      <c r="O711">
        <v>0.28654321429850599</v>
      </c>
      <c r="P711">
        <v>123.745792594967</v>
      </c>
      <c r="Q711">
        <v>3.8730692538707999E-2</v>
      </c>
    </row>
    <row r="712" spans="1:17" x14ac:dyDescent="0.3">
      <c r="A712" t="s">
        <v>1555</v>
      </c>
      <c r="B712" t="s">
        <v>1556</v>
      </c>
      <c r="C712" t="s">
        <v>3155</v>
      </c>
      <c r="D712" t="s">
        <v>1557</v>
      </c>
      <c r="E712">
        <v>6392.4832164899999</v>
      </c>
      <c r="F712">
        <v>456.85</v>
      </c>
      <c r="G712">
        <v>-2.0407290126350099E-2</v>
      </c>
      <c r="H712">
        <v>7.29838260560095</v>
      </c>
      <c r="I712">
        <v>5.7082673508216999</v>
      </c>
      <c r="J712">
        <v>7.4863743894021697</v>
      </c>
      <c r="K712">
        <v>465.91482345901397</v>
      </c>
      <c r="L712">
        <v>463.06575496537903</v>
      </c>
      <c r="M712">
        <v>64.298232124876506</v>
      </c>
      <c r="N712">
        <v>0.62056420967022097</v>
      </c>
      <c r="O712">
        <v>26.277771697493701</v>
      </c>
      <c r="P712">
        <v>20.8597883597883</v>
      </c>
    </row>
    <row r="713" spans="1:17" x14ac:dyDescent="0.3">
      <c r="A713" t="s">
        <v>1558</v>
      </c>
      <c r="B713" t="s">
        <v>1559</v>
      </c>
      <c r="C713" t="s">
        <v>3151</v>
      </c>
      <c r="D713" t="s">
        <v>120</v>
      </c>
      <c r="E713">
        <v>6382.6467652800002</v>
      </c>
      <c r="F713">
        <v>956.45</v>
      </c>
      <c r="G713">
        <v>69.847808740469105</v>
      </c>
      <c r="H713">
        <v>64.089589861464106</v>
      </c>
      <c r="I713">
        <v>89.413246109138001</v>
      </c>
      <c r="J713">
        <v>10.3223547945353</v>
      </c>
      <c r="K713">
        <v>706.88836175591098</v>
      </c>
      <c r="L713">
        <v>581.77086131500403</v>
      </c>
      <c r="M713">
        <v>89.272314832417607</v>
      </c>
      <c r="N713">
        <v>1.05998163087844</v>
      </c>
      <c r="O713">
        <v>3.5652673950546201</v>
      </c>
      <c r="P713">
        <v>125.047058823529</v>
      </c>
    </row>
    <row r="714" spans="1:17" x14ac:dyDescent="0.3">
      <c r="A714" t="s">
        <v>1560</v>
      </c>
      <c r="B714" t="s">
        <v>1561</v>
      </c>
      <c r="C714" t="s">
        <v>3155</v>
      </c>
      <c r="D714" t="s">
        <v>896</v>
      </c>
      <c r="E714">
        <v>6375.8021435640003</v>
      </c>
      <c r="F714">
        <v>17.27</v>
      </c>
      <c r="G714">
        <v>-27.163239843734601</v>
      </c>
      <c r="H714">
        <v>8.6206620153029494</v>
      </c>
      <c r="I714">
        <v>-22.586778072144099</v>
      </c>
      <c r="J714">
        <v>9.0717032195596392</v>
      </c>
      <c r="K714">
        <v>16.839473209117202</v>
      </c>
      <c r="L714">
        <v>19.420555507999399</v>
      </c>
      <c r="M714">
        <v>74.883278528835007</v>
      </c>
      <c r="N714">
        <v>0.66140323821373403</v>
      </c>
      <c r="O714">
        <v>56.3404748118123</v>
      </c>
      <c r="P714">
        <v>21.5769095388947</v>
      </c>
      <c r="Q714">
        <v>1.5312481758452999E-2</v>
      </c>
    </row>
    <row r="715" spans="1:17" x14ac:dyDescent="0.3">
      <c r="A715" t="s">
        <v>1562</v>
      </c>
      <c r="B715" t="s">
        <v>1563</v>
      </c>
      <c r="C715" t="s">
        <v>573</v>
      </c>
      <c r="D715" t="s">
        <v>573</v>
      </c>
      <c r="E715">
        <v>6367.525302</v>
      </c>
      <c r="F715">
        <v>322.8</v>
      </c>
      <c r="G715">
        <v>-24.615528812355599</v>
      </c>
      <c r="H715">
        <v>2.5188908834566899</v>
      </c>
      <c r="I715">
        <v>-14.390668976522401</v>
      </c>
      <c r="J715">
        <v>-4.0691295565231096</v>
      </c>
      <c r="K715">
        <v>318.200486747811</v>
      </c>
      <c r="L715">
        <v>335.78253238036302</v>
      </c>
      <c r="M715">
        <v>54.157805796984803</v>
      </c>
      <c r="N715">
        <v>2.2582941901377001</v>
      </c>
      <c r="O715">
        <v>35.362453531598497</v>
      </c>
      <c r="P715">
        <v>20.560224089635799</v>
      </c>
      <c r="Q715">
        <v>4.6655797996539003E-2</v>
      </c>
    </row>
    <row r="716" spans="1:17" x14ac:dyDescent="0.3">
      <c r="A716" t="s">
        <v>1564</v>
      </c>
      <c r="B716" t="s">
        <v>1565</v>
      </c>
      <c r="C716" t="s">
        <v>3148</v>
      </c>
      <c r="D716" t="s">
        <v>213</v>
      </c>
      <c r="E716">
        <v>6366.2994208</v>
      </c>
      <c r="F716">
        <v>448.15</v>
      </c>
      <c r="G716">
        <v>-13.5310963734034</v>
      </c>
      <c r="H716">
        <v>-3.9528240081227501</v>
      </c>
      <c r="I716">
        <v>16.035053363583</v>
      </c>
      <c r="J716">
        <v>0.50371470746421299</v>
      </c>
      <c r="K716">
        <v>454.99941852038899</v>
      </c>
      <c r="L716">
        <v>433.44243879819697</v>
      </c>
      <c r="M716">
        <v>56.639010619980098</v>
      </c>
      <c r="N716">
        <v>0.46334970233913297</v>
      </c>
      <c r="O716">
        <v>24.857748521700302</v>
      </c>
      <c r="P716">
        <v>65.034063708340994</v>
      </c>
      <c r="Q716">
        <v>0.13484675616482</v>
      </c>
    </row>
    <row r="717" spans="1:17" x14ac:dyDescent="0.3">
      <c r="A717" t="s">
        <v>1566</v>
      </c>
      <c r="B717" t="s">
        <v>1567</v>
      </c>
      <c r="C717" t="s">
        <v>3148</v>
      </c>
      <c r="D717" t="s">
        <v>213</v>
      </c>
      <c r="E717">
        <v>6355.2220355250001</v>
      </c>
      <c r="F717">
        <v>463.75</v>
      </c>
      <c r="G717">
        <v>2.1250283113667101</v>
      </c>
      <c r="H717">
        <v>-10.874153142928501</v>
      </c>
      <c r="I717">
        <v>-3.40311840837097</v>
      </c>
      <c r="J717">
        <v>2.30850743795353</v>
      </c>
      <c r="K717">
        <v>490.62220341242801</v>
      </c>
      <c r="L717">
        <v>477.20300175603899</v>
      </c>
      <c r="M717">
        <v>46.968244144781799</v>
      </c>
      <c r="N717">
        <v>0.490015326625444</v>
      </c>
      <c r="O717">
        <v>37.919137466307198</v>
      </c>
      <c r="P717">
        <v>29.6840044742729</v>
      </c>
      <c r="Q717">
        <v>-8.9903573407370003E-3</v>
      </c>
    </row>
    <row r="718" spans="1:17" x14ac:dyDescent="0.3">
      <c r="A718" t="s">
        <v>1568</v>
      </c>
      <c r="B718" t="s">
        <v>1569</v>
      </c>
      <c r="C718" t="s">
        <v>3145</v>
      </c>
      <c r="D718" t="s">
        <v>123</v>
      </c>
      <c r="E718">
        <v>6351.94669032</v>
      </c>
      <c r="F718">
        <v>552.85</v>
      </c>
      <c r="G718">
        <v>-17.061632910261</v>
      </c>
      <c r="H718">
        <v>-8.8490771802379893</v>
      </c>
      <c r="I718">
        <v>5.9765355373232598</v>
      </c>
      <c r="J718">
        <v>-7.9049349288288301E-2</v>
      </c>
      <c r="K718">
        <v>579.65928794577701</v>
      </c>
      <c r="L718">
        <v>564.07030693230195</v>
      </c>
      <c r="M718">
        <v>47.816072133088902</v>
      </c>
      <c r="N718">
        <v>0.45526424193103199</v>
      </c>
      <c r="O718">
        <v>24.1566428506828</v>
      </c>
      <c r="P718">
        <v>18.383297644539599</v>
      </c>
      <c r="Q718">
        <v>3.6845076816130001E-2</v>
      </c>
    </row>
    <row r="719" spans="1:17" x14ac:dyDescent="0.3">
      <c r="A719" t="s">
        <v>1570</v>
      </c>
      <c r="B719" t="s">
        <v>1571</v>
      </c>
      <c r="C719" t="s">
        <v>3143</v>
      </c>
      <c r="D719" t="s">
        <v>24</v>
      </c>
      <c r="E719">
        <v>6349.7216733089999</v>
      </c>
      <c r="F719">
        <v>23.86</v>
      </c>
      <c r="G719">
        <v>-15.961759648023801</v>
      </c>
      <c r="H719">
        <v>-1.6642155438769</v>
      </c>
      <c r="I719">
        <v>-20.2870819262941</v>
      </c>
      <c r="J719">
        <v>5.2523220323427102</v>
      </c>
      <c r="K719">
        <v>24.018240775487399</v>
      </c>
      <c r="L719">
        <v>25.1747956364988</v>
      </c>
      <c r="M719">
        <v>68.541383794800097</v>
      </c>
      <c r="N719">
        <v>0.89459894955266805</v>
      </c>
      <c r="O719">
        <v>54.575545127348903</v>
      </c>
      <c r="P719">
        <v>7.1396497530309802</v>
      </c>
      <c r="Q719">
        <v>0.113883375630809</v>
      </c>
    </row>
    <row r="720" spans="1:17" hidden="1" x14ac:dyDescent="0.3">
      <c r="A720" t="s">
        <v>1572</v>
      </c>
      <c r="B720" t="s">
        <v>1573</v>
      </c>
      <c r="C720" t="s">
        <v>3158</v>
      </c>
      <c r="D720" t="s">
        <v>46</v>
      </c>
      <c r="E720">
        <v>6347.84</v>
      </c>
      <c r="F720">
        <v>86</v>
      </c>
      <c r="G720">
        <v>-27.3027341767773</v>
      </c>
      <c r="H720">
        <v>-3.7941744639983401</v>
      </c>
      <c r="I720">
        <v>-14.268280516188399</v>
      </c>
      <c r="J720">
        <v>-0.223558019808511</v>
      </c>
      <c r="K720">
        <v>89.554549315228897</v>
      </c>
      <c r="L720">
        <v>91.268982164178297</v>
      </c>
      <c r="M720">
        <v>53.081674366169402</v>
      </c>
      <c r="N720">
        <v>2.2564102564102502</v>
      </c>
      <c r="O720">
        <v>14.5348837209302</v>
      </c>
      <c r="P720">
        <v>1.1764705882352899</v>
      </c>
    </row>
    <row r="721" spans="1:17" x14ac:dyDescent="0.3">
      <c r="A721" t="s">
        <v>1574</v>
      </c>
      <c r="B721" t="s">
        <v>1575</v>
      </c>
      <c r="C721" t="s">
        <v>3143</v>
      </c>
      <c r="D721" t="s">
        <v>500</v>
      </c>
      <c r="E721">
        <v>6328.3688350000002</v>
      </c>
      <c r="F721">
        <v>287.55</v>
      </c>
      <c r="G721">
        <v>-37.147707600661498</v>
      </c>
      <c r="H721">
        <v>-2.5681236972479402</v>
      </c>
      <c r="I721">
        <v>-14.8276051473685</v>
      </c>
      <c r="J721">
        <v>4.4695827744153096</v>
      </c>
      <c r="K721">
        <v>292.56682588517498</v>
      </c>
      <c r="L721">
        <v>305.76609649593598</v>
      </c>
      <c r="M721">
        <v>59.587984595882702</v>
      </c>
      <c r="N721">
        <v>0.69810803449331804</v>
      </c>
      <c r="O721">
        <v>40.942444792209997</v>
      </c>
      <c r="P721">
        <v>10.130218307162</v>
      </c>
      <c r="Q721">
        <v>5.6800108523014002E-2</v>
      </c>
    </row>
    <row r="722" spans="1:17" hidden="1" x14ac:dyDescent="0.3">
      <c r="A722" t="s">
        <v>1576</v>
      </c>
      <c r="B722" t="s">
        <v>1577</v>
      </c>
      <c r="C722" t="s">
        <v>3158</v>
      </c>
      <c r="E722">
        <v>6266.1528877000001</v>
      </c>
      <c r="F722">
        <v>113</v>
      </c>
      <c r="G722">
        <v>-21.514982891129801</v>
      </c>
      <c r="I722">
        <v>-9.4856718205362593</v>
      </c>
      <c r="M722">
        <v>50</v>
      </c>
      <c r="N722">
        <v>1</v>
      </c>
      <c r="O722">
        <v>1.76991150442478</v>
      </c>
      <c r="P722">
        <v>0</v>
      </c>
    </row>
    <row r="723" spans="1:17" x14ac:dyDescent="0.3">
      <c r="A723" t="s">
        <v>1578</v>
      </c>
      <c r="B723" t="s">
        <v>1579</v>
      </c>
      <c r="C723" t="s">
        <v>3147</v>
      </c>
      <c r="D723" t="s">
        <v>51</v>
      </c>
      <c r="E723">
        <v>6245.0628660000002</v>
      </c>
      <c r="F723">
        <v>778.6</v>
      </c>
      <c r="G723">
        <v>154.12107659412899</v>
      </c>
      <c r="H723">
        <v>21.368100347101102</v>
      </c>
      <c r="I723">
        <v>108.245107883557</v>
      </c>
      <c r="J723">
        <v>-4.3147761151054498</v>
      </c>
      <c r="K723">
        <v>641.43986488783798</v>
      </c>
      <c r="L723">
        <v>493.822495009617</v>
      </c>
      <c r="M723">
        <v>67.584449679532597</v>
      </c>
      <c r="N723">
        <v>2.2361879267653002</v>
      </c>
      <c r="O723">
        <v>7.0382738248137597</v>
      </c>
      <c r="P723">
        <v>189.55001859427199</v>
      </c>
      <c r="Q723">
        <v>4.7163074950599002E-2</v>
      </c>
    </row>
    <row r="724" spans="1:17" x14ac:dyDescent="0.3">
      <c r="A724" t="s">
        <v>1580</v>
      </c>
      <c r="B724" t="s">
        <v>1581</v>
      </c>
      <c r="C724" t="s">
        <v>3151</v>
      </c>
      <c r="D724" t="s">
        <v>117</v>
      </c>
      <c r="E724">
        <v>6211.4613642000004</v>
      </c>
      <c r="F724">
        <v>570.85</v>
      </c>
      <c r="G724">
        <v>-8.2527770343548301</v>
      </c>
      <c r="H724">
        <v>-14.838917081715801</v>
      </c>
      <c r="I724">
        <v>-12.520347934116501</v>
      </c>
      <c r="J724">
        <v>-0.31097060722109798</v>
      </c>
      <c r="K724">
        <v>632.57079374900798</v>
      </c>
      <c r="L724">
        <v>618.664306108657</v>
      </c>
      <c r="M724">
        <v>38.833046802632701</v>
      </c>
      <c r="N724">
        <v>0.98529387976392002</v>
      </c>
      <c r="O724">
        <v>47.438031006393899</v>
      </c>
      <c r="P724">
        <v>22.093893701208401</v>
      </c>
      <c r="Q724">
        <v>6.0145776030207002E-2</v>
      </c>
    </row>
    <row r="725" spans="1:17" hidden="1" x14ac:dyDescent="0.3">
      <c r="A725" t="s">
        <v>1582</v>
      </c>
      <c r="B725" t="s">
        <v>1583</v>
      </c>
      <c r="C725" t="s">
        <v>3158</v>
      </c>
      <c r="D725" t="s">
        <v>251</v>
      </c>
      <c r="E725">
        <v>6208.1280538199999</v>
      </c>
      <c r="F725">
        <v>498.3</v>
      </c>
      <c r="G725">
        <v>81.679575075490206</v>
      </c>
      <c r="H725">
        <v>17.939030106601098</v>
      </c>
      <c r="I725">
        <v>76.980057316748599</v>
      </c>
      <c r="J725">
        <v>5.5086595534132403</v>
      </c>
      <c r="K725">
        <v>429.00791421250398</v>
      </c>
      <c r="L725">
        <v>350.618332971521</v>
      </c>
      <c r="M725">
        <v>81.372582977699494</v>
      </c>
      <c r="N725">
        <v>0.41879894525442202</v>
      </c>
      <c r="O725">
        <v>2.3479831426851101</v>
      </c>
      <c r="P725">
        <v>140.31830238726701</v>
      </c>
    </row>
    <row r="726" spans="1:17" x14ac:dyDescent="0.3">
      <c r="A726" t="s">
        <v>1584</v>
      </c>
      <c r="B726" t="s">
        <v>1585</v>
      </c>
      <c r="C726" t="s">
        <v>3151</v>
      </c>
      <c r="D726" t="s">
        <v>1377</v>
      </c>
      <c r="E726">
        <v>6206.4197593299996</v>
      </c>
      <c r="F726">
        <v>1052.3</v>
      </c>
      <c r="G726">
        <v>-18.112011845919</v>
      </c>
      <c r="H726">
        <v>0.48262545557529701</v>
      </c>
      <c r="I726">
        <v>36.661105761619503</v>
      </c>
      <c r="J726">
        <v>4.0651847099843801</v>
      </c>
      <c r="K726">
        <v>926.72335287147098</v>
      </c>
      <c r="L726">
        <v>849.49203345771798</v>
      </c>
      <c r="M726">
        <v>62.010482052143097</v>
      </c>
      <c r="N726">
        <v>1.2861204177793599</v>
      </c>
      <c r="O726">
        <v>0.82676042953531104</v>
      </c>
      <c r="P726">
        <v>72.395150720838799</v>
      </c>
      <c r="Q726">
        <v>0.13432358147445</v>
      </c>
    </row>
    <row r="727" spans="1:17" hidden="1" x14ac:dyDescent="0.3">
      <c r="A727" t="s">
        <v>1586</v>
      </c>
      <c r="B727" t="s">
        <v>1587</v>
      </c>
      <c r="C727" t="s">
        <v>3158</v>
      </c>
      <c r="D727" t="s">
        <v>995</v>
      </c>
      <c r="E727">
        <v>6117.2847122499998</v>
      </c>
      <c r="F727">
        <v>461.7</v>
      </c>
      <c r="G727">
        <v>21.6429458779775</v>
      </c>
      <c r="H727">
        <v>5.1882632655611998</v>
      </c>
      <c r="I727">
        <v>43.798552403590797</v>
      </c>
      <c r="J727">
        <v>-3.1929457749105499</v>
      </c>
      <c r="K727">
        <v>465.14782772029503</v>
      </c>
      <c r="L727">
        <v>418.58878750620897</v>
      </c>
      <c r="M727">
        <v>55.505906538974699</v>
      </c>
      <c r="N727">
        <v>1.1971747291755299</v>
      </c>
      <c r="O727">
        <v>24.528914879792001</v>
      </c>
      <c r="P727">
        <v>62.713656387665097</v>
      </c>
    </row>
    <row r="728" spans="1:17" hidden="1" x14ac:dyDescent="0.3">
      <c r="A728" t="s">
        <v>1588</v>
      </c>
      <c r="B728" t="s">
        <v>1589</v>
      </c>
      <c r="C728" t="s">
        <v>3158</v>
      </c>
      <c r="D728" t="s">
        <v>1590</v>
      </c>
      <c r="E728">
        <v>6104.9356541790003</v>
      </c>
      <c r="F728">
        <v>48.38</v>
      </c>
      <c r="G728">
        <v>-4.1933281845025698</v>
      </c>
      <c r="H728">
        <v>-4.6435599388586901</v>
      </c>
      <c r="I728">
        <v>35.471503727028299</v>
      </c>
      <c r="J728">
        <v>5.8816113206549296</v>
      </c>
      <c r="K728">
        <v>45.811733124815099</v>
      </c>
      <c r="L728">
        <v>39.8645248542134</v>
      </c>
      <c r="M728">
        <v>48.390337940062601</v>
      </c>
      <c r="N728">
        <v>0.54958762030389896</v>
      </c>
      <c r="O728">
        <v>13.166597767672499</v>
      </c>
      <c r="P728">
        <v>77.216117216117198</v>
      </c>
    </row>
    <row r="729" spans="1:17" hidden="1" x14ac:dyDescent="0.3">
      <c r="A729" t="s">
        <v>1591</v>
      </c>
      <c r="B729" t="s">
        <v>1592</v>
      </c>
      <c r="C729" t="s">
        <v>3158</v>
      </c>
      <c r="D729" t="s">
        <v>573</v>
      </c>
      <c r="E729">
        <v>6071.4653599499998</v>
      </c>
      <c r="F729">
        <v>2360.4</v>
      </c>
      <c r="G729">
        <v>126.457340605338</v>
      </c>
      <c r="H729">
        <v>13.2818449055952</v>
      </c>
      <c r="I729">
        <v>94.346795317135701</v>
      </c>
      <c r="J729">
        <v>4.0829637193219304</v>
      </c>
      <c r="K729">
        <v>2148.8364762496999</v>
      </c>
      <c r="L729">
        <v>1661.0204262100001</v>
      </c>
      <c r="M729">
        <v>68.7405343586274</v>
      </c>
      <c r="N729">
        <v>1.54004629564124</v>
      </c>
      <c r="O729">
        <v>5.2448737502118004</v>
      </c>
      <c r="P729">
        <v>162.266666666666</v>
      </c>
      <c r="Q729">
        <v>0.18606753025743</v>
      </c>
    </row>
    <row r="730" spans="1:17" x14ac:dyDescent="0.3">
      <c r="A730" t="s">
        <v>1593</v>
      </c>
      <c r="B730" t="s">
        <v>1594</v>
      </c>
      <c r="C730" t="s">
        <v>3155</v>
      </c>
      <c r="D730" t="s">
        <v>457</v>
      </c>
      <c r="E730">
        <v>6060.0780497199903</v>
      </c>
      <c r="F730">
        <v>1128.45</v>
      </c>
      <c r="G730">
        <v>-36.682580341710199</v>
      </c>
      <c r="H730">
        <v>-3.9777519983484102</v>
      </c>
      <c r="I730">
        <v>4.2009793166308604</v>
      </c>
      <c r="J730">
        <v>2.4342644870533299</v>
      </c>
      <c r="K730">
        <v>1164.5434657010801</v>
      </c>
      <c r="L730">
        <v>1156.1921338627801</v>
      </c>
      <c r="M730">
        <v>51.106619401727102</v>
      </c>
      <c r="N730">
        <v>0.36709004362200798</v>
      </c>
      <c r="O730">
        <v>24.7551951792281</v>
      </c>
      <c r="P730">
        <v>20.909675345547999</v>
      </c>
      <c r="Q730">
        <v>-4.7060898093303001E-2</v>
      </c>
    </row>
    <row r="731" spans="1:17" x14ac:dyDescent="0.3">
      <c r="A731" t="s">
        <v>1595</v>
      </c>
      <c r="B731" t="s">
        <v>1596</v>
      </c>
      <c r="C731" t="s">
        <v>3157</v>
      </c>
      <c r="D731" t="s">
        <v>375</v>
      </c>
      <c r="E731">
        <v>5992.415156</v>
      </c>
      <c r="F731">
        <v>119.82</v>
      </c>
      <c r="G731">
        <v>45.068951862141297</v>
      </c>
      <c r="H731">
        <v>9.3642712032574007</v>
      </c>
      <c r="I731">
        <v>7.8163725215311102</v>
      </c>
      <c r="J731">
        <v>9.6729781925171707</v>
      </c>
      <c r="K731">
        <v>117.48730186230399</v>
      </c>
      <c r="L731">
        <v>114.998530268694</v>
      </c>
      <c r="M731">
        <v>73.576755594664803</v>
      </c>
      <c r="N731">
        <v>1.27800833378629</v>
      </c>
      <c r="O731">
        <v>41.837756634952399</v>
      </c>
      <c r="P731">
        <v>65.268965517241298</v>
      </c>
      <c r="Q731">
        <v>8.7691205284551002E-2</v>
      </c>
    </row>
    <row r="732" spans="1:17" hidden="1" x14ac:dyDescent="0.3">
      <c r="A732" t="s">
        <v>1597</v>
      </c>
      <c r="B732" t="s">
        <v>1598</v>
      </c>
      <c r="C732" t="s">
        <v>3158</v>
      </c>
      <c r="D732" t="s">
        <v>269</v>
      </c>
      <c r="E732">
        <v>5961.6705505949903</v>
      </c>
      <c r="F732">
        <v>1317</v>
      </c>
      <c r="G732">
        <v>285.45607007996301</v>
      </c>
      <c r="H732">
        <v>25.828649363466798</v>
      </c>
      <c r="I732">
        <v>93.564654207387704</v>
      </c>
      <c r="J732">
        <v>15.2915341358321</v>
      </c>
      <c r="K732">
        <v>1061.8580943146201</v>
      </c>
      <c r="L732">
        <v>828.84936908908799</v>
      </c>
      <c r="M732">
        <v>79.342870595829993</v>
      </c>
      <c r="N732">
        <v>1.2849417927658999</v>
      </c>
      <c r="O732">
        <v>6.3022019741837401</v>
      </c>
      <c r="P732">
        <v>321.44</v>
      </c>
      <c r="Q732">
        <v>0.12638820725050401</v>
      </c>
    </row>
    <row r="733" spans="1:17" hidden="1" x14ac:dyDescent="0.3">
      <c r="A733" t="s">
        <v>1599</v>
      </c>
      <c r="B733" t="s">
        <v>1600</v>
      </c>
      <c r="C733" t="s">
        <v>3158</v>
      </c>
      <c r="D733" t="s">
        <v>46</v>
      </c>
      <c r="E733">
        <v>5961.2903434199998</v>
      </c>
      <c r="F733">
        <v>340.8</v>
      </c>
      <c r="G733">
        <v>-31.294921622475201</v>
      </c>
      <c r="H733">
        <v>-7.1338648582244497</v>
      </c>
      <c r="I733">
        <v>-19.265610551881601</v>
      </c>
      <c r="J733">
        <v>3.72540917338711</v>
      </c>
      <c r="K733">
        <v>349.76516940208302</v>
      </c>
      <c r="M733">
        <v>65.422735835714093</v>
      </c>
      <c r="N733">
        <v>0.59589412006893705</v>
      </c>
      <c r="O733">
        <v>24.6478873239436</v>
      </c>
      <c r="P733">
        <v>16.313993174061402</v>
      </c>
    </row>
    <row r="734" spans="1:17" x14ac:dyDescent="0.3">
      <c r="A734" t="s">
        <v>1601</v>
      </c>
      <c r="B734" t="s">
        <v>1602</v>
      </c>
      <c r="C734" t="s">
        <v>3144</v>
      </c>
      <c r="D734" t="s">
        <v>972</v>
      </c>
      <c r="E734">
        <v>5943.4640469750002</v>
      </c>
      <c r="F734">
        <v>726.85</v>
      </c>
      <c r="G734">
        <v>79.6336247149044</v>
      </c>
      <c r="H734">
        <v>-0.82088106078197498</v>
      </c>
      <c r="I734">
        <v>165.54599710615301</v>
      </c>
      <c r="J734">
        <v>5.4473319206585797</v>
      </c>
      <c r="K734">
        <v>650.23599399036596</v>
      </c>
      <c r="L734">
        <v>498.683150698693</v>
      </c>
      <c r="M734">
        <v>65.407641987554896</v>
      </c>
      <c r="N734">
        <v>0.39836106356652501</v>
      </c>
      <c r="O734">
        <v>20.217376350003398</v>
      </c>
      <c r="P734">
        <v>236.81649675625499</v>
      </c>
      <c r="Q734">
        <v>6.6991425115651995E-2</v>
      </c>
    </row>
    <row r="735" spans="1:17" hidden="1" x14ac:dyDescent="0.3">
      <c r="A735" t="s">
        <v>1603</v>
      </c>
      <c r="B735" t="s">
        <v>1604</v>
      </c>
      <c r="C735" t="s">
        <v>3158</v>
      </c>
      <c r="D735" t="s">
        <v>51</v>
      </c>
      <c r="E735">
        <v>5913.73097125</v>
      </c>
      <c r="F735">
        <v>827.55</v>
      </c>
      <c r="G735">
        <v>77.400702225568395</v>
      </c>
      <c r="H735">
        <v>-4.0644862450416603</v>
      </c>
      <c r="I735">
        <v>45.489270113181597</v>
      </c>
      <c r="J735">
        <v>-5.8471535254264797</v>
      </c>
      <c r="K735">
        <v>779.17012116955505</v>
      </c>
      <c r="L735">
        <v>622.35000606216499</v>
      </c>
      <c r="M735">
        <v>41.947906136892499</v>
      </c>
      <c r="N735">
        <v>0.39710492694014798</v>
      </c>
      <c r="O735">
        <v>13.3405836505347</v>
      </c>
      <c r="P735">
        <v>106.60342029709101</v>
      </c>
      <c r="Q735">
        <v>0.127820519571365</v>
      </c>
    </row>
    <row r="736" spans="1:17" hidden="1" x14ac:dyDescent="0.3">
      <c r="A736" t="s">
        <v>1605</v>
      </c>
      <c r="B736" t="s">
        <v>1606</v>
      </c>
      <c r="C736" t="s">
        <v>3158</v>
      </c>
      <c r="D736" t="s">
        <v>46</v>
      </c>
      <c r="E736">
        <v>5902.2225702750002</v>
      </c>
      <c r="F736">
        <v>573.75</v>
      </c>
      <c r="G736">
        <v>551.78614828102502</v>
      </c>
      <c r="H736">
        <v>-1.24637582333521</v>
      </c>
      <c r="I736">
        <v>44.459463850723402</v>
      </c>
      <c r="J736">
        <v>-12.9312257514378</v>
      </c>
      <c r="K736">
        <v>572.57194034019506</v>
      </c>
      <c r="L736">
        <v>445.76256162670398</v>
      </c>
      <c r="M736">
        <v>37.884448102504699</v>
      </c>
      <c r="N736">
        <v>1.3716022785364701</v>
      </c>
      <c r="O736">
        <v>31.4126361655773</v>
      </c>
      <c r="P736">
        <v>675.23307661126796</v>
      </c>
    </row>
    <row r="737" spans="1:17" x14ac:dyDescent="0.3">
      <c r="A737" t="s">
        <v>1607</v>
      </c>
      <c r="B737" t="s">
        <v>1608</v>
      </c>
      <c r="C737" t="s">
        <v>3148</v>
      </c>
      <c r="D737" t="s">
        <v>213</v>
      </c>
      <c r="E737">
        <v>5896.0174657500002</v>
      </c>
      <c r="F737">
        <v>495.05</v>
      </c>
      <c r="G737">
        <v>21.2780151497</v>
      </c>
      <c r="H737">
        <v>1.53153440076395</v>
      </c>
      <c r="I737">
        <v>1.6818348383410799</v>
      </c>
      <c r="J737">
        <v>4.5863217331976598</v>
      </c>
      <c r="K737">
        <v>468.84091168108</v>
      </c>
      <c r="L737">
        <v>446.01546286848099</v>
      </c>
      <c r="M737">
        <v>73.7345340759517</v>
      </c>
      <c r="N737">
        <v>0.55227627807788104</v>
      </c>
      <c r="O737">
        <v>9.5848904151095908</v>
      </c>
      <c r="P737">
        <v>50.929878048780402</v>
      </c>
      <c r="Q737">
        <v>0.171095329585227</v>
      </c>
    </row>
    <row r="738" spans="1:17" hidden="1" x14ac:dyDescent="0.3">
      <c r="A738" t="s">
        <v>1609</v>
      </c>
      <c r="B738" t="s">
        <v>1610</v>
      </c>
      <c r="C738" t="s">
        <v>3155</v>
      </c>
      <c r="D738" t="s">
        <v>51</v>
      </c>
      <c r="E738">
        <v>5883.8367997599998</v>
      </c>
      <c r="F738">
        <v>1354.25</v>
      </c>
      <c r="G738">
        <v>-2.0950208265790402</v>
      </c>
      <c r="H738">
        <v>-6.5870082147207496</v>
      </c>
      <c r="I738">
        <v>23.663434815130302</v>
      </c>
      <c r="J738">
        <v>0.69024601584849499</v>
      </c>
      <c r="K738">
        <v>1357.4837574537701</v>
      </c>
      <c r="M738">
        <v>49.267820087248303</v>
      </c>
      <c r="N738">
        <v>1.3791270151644599</v>
      </c>
      <c r="O738">
        <v>16.983570241831199</v>
      </c>
      <c r="P738">
        <v>39.613402061855602</v>
      </c>
    </row>
    <row r="739" spans="1:17" x14ac:dyDescent="0.3">
      <c r="A739" t="s">
        <v>1611</v>
      </c>
      <c r="B739" t="s">
        <v>1612</v>
      </c>
      <c r="C739" t="s">
        <v>3148</v>
      </c>
      <c r="D739" t="s">
        <v>213</v>
      </c>
      <c r="E739">
        <v>5875.6787090999997</v>
      </c>
      <c r="F739">
        <v>2062.1999999999998</v>
      </c>
      <c r="G739">
        <v>36.102916961867798</v>
      </c>
      <c r="H739">
        <v>-7.8007889087192304</v>
      </c>
      <c r="I739">
        <v>20.103062011910399</v>
      </c>
      <c r="J739">
        <v>5.0504269116631102</v>
      </c>
      <c r="K739">
        <v>2165.1039901273598</v>
      </c>
      <c r="L739">
        <v>1987.14883455323</v>
      </c>
      <c r="M739">
        <v>52.8928754005087</v>
      </c>
      <c r="N739">
        <v>0.78821673748746401</v>
      </c>
      <c r="O739">
        <v>43.152943458442401</v>
      </c>
      <c r="P739">
        <v>84.124999999999901</v>
      </c>
      <c r="Q739">
        <v>9.8062969353980997E-2</v>
      </c>
    </row>
    <row r="740" spans="1:17" hidden="1" x14ac:dyDescent="0.3">
      <c r="A740" t="s">
        <v>1613</v>
      </c>
      <c r="B740" t="s">
        <v>1614</v>
      </c>
      <c r="C740" t="s">
        <v>3158</v>
      </c>
      <c r="D740" t="s">
        <v>51</v>
      </c>
      <c r="E740">
        <v>5847.8154945099996</v>
      </c>
      <c r="F740">
        <v>1125.4000000000001</v>
      </c>
      <c r="G740">
        <v>68.975532841029903</v>
      </c>
      <c r="H740">
        <v>28.174084171417</v>
      </c>
      <c r="I740">
        <v>105.81667700505</v>
      </c>
      <c r="J740">
        <v>-1.32681941533739</v>
      </c>
      <c r="K740">
        <v>856.40727183972899</v>
      </c>
      <c r="L740">
        <v>647.51143594363202</v>
      </c>
      <c r="M740">
        <v>66.571530307964395</v>
      </c>
      <c r="N740">
        <v>1.5569031483899101</v>
      </c>
      <c r="O740">
        <v>4.49617913630708</v>
      </c>
      <c r="P740">
        <v>167.093864957873</v>
      </c>
    </row>
    <row r="741" spans="1:17" hidden="1" x14ac:dyDescent="0.3">
      <c r="A741" t="s">
        <v>1615</v>
      </c>
      <c r="B741" t="s">
        <v>1616</v>
      </c>
      <c r="C741" t="s">
        <v>3158</v>
      </c>
      <c r="D741" t="s">
        <v>21</v>
      </c>
      <c r="E741">
        <v>5822.8955629000002</v>
      </c>
      <c r="F741">
        <v>499.7</v>
      </c>
      <c r="G741">
        <v>-18.008045157680801</v>
      </c>
      <c r="H741">
        <v>0.54492404400194905</v>
      </c>
      <c r="I741">
        <v>4.7949013946281802</v>
      </c>
      <c r="J741">
        <v>3.1798033247293001</v>
      </c>
      <c r="K741">
        <v>488.69408024745201</v>
      </c>
      <c r="L741">
        <v>480.49350581641897</v>
      </c>
      <c r="M741">
        <v>64.1269071457058</v>
      </c>
      <c r="N741">
        <v>0.796029699848807</v>
      </c>
      <c r="O741">
        <v>19.8719231538923</v>
      </c>
      <c r="P741">
        <v>28.095360164060398</v>
      </c>
      <c r="Q741">
        <v>3.8911279399180002E-2</v>
      </c>
    </row>
    <row r="742" spans="1:17" hidden="1" x14ac:dyDescent="0.3">
      <c r="A742" t="s">
        <v>1617</v>
      </c>
      <c r="B742" t="s">
        <v>1618</v>
      </c>
      <c r="C742" t="s">
        <v>3158</v>
      </c>
      <c r="D742" t="s">
        <v>251</v>
      </c>
      <c r="E742">
        <v>5821.6157999999996</v>
      </c>
      <c r="F742">
        <v>2911.5</v>
      </c>
      <c r="G742">
        <v>288.79557611508102</v>
      </c>
      <c r="H742">
        <v>-5.5963654774071596</v>
      </c>
      <c r="I742">
        <v>105.883678433553</v>
      </c>
      <c r="J742">
        <v>-3.03909200039103</v>
      </c>
      <c r="K742">
        <v>2924.0417282303101</v>
      </c>
      <c r="L742">
        <v>2222.28317277837</v>
      </c>
      <c r="M742">
        <v>44.898922430170103</v>
      </c>
      <c r="N742">
        <v>0.46366293978869599</v>
      </c>
      <c r="O742">
        <v>22.857633522239301</v>
      </c>
      <c r="P742">
        <v>320.82821420828202</v>
      </c>
      <c r="Q742">
        <v>0.32684886819580899</v>
      </c>
    </row>
    <row r="743" spans="1:17" x14ac:dyDescent="0.3">
      <c r="A743" t="s">
        <v>1619</v>
      </c>
      <c r="B743" t="s">
        <v>1620</v>
      </c>
      <c r="C743" t="s">
        <v>3151</v>
      </c>
      <c r="D743" t="s">
        <v>269</v>
      </c>
      <c r="E743">
        <v>5792.7865250099903</v>
      </c>
      <c r="F743">
        <v>2541.4499999999998</v>
      </c>
      <c r="G743">
        <v>-9.0257278329266803</v>
      </c>
      <c r="H743">
        <v>-15.2825665613752</v>
      </c>
      <c r="I743">
        <v>-7.7602384076297604</v>
      </c>
      <c r="J743">
        <v>1.5267406659740299</v>
      </c>
      <c r="K743">
        <v>2880.0946125601399</v>
      </c>
      <c r="L743">
        <v>2766.69794039002</v>
      </c>
      <c r="M743">
        <v>37.681824390631903</v>
      </c>
      <c r="N743">
        <v>0.85268608527988099</v>
      </c>
      <c r="O743">
        <v>54.754175765802898</v>
      </c>
      <c r="P743">
        <v>65.836867862968901</v>
      </c>
      <c r="Q743">
        <v>0.113463842862933</v>
      </c>
    </row>
    <row r="744" spans="1:17" x14ac:dyDescent="0.3">
      <c r="A744" t="s">
        <v>1621</v>
      </c>
      <c r="B744" t="s">
        <v>1622</v>
      </c>
      <c r="C744" t="s">
        <v>573</v>
      </c>
      <c r="D744" t="s">
        <v>457</v>
      </c>
      <c r="E744">
        <v>5778.4238625549997</v>
      </c>
      <c r="F744">
        <v>1952.6</v>
      </c>
      <c r="G744">
        <v>22.0045651633679</v>
      </c>
      <c r="H744">
        <v>-2.08231296087166</v>
      </c>
      <c r="I744">
        <v>24.4914326008955</v>
      </c>
      <c r="J744">
        <v>6.4373728452798797</v>
      </c>
      <c r="K744">
        <v>1952.5219122743199</v>
      </c>
      <c r="L744">
        <v>1803.85324970904</v>
      </c>
      <c r="M744">
        <v>64.4024073934971</v>
      </c>
      <c r="N744">
        <v>0.58075744297499998</v>
      </c>
      <c r="O744">
        <v>27.6759192871043</v>
      </c>
      <c r="P744">
        <v>82.188010263587501</v>
      </c>
      <c r="Q744">
        <v>-9.5472130573048E-2</v>
      </c>
    </row>
    <row r="745" spans="1:17" x14ac:dyDescent="0.3">
      <c r="A745" t="s">
        <v>1623</v>
      </c>
      <c r="B745" t="s">
        <v>1624</v>
      </c>
      <c r="C745" t="s">
        <v>3157</v>
      </c>
      <c r="D745" t="s">
        <v>266</v>
      </c>
      <c r="E745">
        <v>5776.9159411199998</v>
      </c>
      <c r="F745">
        <v>779.95</v>
      </c>
      <c r="G745">
        <v>-14.263143717832</v>
      </c>
      <c r="H745">
        <v>-7.1182297501794398</v>
      </c>
      <c r="I745">
        <v>-8.1453765338924207</v>
      </c>
      <c r="J745">
        <v>1.80627336799952</v>
      </c>
      <c r="K745">
        <v>804.00817119808005</v>
      </c>
      <c r="L745">
        <v>786.18922641947097</v>
      </c>
      <c r="M745">
        <v>50.468152030965001</v>
      </c>
      <c r="N745">
        <v>0.23558179232641199</v>
      </c>
      <c r="O745">
        <v>15.3920123084813</v>
      </c>
      <c r="P745">
        <v>20.922480620155</v>
      </c>
      <c r="Q745">
        <v>9.6009028940890005E-3</v>
      </c>
    </row>
    <row r="746" spans="1:17" x14ac:dyDescent="0.3">
      <c r="A746" t="s">
        <v>1625</v>
      </c>
      <c r="B746" t="s">
        <v>1626</v>
      </c>
      <c r="C746" t="s">
        <v>3151</v>
      </c>
      <c r="D746" t="s">
        <v>1627</v>
      </c>
      <c r="E746">
        <v>5771.1036109999995</v>
      </c>
      <c r="F746">
        <v>440.6</v>
      </c>
      <c r="G746">
        <v>-20.427684328678001</v>
      </c>
      <c r="H746">
        <v>-3.5662794856008802</v>
      </c>
      <c r="I746">
        <v>-16.0452965724756</v>
      </c>
      <c r="J746">
        <v>0.31095807253767799</v>
      </c>
      <c r="K746">
        <v>457.40851642900998</v>
      </c>
      <c r="L746">
        <v>484.98177967319299</v>
      </c>
      <c r="M746">
        <v>48.895257448316201</v>
      </c>
      <c r="N746">
        <v>0.53492272221415005</v>
      </c>
      <c r="O746">
        <v>51.917839310031702</v>
      </c>
      <c r="P746">
        <v>9.3843098311817208</v>
      </c>
      <c r="Q746">
        <v>-4.5026249229354998E-2</v>
      </c>
    </row>
    <row r="747" spans="1:17" x14ac:dyDescent="0.3">
      <c r="A747" t="s">
        <v>1628</v>
      </c>
      <c r="B747" t="s">
        <v>1629</v>
      </c>
      <c r="C747" t="s">
        <v>3157</v>
      </c>
      <c r="D747" t="s">
        <v>266</v>
      </c>
      <c r="E747">
        <v>5760.32</v>
      </c>
      <c r="F747">
        <v>604.5</v>
      </c>
      <c r="G747">
        <v>-12.087675601429099</v>
      </c>
      <c r="H747">
        <v>-0.74051445434977403</v>
      </c>
      <c r="I747">
        <v>11.1702405869682</v>
      </c>
      <c r="J747">
        <v>4.7768783184408896</v>
      </c>
      <c r="K747">
        <v>600.54262956803495</v>
      </c>
      <c r="L747">
        <v>582.55600002844994</v>
      </c>
      <c r="M747">
        <v>62.0017930772065</v>
      </c>
      <c r="N747">
        <v>0.60236944488194</v>
      </c>
      <c r="O747">
        <v>20.2315963606286</v>
      </c>
      <c r="P747">
        <v>38.981492125531602</v>
      </c>
      <c r="Q747">
        <v>3.7312732794670997E-2</v>
      </c>
    </row>
    <row r="748" spans="1:17" x14ac:dyDescent="0.3">
      <c r="A748" t="s">
        <v>1630</v>
      </c>
      <c r="B748" t="s">
        <v>1631</v>
      </c>
      <c r="C748" t="s">
        <v>3144</v>
      </c>
      <c r="D748" t="s">
        <v>659</v>
      </c>
      <c r="E748">
        <v>5752.7852541149996</v>
      </c>
      <c r="F748">
        <v>116.64</v>
      </c>
      <c r="G748">
        <v>-40.654752154435101</v>
      </c>
      <c r="H748">
        <v>5.7118027243015998E-2</v>
      </c>
      <c r="I748">
        <v>-14.7784688591474</v>
      </c>
      <c r="J748">
        <v>1.1692714875425301</v>
      </c>
      <c r="K748">
        <v>121.143134050163</v>
      </c>
      <c r="L748">
        <v>131.02150126792</v>
      </c>
      <c r="M748">
        <v>52.070703672721599</v>
      </c>
      <c r="N748">
        <v>0.53677324293110795</v>
      </c>
      <c r="O748">
        <v>32.930384087791403</v>
      </c>
      <c r="P748">
        <v>6.5205479452054904</v>
      </c>
      <c r="Q748">
        <v>-0.11229211993329501</v>
      </c>
    </row>
    <row r="749" spans="1:17" x14ac:dyDescent="0.3">
      <c r="A749" t="s">
        <v>1632</v>
      </c>
      <c r="B749" t="s">
        <v>1633</v>
      </c>
      <c r="C749" t="s">
        <v>3147</v>
      </c>
      <c r="D749" t="s">
        <v>161</v>
      </c>
      <c r="E749">
        <v>5744.7826471199996</v>
      </c>
      <c r="F749">
        <v>652.29999999999995</v>
      </c>
      <c r="G749">
        <v>15.312053777003801</v>
      </c>
      <c r="H749">
        <v>-1.03746606703582</v>
      </c>
      <c r="I749">
        <v>2.4107268391138201</v>
      </c>
      <c r="J749">
        <v>-3.9520112053199501</v>
      </c>
      <c r="K749">
        <v>634.97948231094801</v>
      </c>
      <c r="L749">
        <v>584.29250283352997</v>
      </c>
      <c r="M749">
        <v>48.634800682909102</v>
      </c>
      <c r="N749">
        <v>0.91012624343672299</v>
      </c>
      <c r="O749">
        <v>10.6392764065614</v>
      </c>
      <c r="P749">
        <v>63.258665999249097</v>
      </c>
    </row>
    <row r="750" spans="1:17" hidden="1" x14ac:dyDescent="0.3">
      <c r="A750" t="s">
        <v>1634</v>
      </c>
      <c r="B750" t="s">
        <v>1635</v>
      </c>
      <c r="C750" t="s">
        <v>3158</v>
      </c>
      <c r="D750" t="s">
        <v>261</v>
      </c>
      <c r="E750">
        <v>5732.7604844199996</v>
      </c>
      <c r="F750">
        <v>5350</v>
      </c>
      <c r="G750">
        <v>40.367812529133403</v>
      </c>
      <c r="H750">
        <v>-4.6271963024950402</v>
      </c>
      <c r="I750">
        <v>17.7634304654771</v>
      </c>
      <c r="J750">
        <v>-2.7519301128317601</v>
      </c>
      <c r="K750">
        <v>5311.8192842960598</v>
      </c>
      <c r="L750">
        <v>4639.5009092955897</v>
      </c>
      <c r="M750">
        <v>45.928927801342802</v>
      </c>
      <c r="N750">
        <v>0.68505424003587201</v>
      </c>
      <c r="O750">
        <v>7.8504672897196297</v>
      </c>
      <c r="P750">
        <v>75.4098360655737</v>
      </c>
      <c r="Q750">
        <v>0.145678701801434</v>
      </c>
    </row>
    <row r="751" spans="1:17" x14ac:dyDescent="0.3">
      <c r="A751" t="s">
        <v>1636</v>
      </c>
      <c r="B751" t="s">
        <v>1637</v>
      </c>
      <c r="C751" t="s">
        <v>3146</v>
      </c>
      <c r="D751" t="s">
        <v>46</v>
      </c>
      <c r="E751">
        <v>5706.3141349899997</v>
      </c>
      <c r="F751">
        <v>758.55</v>
      </c>
      <c r="G751">
        <v>52.306292438119399</v>
      </c>
      <c r="H751">
        <v>-4.1853174415552097</v>
      </c>
      <c r="I751">
        <v>-10.443141605094301</v>
      </c>
      <c r="J751">
        <v>2.3121319869895798</v>
      </c>
      <c r="K751">
        <v>748.24268261024304</v>
      </c>
      <c r="L751">
        <v>712.61955453054804</v>
      </c>
      <c r="M751">
        <v>61.931259655846198</v>
      </c>
      <c r="N751">
        <v>1.9127534773252399</v>
      </c>
      <c r="O751">
        <v>23.4987805681893</v>
      </c>
      <c r="P751">
        <v>79.943067251808699</v>
      </c>
      <c r="Q751">
        <v>0.17239651142378701</v>
      </c>
    </row>
    <row r="752" spans="1:17" x14ac:dyDescent="0.3">
      <c r="A752" t="s">
        <v>1638</v>
      </c>
      <c r="B752" t="s">
        <v>1639</v>
      </c>
      <c r="C752" t="s">
        <v>3145</v>
      </c>
      <c r="D752" t="s">
        <v>1007</v>
      </c>
      <c r="E752">
        <v>5697.6069385199999</v>
      </c>
      <c r="F752">
        <v>125.29</v>
      </c>
      <c r="G752">
        <v>-51.448019673068799</v>
      </c>
      <c r="H752">
        <v>-6.5552353708646898</v>
      </c>
      <c r="I752">
        <v>-19.1761314035789</v>
      </c>
      <c r="J752">
        <v>5.8996270980214101E-2</v>
      </c>
      <c r="K752">
        <v>128.88060428667501</v>
      </c>
      <c r="L752">
        <v>141.90401707768399</v>
      </c>
      <c r="M752">
        <v>49.782747662761999</v>
      </c>
      <c r="N752">
        <v>0.30915237081891001</v>
      </c>
      <c r="O752">
        <v>68.090031127783504</v>
      </c>
      <c r="P752">
        <v>6.3853273329370799</v>
      </c>
      <c r="Q752">
        <v>4.1411214552863E-2</v>
      </c>
    </row>
    <row r="753" spans="1:17" hidden="1" x14ac:dyDescent="0.3">
      <c r="A753" t="s">
        <v>1640</v>
      </c>
      <c r="B753" t="s">
        <v>1641</v>
      </c>
      <c r="C753" t="s">
        <v>3158</v>
      </c>
      <c r="D753" t="s">
        <v>85</v>
      </c>
      <c r="E753">
        <v>5648.3133426699997</v>
      </c>
      <c r="F753">
        <v>3812.55</v>
      </c>
      <c r="G753">
        <v>216.79854502880801</v>
      </c>
      <c r="H753">
        <v>10.7493332873181</v>
      </c>
      <c r="I753">
        <v>210.76356066771001</v>
      </c>
      <c r="J753">
        <v>-1.3915067377572301</v>
      </c>
      <c r="K753">
        <v>3288.1989039673299</v>
      </c>
      <c r="L753">
        <v>2253.0407291863598</v>
      </c>
      <c r="M753">
        <v>60.483370319612398</v>
      </c>
      <c r="N753">
        <v>1.23260612294394</v>
      </c>
      <c r="O753">
        <v>11.3428020616123</v>
      </c>
      <c r="P753">
        <v>326.96119603561198</v>
      </c>
    </row>
    <row r="754" spans="1:17" hidden="1" x14ac:dyDescent="0.3">
      <c r="A754" t="s">
        <v>1642</v>
      </c>
      <c r="B754" t="s">
        <v>1643</v>
      </c>
      <c r="C754" t="s">
        <v>3158</v>
      </c>
      <c r="D754" t="s">
        <v>134</v>
      </c>
      <c r="E754">
        <v>5632.5491413250002</v>
      </c>
      <c r="F754">
        <v>528.25</v>
      </c>
      <c r="G754">
        <v>2316.80163831856</v>
      </c>
      <c r="H754">
        <v>-14.1426087945639</v>
      </c>
      <c r="I754">
        <v>283.086545326291</v>
      </c>
      <c r="J754">
        <v>-0.223558019808511</v>
      </c>
      <c r="K754">
        <v>364.34213667863997</v>
      </c>
      <c r="L754">
        <v>134.83892267524999</v>
      </c>
      <c r="M754">
        <v>3.4303498169082598</v>
      </c>
      <c r="N754">
        <v>0.16588300722988999</v>
      </c>
      <c r="O754">
        <v>34.226218646474102</v>
      </c>
      <c r="P754">
        <v>2454.40038684719</v>
      </c>
      <c r="Q754">
        <v>0.13114125677921301</v>
      </c>
    </row>
    <row r="755" spans="1:17" hidden="1" x14ac:dyDescent="0.3">
      <c r="A755" t="s">
        <v>1644</v>
      </c>
      <c r="B755" t="s">
        <v>1645</v>
      </c>
      <c r="C755" t="s">
        <v>3158</v>
      </c>
      <c r="D755" t="s">
        <v>457</v>
      </c>
      <c r="E755">
        <v>5555.0274434699904</v>
      </c>
      <c r="F755">
        <v>1253.95</v>
      </c>
      <c r="G755">
        <v>74.042955342203499</v>
      </c>
      <c r="H755">
        <v>27.3810423428299</v>
      </c>
      <c r="I755">
        <v>79.860991746076095</v>
      </c>
      <c r="J755">
        <v>2.17925089765837</v>
      </c>
      <c r="K755">
        <v>1025.5505792138299</v>
      </c>
      <c r="L755">
        <v>834.461073683927</v>
      </c>
      <c r="M755">
        <v>82.439906359842993</v>
      </c>
      <c r="N755">
        <v>1.97057907002788</v>
      </c>
      <c r="O755">
        <v>0.87324055983093396</v>
      </c>
      <c r="P755">
        <v>140.22030651340901</v>
      </c>
      <c r="Q755">
        <v>0.174705103243423</v>
      </c>
    </row>
    <row r="756" spans="1:17" hidden="1" x14ac:dyDescent="0.3">
      <c r="A756" t="s">
        <v>1646</v>
      </c>
      <c r="B756" t="s">
        <v>1647</v>
      </c>
      <c r="C756" t="s">
        <v>3155</v>
      </c>
      <c r="D756" t="s">
        <v>97</v>
      </c>
      <c r="E756">
        <v>5548.2872175699904</v>
      </c>
      <c r="F756">
        <v>143.76</v>
      </c>
      <c r="G756">
        <v>-33.359004761440097</v>
      </c>
      <c r="H756">
        <v>-4.0716913364635499</v>
      </c>
      <c r="I756">
        <v>-21.329693690846501</v>
      </c>
      <c r="J756">
        <v>-1.6280330628377599</v>
      </c>
      <c r="K756">
        <v>148.23242622649499</v>
      </c>
      <c r="M756">
        <v>50.870958473334703</v>
      </c>
      <c r="N756">
        <v>0.62801229890939303</v>
      </c>
      <c r="O756">
        <v>37.381747356705603</v>
      </c>
      <c r="P756">
        <v>9.2401215805471004</v>
      </c>
    </row>
    <row r="757" spans="1:17" x14ac:dyDescent="0.3">
      <c r="A757" t="s">
        <v>1648</v>
      </c>
      <c r="B757" t="s">
        <v>1649</v>
      </c>
      <c r="C757" t="s">
        <v>3151</v>
      </c>
      <c r="D757" t="s">
        <v>269</v>
      </c>
      <c r="E757">
        <v>5545.4807207000003</v>
      </c>
      <c r="F757">
        <v>731.95</v>
      </c>
      <c r="G757">
        <v>-13.5633515070041</v>
      </c>
      <c r="H757">
        <v>7.1335811691915101</v>
      </c>
      <c r="I757">
        <v>-2.5882588081162399</v>
      </c>
      <c r="J757">
        <v>8.0362345177360002</v>
      </c>
      <c r="K757">
        <v>668.88987198464702</v>
      </c>
      <c r="L757">
        <v>688.05648442686402</v>
      </c>
      <c r="M757">
        <v>76.184516565493695</v>
      </c>
      <c r="N757">
        <v>0.88651822288359305</v>
      </c>
      <c r="O757">
        <v>20.7459525923901</v>
      </c>
      <c r="P757">
        <v>26.067860833620401</v>
      </c>
    </row>
    <row r="758" spans="1:17" hidden="1" x14ac:dyDescent="0.3">
      <c r="A758" t="s">
        <v>1650</v>
      </c>
      <c r="B758" t="s">
        <v>1651</v>
      </c>
      <c r="C758" t="s">
        <v>3158</v>
      </c>
      <c r="D758" t="s">
        <v>1652</v>
      </c>
      <c r="E758">
        <v>5543.8479788300001</v>
      </c>
      <c r="F758">
        <v>313.39999999999998</v>
      </c>
      <c r="G758">
        <v>0.405684816731195</v>
      </c>
      <c r="H758">
        <v>-3.58210528085807</v>
      </c>
      <c r="I758">
        <v>-1.6425345656343</v>
      </c>
      <c r="J758">
        <v>2.8745201776732499</v>
      </c>
      <c r="K758">
        <v>316.48049665731901</v>
      </c>
      <c r="L758">
        <v>308.04174447636399</v>
      </c>
      <c r="M758">
        <v>62.382365842139002</v>
      </c>
      <c r="N758">
        <v>0.16447225493308101</v>
      </c>
      <c r="O758">
        <v>28.8768347160178</v>
      </c>
      <c r="P758">
        <v>32.909245122985503</v>
      </c>
      <c r="Q758">
        <v>0.123727393751352</v>
      </c>
    </row>
    <row r="759" spans="1:17" x14ac:dyDescent="0.3">
      <c r="A759" t="s">
        <v>1653</v>
      </c>
      <c r="B759" t="s">
        <v>1654</v>
      </c>
      <c r="C759" t="s">
        <v>3157</v>
      </c>
      <c r="D759" t="s">
        <v>493</v>
      </c>
      <c r="E759">
        <v>5530.1265038800002</v>
      </c>
      <c r="F759">
        <v>2149.35</v>
      </c>
      <c r="G759">
        <v>18.710587605754299</v>
      </c>
      <c r="H759">
        <v>-4.87166192186152</v>
      </c>
      <c r="I759">
        <v>31.758316859953698</v>
      </c>
      <c r="J759">
        <v>6.6872391444695403</v>
      </c>
      <c r="K759">
        <v>1996.4848264155401</v>
      </c>
      <c r="L759">
        <v>1742.2159838044699</v>
      </c>
      <c r="M759">
        <v>59.709589122250698</v>
      </c>
      <c r="N759">
        <v>0.34110280330984299</v>
      </c>
      <c r="O759">
        <v>11.196408216437501</v>
      </c>
      <c r="P759">
        <v>82.767857142857096</v>
      </c>
      <c r="Q759">
        <v>9.5080088199939999E-3</v>
      </c>
    </row>
    <row r="760" spans="1:17" x14ac:dyDescent="0.3">
      <c r="A760" t="s">
        <v>1655</v>
      </c>
      <c r="B760" t="s">
        <v>1656</v>
      </c>
      <c r="C760" t="s">
        <v>3148</v>
      </c>
      <c r="D760" t="s">
        <v>269</v>
      </c>
      <c r="E760">
        <v>5516.2435121600001</v>
      </c>
      <c r="F760">
        <v>2025.55</v>
      </c>
      <c r="G760">
        <v>-38.721430687639703</v>
      </c>
      <c r="H760">
        <v>-6.2965707735203598</v>
      </c>
      <c r="I760">
        <v>-21.8799481981066</v>
      </c>
      <c r="J760">
        <v>0.42238866474590903</v>
      </c>
      <c r="K760">
        <v>2185.9479626508801</v>
      </c>
      <c r="L760">
        <v>2255.4801464218499</v>
      </c>
      <c r="M760">
        <v>42.690047017755298</v>
      </c>
      <c r="N760">
        <v>0.54303193324787202</v>
      </c>
      <c r="O760">
        <v>37.937844042358797</v>
      </c>
      <c r="P760">
        <v>17.764534883720899</v>
      </c>
      <c r="Q760">
        <v>6.5186214308662005E-2</v>
      </c>
    </row>
    <row r="761" spans="1:17" hidden="1" x14ac:dyDescent="0.3">
      <c r="A761" t="s">
        <v>1657</v>
      </c>
      <c r="B761" t="s">
        <v>1658</v>
      </c>
      <c r="C761" t="s">
        <v>3145</v>
      </c>
      <c r="D761" t="s">
        <v>123</v>
      </c>
      <c r="E761">
        <v>5510.0052414000002</v>
      </c>
      <c r="F761">
        <v>440.05</v>
      </c>
      <c r="G761">
        <v>2.1430888174327598</v>
      </c>
      <c r="H761">
        <v>-8.0073912291142406</v>
      </c>
      <c r="I761">
        <v>30.722223292498999</v>
      </c>
      <c r="J761">
        <v>-1.94597162131979</v>
      </c>
      <c r="K761">
        <v>434.44255536861999</v>
      </c>
      <c r="M761">
        <v>44.003993425903197</v>
      </c>
      <c r="N761">
        <v>0.30315723332731398</v>
      </c>
      <c r="O761">
        <v>18.168389955686798</v>
      </c>
      <c r="P761">
        <v>46.171732270386897</v>
      </c>
    </row>
    <row r="762" spans="1:17" hidden="1" x14ac:dyDescent="0.3">
      <c r="A762" t="s">
        <v>1659</v>
      </c>
      <c r="B762" t="s">
        <v>1660</v>
      </c>
      <c r="C762" t="s">
        <v>3158</v>
      </c>
      <c r="D762" t="s">
        <v>896</v>
      </c>
      <c r="E762">
        <v>5499.5339279999998</v>
      </c>
      <c r="F762">
        <v>644.4</v>
      </c>
      <c r="G762">
        <v>31.468398044891099</v>
      </c>
      <c r="H762">
        <v>4.4359715017986101</v>
      </c>
      <c r="I762">
        <v>-14.0381014880554</v>
      </c>
      <c r="J762">
        <v>7.5411478625444301</v>
      </c>
      <c r="K762">
        <v>634.22666578552503</v>
      </c>
      <c r="L762">
        <v>651.26780655697405</v>
      </c>
      <c r="M762">
        <v>68.515627132134</v>
      </c>
      <c r="N762">
        <v>1.2447894221012701</v>
      </c>
      <c r="O762">
        <v>44.4444444444444</v>
      </c>
      <c r="P762">
        <v>54.328822895461599</v>
      </c>
      <c r="Q762">
        <v>4.8131830195523001E-2</v>
      </c>
    </row>
    <row r="763" spans="1:17" x14ac:dyDescent="0.3">
      <c r="A763" t="s">
        <v>1661</v>
      </c>
      <c r="B763" t="s">
        <v>1662</v>
      </c>
      <c r="C763" t="s">
        <v>3151</v>
      </c>
      <c r="D763" t="s">
        <v>269</v>
      </c>
      <c r="E763">
        <v>5498.7382851149996</v>
      </c>
      <c r="F763">
        <v>1776.8</v>
      </c>
      <c r="G763">
        <v>-40.849165333011101</v>
      </c>
      <c r="H763">
        <v>6.8991890008701304</v>
      </c>
      <c r="I763">
        <v>-9.3157950266973995</v>
      </c>
      <c r="J763">
        <v>0.14419224688062299</v>
      </c>
      <c r="K763">
        <v>1707.5957774702299</v>
      </c>
      <c r="L763">
        <v>1825.3352489566801</v>
      </c>
      <c r="M763">
        <v>73.572340159121794</v>
      </c>
      <c r="N763">
        <v>1.56621510922259</v>
      </c>
      <c r="O763">
        <v>32.333408374606002</v>
      </c>
      <c r="P763">
        <v>18.817707636752701</v>
      </c>
      <c r="Q763">
        <v>-4.4695006745498998E-2</v>
      </c>
    </row>
    <row r="764" spans="1:17" x14ac:dyDescent="0.3">
      <c r="A764" t="s">
        <v>1663</v>
      </c>
      <c r="B764" t="s">
        <v>1664</v>
      </c>
      <c r="C764" t="s">
        <v>3151</v>
      </c>
      <c r="D764" t="s">
        <v>269</v>
      </c>
      <c r="E764">
        <v>5492.1992699599996</v>
      </c>
      <c r="F764">
        <v>1235.2</v>
      </c>
      <c r="G764">
        <v>-38.359657854547798</v>
      </c>
      <c r="H764">
        <v>-12.519881317626499</v>
      </c>
      <c r="I764">
        <v>-7.1909401016973504</v>
      </c>
      <c r="J764">
        <v>-0.90241980842639002</v>
      </c>
      <c r="K764">
        <v>1320.73440026658</v>
      </c>
      <c r="L764">
        <v>1387.3766683875399</v>
      </c>
      <c r="M764">
        <v>37.815615706629401</v>
      </c>
      <c r="N764">
        <v>1.8280492696111901</v>
      </c>
      <c r="O764">
        <v>34.666450777202002</v>
      </c>
      <c r="P764">
        <v>8.0570378794506201</v>
      </c>
      <c r="Q764">
        <v>-6.9585079889571994E-2</v>
      </c>
    </row>
    <row r="765" spans="1:17" x14ac:dyDescent="0.3">
      <c r="A765" t="s">
        <v>1665</v>
      </c>
      <c r="B765" t="s">
        <v>1666</v>
      </c>
      <c r="C765" t="s">
        <v>3145</v>
      </c>
      <c r="D765" t="s">
        <v>40</v>
      </c>
      <c r="E765">
        <v>5483.8896826999999</v>
      </c>
      <c r="F765">
        <v>326.45</v>
      </c>
      <c r="G765">
        <v>-10.3557171647389</v>
      </c>
      <c r="H765">
        <v>-8.0074059834546301</v>
      </c>
      <c r="I765">
        <v>-18.607904175874001</v>
      </c>
      <c r="J765">
        <v>-8.42391343595984E-2</v>
      </c>
      <c r="K765">
        <v>348.43102114074497</v>
      </c>
      <c r="L765">
        <v>358.68150869749297</v>
      </c>
      <c r="M765">
        <v>48.6631697119035</v>
      </c>
      <c r="N765">
        <v>0.29227023929013701</v>
      </c>
      <c r="O765">
        <v>48.9202021749119</v>
      </c>
      <c r="P765">
        <v>10.456782528452701</v>
      </c>
      <c r="Q765">
        <v>-1.479815073768E-2</v>
      </c>
    </row>
    <row r="766" spans="1:17" hidden="1" x14ac:dyDescent="0.3">
      <c r="A766" t="s">
        <v>1667</v>
      </c>
      <c r="B766" t="s">
        <v>1668</v>
      </c>
      <c r="C766" t="s">
        <v>3158</v>
      </c>
      <c r="D766" t="s">
        <v>406</v>
      </c>
      <c r="E766">
        <v>5483.0661132599998</v>
      </c>
      <c r="F766">
        <v>373.8</v>
      </c>
      <c r="G766">
        <v>-38.772764393308101</v>
      </c>
      <c r="H766">
        <v>-5.96997969194509</v>
      </c>
      <c r="I766">
        <v>-15.7745911983518</v>
      </c>
      <c r="J766">
        <v>-0.10510579553895399</v>
      </c>
      <c r="K766">
        <v>393.12092425003198</v>
      </c>
      <c r="L766">
        <v>418.16329933790797</v>
      </c>
      <c r="M766">
        <v>46.443620310968001</v>
      </c>
      <c r="N766">
        <v>0.86367698856851904</v>
      </c>
      <c r="O766">
        <v>51.0299625468164</v>
      </c>
      <c r="P766">
        <v>2.6923076923077001</v>
      </c>
      <c r="Q766">
        <v>-7.6575618401729995E-2</v>
      </c>
    </row>
    <row r="767" spans="1:17" x14ac:dyDescent="0.3">
      <c r="A767" t="s">
        <v>1669</v>
      </c>
      <c r="B767" t="s">
        <v>1670</v>
      </c>
      <c r="C767" t="s">
        <v>3152</v>
      </c>
      <c r="D767" t="s">
        <v>1627</v>
      </c>
      <c r="E767">
        <v>5475.2436923300002</v>
      </c>
      <c r="F767">
        <v>473.65</v>
      </c>
      <c r="G767">
        <v>6.1307409502461896</v>
      </c>
      <c r="H767">
        <v>1.6900216214249999</v>
      </c>
      <c r="I767">
        <v>36.9873919791603</v>
      </c>
      <c r="J767">
        <v>7.0062033278751601</v>
      </c>
      <c r="K767">
        <v>436.64295219562501</v>
      </c>
      <c r="L767">
        <v>395.413500731336</v>
      </c>
      <c r="M767">
        <v>59.0487188378574</v>
      </c>
      <c r="N767">
        <v>0.73076594438474496</v>
      </c>
      <c r="O767">
        <v>8.9200886730708309</v>
      </c>
      <c r="P767">
        <v>66.047326906222594</v>
      </c>
      <c r="Q767">
        <v>5.5122635961767003E-2</v>
      </c>
    </row>
    <row r="768" spans="1:17" x14ac:dyDescent="0.3">
      <c r="A768" t="s">
        <v>1671</v>
      </c>
      <c r="B768" t="s">
        <v>1672</v>
      </c>
      <c r="C768" t="s">
        <v>3162</v>
      </c>
      <c r="D768" t="s">
        <v>166</v>
      </c>
      <c r="E768">
        <v>5442.4919640809903</v>
      </c>
      <c r="F768">
        <v>171.47</v>
      </c>
      <c r="G768">
        <v>85.186137868462694</v>
      </c>
      <c r="H768">
        <v>-15.670941391524901</v>
      </c>
      <c r="I768">
        <v>0.100731341519066</v>
      </c>
      <c r="J768">
        <v>0.45537469795915703</v>
      </c>
      <c r="K768">
        <v>168.265271970946</v>
      </c>
      <c r="L768">
        <v>156.92700308137</v>
      </c>
      <c r="M768">
        <v>43.781720428737501</v>
      </c>
      <c r="N768">
        <v>1.0329497999287001</v>
      </c>
      <c r="O768">
        <v>31.014171575202599</v>
      </c>
      <c r="P768">
        <v>149.95626822157399</v>
      </c>
      <c r="Q768">
        <v>0.115767650406132</v>
      </c>
    </row>
    <row r="769" spans="1:17" x14ac:dyDescent="0.3">
      <c r="A769" t="s">
        <v>1673</v>
      </c>
      <c r="B769" t="s">
        <v>1674</v>
      </c>
      <c r="C769" t="s">
        <v>3141</v>
      </c>
      <c r="D769" t="s">
        <v>266</v>
      </c>
      <c r="E769">
        <v>5442.3395305249996</v>
      </c>
      <c r="F769">
        <v>1143.3499999999999</v>
      </c>
      <c r="G769">
        <v>41.492112816870801</v>
      </c>
      <c r="H769">
        <v>-6.47162619984584</v>
      </c>
      <c r="I769">
        <v>9.7519968590770496</v>
      </c>
      <c r="J769">
        <v>3.5655301574851199</v>
      </c>
      <c r="K769">
        <v>1194.8565437678999</v>
      </c>
      <c r="L769">
        <v>1109.0004937967899</v>
      </c>
      <c r="M769">
        <v>48.991966949059702</v>
      </c>
      <c r="N769">
        <v>1.10560527979949</v>
      </c>
      <c r="O769">
        <v>32.378536756023898</v>
      </c>
      <c r="P769">
        <v>80.895498773831093</v>
      </c>
      <c r="Q769">
        <v>8.2393605673153E-2</v>
      </c>
    </row>
    <row r="770" spans="1:17" hidden="1" x14ac:dyDescent="0.3">
      <c r="A770" t="s">
        <v>1675</v>
      </c>
      <c r="B770" t="s">
        <v>1676</v>
      </c>
      <c r="C770" t="s">
        <v>3158</v>
      </c>
      <c r="D770" t="s">
        <v>85</v>
      </c>
      <c r="E770">
        <v>5437.0703466000004</v>
      </c>
      <c r="F770">
        <v>2000.6</v>
      </c>
      <c r="G770">
        <v>22.7832324028203</v>
      </c>
      <c r="H770">
        <v>-14.4722364189552</v>
      </c>
      <c r="I770">
        <v>51.002056595339099</v>
      </c>
      <c r="J770">
        <v>-1.1510348328881801</v>
      </c>
      <c r="K770">
        <v>2101.3701933576399</v>
      </c>
      <c r="L770">
        <v>1803.1023206234199</v>
      </c>
      <c r="M770">
        <v>42.327098612232902</v>
      </c>
      <c r="N770">
        <v>0.27364913648189998</v>
      </c>
      <c r="O770">
        <v>32.460261921423502</v>
      </c>
      <c r="P770">
        <v>75.491228070175396</v>
      </c>
      <c r="Q770">
        <v>0.10044700161831401</v>
      </c>
    </row>
    <row r="771" spans="1:17" hidden="1" x14ac:dyDescent="0.3">
      <c r="A771" t="s">
        <v>1677</v>
      </c>
      <c r="B771" t="s">
        <v>1678</v>
      </c>
      <c r="C771" t="s">
        <v>3158</v>
      </c>
      <c r="D771" t="s">
        <v>318</v>
      </c>
      <c r="E771">
        <v>5354.9302756249999</v>
      </c>
      <c r="F771">
        <v>1270.3</v>
      </c>
      <c r="G771">
        <v>500.942447079445</v>
      </c>
      <c r="H771">
        <v>-17.769133688130498</v>
      </c>
      <c r="I771">
        <v>109.84509958718201</v>
      </c>
      <c r="J771">
        <v>-6.9434050954986901</v>
      </c>
      <c r="K771">
        <v>1229.2834710110101</v>
      </c>
      <c r="L771">
        <v>836.03325872907203</v>
      </c>
      <c r="M771">
        <v>39.478760320697901</v>
      </c>
      <c r="N771">
        <v>1.4309526713956999</v>
      </c>
      <c r="O771">
        <v>29.5520743131543</v>
      </c>
      <c r="P771">
        <v>550.93517806815203</v>
      </c>
      <c r="Q771">
        <v>0.21826679229033699</v>
      </c>
    </row>
    <row r="772" spans="1:17" hidden="1" x14ac:dyDescent="0.3">
      <c r="A772" t="s">
        <v>1679</v>
      </c>
      <c r="B772" t="s">
        <v>1680</v>
      </c>
      <c r="C772" t="s">
        <v>3158</v>
      </c>
      <c r="D772" t="s">
        <v>573</v>
      </c>
      <c r="E772">
        <v>5326.3373425</v>
      </c>
      <c r="F772">
        <v>65.88</v>
      </c>
      <c r="G772">
        <v>145.88883848353399</v>
      </c>
      <c r="H772">
        <v>-15.6214409647751</v>
      </c>
      <c r="I772">
        <v>157.91814955412701</v>
      </c>
      <c r="J772">
        <v>21.290771956953598</v>
      </c>
      <c r="K772">
        <v>85.264344774700206</v>
      </c>
      <c r="M772">
        <v>58.276895312265601</v>
      </c>
      <c r="N772">
        <v>1.6706883788987701</v>
      </c>
      <c r="O772">
        <v>306.04128718882799</v>
      </c>
      <c r="P772">
        <v>192.79999999999899</v>
      </c>
    </row>
    <row r="773" spans="1:17" hidden="1" x14ac:dyDescent="0.3">
      <c r="A773" t="s">
        <v>1681</v>
      </c>
      <c r="B773" t="s">
        <v>1682</v>
      </c>
      <c r="C773" t="s">
        <v>3158</v>
      </c>
      <c r="D773" t="s">
        <v>261</v>
      </c>
      <c r="E773">
        <v>5299.0943341049997</v>
      </c>
      <c r="F773">
        <v>1037.5999999999999</v>
      </c>
      <c r="G773">
        <v>52.623975204143903</v>
      </c>
      <c r="H773">
        <v>6.7919932469584303</v>
      </c>
      <c r="I773">
        <v>57.3277160399889</v>
      </c>
      <c r="J773">
        <v>2.34488246004384</v>
      </c>
      <c r="K773">
        <v>923.90817314784101</v>
      </c>
      <c r="L773">
        <v>780.015287080691</v>
      </c>
      <c r="M773">
        <v>58.190096842619603</v>
      </c>
      <c r="N773">
        <v>1.1027017469317</v>
      </c>
      <c r="O773">
        <v>0.52043176561296001</v>
      </c>
      <c r="P773">
        <v>87.258617578054398</v>
      </c>
      <c r="Q773">
        <v>-3.7247311708491999E-2</v>
      </c>
    </row>
    <row r="774" spans="1:17" x14ac:dyDescent="0.3">
      <c r="A774" t="s">
        <v>1683</v>
      </c>
      <c r="B774" t="s">
        <v>1684</v>
      </c>
      <c r="C774" t="s">
        <v>3154</v>
      </c>
      <c r="D774" t="s">
        <v>447</v>
      </c>
      <c r="E774">
        <v>5279.5054197119998</v>
      </c>
      <c r="F774">
        <v>53.82</v>
      </c>
      <c r="G774">
        <v>-38.978710136362203</v>
      </c>
      <c r="H774">
        <v>-5.5054854483456799</v>
      </c>
      <c r="I774">
        <v>-29.891468921985499</v>
      </c>
      <c r="J774">
        <v>0.65907108817270699</v>
      </c>
      <c r="K774">
        <v>57.699445185192602</v>
      </c>
      <c r="L774">
        <v>64.536735787157497</v>
      </c>
      <c r="M774">
        <v>47.458402776501799</v>
      </c>
      <c r="N774">
        <v>0.55020948311481999</v>
      </c>
      <c r="O774">
        <v>82.088442958008102</v>
      </c>
      <c r="P774">
        <v>3.8394752074088299</v>
      </c>
      <c r="Q774">
        <v>-3.7948463580221997E-2</v>
      </c>
    </row>
    <row r="775" spans="1:17" x14ac:dyDescent="0.3">
      <c r="A775" t="s">
        <v>1685</v>
      </c>
      <c r="B775" t="s">
        <v>1686</v>
      </c>
      <c r="C775" t="s">
        <v>3151</v>
      </c>
      <c r="D775" t="s">
        <v>213</v>
      </c>
      <c r="E775">
        <v>5238.7493441249999</v>
      </c>
      <c r="F775">
        <v>7822.1</v>
      </c>
      <c r="G775">
        <v>55.135147294225298</v>
      </c>
      <c r="H775">
        <v>2.6104442200294402</v>
      </c>
      <c r="I775">
        <v>-7.8313826483988898</v>
      </c>
      <c r="J775">
        <v>5.0836092156863604</v>
      </c>
      <c r="K775">
        <v>7426.7255543092797</v>
      </c>
      <c r="L775">
        <v>7059.6984421831103</v>
      </c>
      <c r="M775">
        <v>71.863558576860598</v>
      </c>
      <c r="N775">
        <v>0.89946663784652803</v>
      </c>
      <c r="O775">
        <v>16.118433668707802</v>
      </c>
      <c r="P775">
        <v>85.360016113935004</v>
      </c>
      <c r="Q775">
        <v>0.130066068906702</v>
      </c>
    </row>
    <row r="776" spans="1:17" hidden="1" x14ac:dyDescent="0.3">
      <c r="A776" t="s">
        <v>1687</v>
      </c>
      <c r="B776" t="s">
        <v>1688</v>
      </c>
      <c r="C776" t="s">
        <v>3158</v>
      </c>
      <c r="D776" t="s">
        <v>213</v>
      </c>
      <c r="E776">
        <v>5225.6017788600002</v>
      </c>
      <c r="F776">
        <v>2363.15</v>
      </c>
      <c r="G776">
        <v>37.015945129232399</v>
      </c>
      <c r="H776">
        <v>5.6671714752085096</v>
      </c>
      <c r="I776">
        <v>45.482497336852802</v>
      </c>
      <c r="J776">
        <v>7.3755159281691496</v>
      </c>
      <c r="K776">
        <v>2229.2755819003701</v>
      </c>
      <c r="L776">
        <v>1840.64786072432</v>
      </c>
      <c r="M776">
        <v>64.171329280724095</v>
      </c>
      <c r="N776">
        <v>0.307090103397341</v>
      </c>
      <c r="O776">
        <v>10.022639273850499</v>
      </c>
      <c r="P776">
        <v>96.291220201013303</v>
      </c>
    </row>
    <row r="777" spans="1:17" x14ac:dyDescent="0.3">
      <c r="A777" t="s">
        <v>1689</v>
      </c>
      <c r="B777" t="s">
        <v>1690</v>
      </c>
      <c r="C777" t="s">
        <v>3143</v>
      </c>
      <c r="D777" t="s">
        <v>24</v>
      </c>
      <c r="E777">
        <v>5200.3589210949904</v>
      </c>
      <c r="F777">
        <v>303.7</v>
      </c>
      <c r="G777">
        <v>-43.108770317496401</v>
      </c>
      <c r="H777">
        <v>-2.2486393039380399</v>
      </c>
      <c r="I777">
        <v>-18.524029056191701</v>
      </c>
      <c r="J777">
        <v>-0.40207148946122501</v>
      </c>
      <c r="K777">
        <v>312.30207137348401</v>
      </c>
      <c r="L777">
        <v>331.20867626836599</v>
      </c>
      <c r="M777">
        <v>49.405347072413399</v>
      </c>
      <c r="N777">
        <v>0.54881930142226598</v>
      </c>
      <c r="O777">
        <v>39.0352321369772</v>
      </c>
      <c r="P777">
        <v>3.9890429720938099</v>
      </c>
      <c r="Q777">
        <v>-1.1106110930153E-2</v>
      </c>
    </row>
    <row r="778" spans="1:17" x14ac:dyDescent="0.3">
      <c r="A778" t="s">
        <v>1691</v>
      </c>
      <c r="B778" t="s">
        <v>1692</v>
      </c>
      <c r="C778" t="s">
        <v>3157</v>
      </c>
      <c r="D778" t="s">
        <v>266</v>
      </c>
      <c r="E778">
        <v>5170.9784689460002</v>
      </c>
      <c r="F778">
        <v>153.6</v>
      </c>
      <c r="G778">
        <v>-13.528444025110099</v>
      </c>
      <c r="H778">
        <v>-5.9391664160966897</v>
      </c>
      <c r="I778">
        <v>-13.1664121947355</v>
      </c>
      <c r="J778">
        <v>1.922478788377</v>
      </c>
      <c r="K778">
        <v>160.24453633269499</v>
      </c>
      <c r="L778">
        <v>165.04726079081499</v>
      </c>
      <c r="M778">
        <v>53.949920776195803</v>
      </c>
      <c r="N778">
        <v>0.43502634946483898</v>
      </c>
      <c r="O778">
        <v>42.96875</v>
      </c>
      <c r="P778">
        <v>18.108419838523599</v>
      </c>
      <c r="Q778">
        <v>-5.4377730231646E-2</v>
      </c>
    </row>
    <row r="779" spans="1:17" hidden="1" x14ac:dyDescent="0.3">
      <c r="A779" t="s">
        <v>1693</v>
      </c>
      <c r="B779" t="s">
        <v>1694</v>
      </c>
      <c r="C779" t="s">
        <v>3158</v>
      </c>
      <c r="D779" t="s">
        <v>1695</v>
      </c>
      <c r="E779">
        <v>5168.879891351</v>
      </c>
      <c r="F779">
        <v>63.76</v>
      </c>
      <c r="G779">
        <v>-9.9754168930971304E-2</v>
      </c>
      <c r="H779">
        <v>-3.5542548029070198</v>
      </c>
      <c r="I779">
        <v>-1.6399231319163801</v>
      </c>
      <c r="J779">
        <v>-1.58473358052003</v>
      </c>
      <c r="K779">
        <v>63.864068151050503</v>
      </c>
      <c r="L779">
        <v>60.473314004666598</v>
      </c>
      <c r="M779">
        <v>56.425916595309197</v>
      </c>
      <c r="N779">
        <v>0.98977072771079599</v>
      </c>
      <c r="O779">
        <v>5.9912170639899696</v>
      </c>
      <c r="P779">
        <v>24.409756097560901</v>
      </c>
      <c r="Q779">
        <v>-3.0196124243903E-2</v>
      </c>
    </row>
    <row r="780" spans="1:17" hidden="1" x14ac:dyDescent="0.3">
      <c r="A780" t="s">
        <v>1696</v>
      </c>
      <c r="B780" t="s">
        <v>1697</v>
      </c>
      <c r="C780" t="s">
        <v>3158</v>
      </c>
      <c r="D780" t="s">
        <v>269</v>
      </c>
      <c r="E780">
        <v>5165.62777448</v>
      </c>
      <c r="F780">
        <v>1444.65</v>
      </c>
      <c r="G780">
        <v>88.689869598898198</v>
      </c>
      <c r="H780">
        <v>11.2271273752003</v>
      </c>
      <c r="I780">
        <v>49.133204427160301</v>
      </c>
      <c r="J780">
        <v>7.7410109520986898</v>
      </c>
      <c r="K780">
        <v>1322.40454023079</v>
      </c>
      <c r="L780">
        <v>1106.4541848025101</v>
      </c>
      <c r="M780">
        <v>78.619429464522597</v>
      </c>
      <c r="N780">
        <v>1.8255407306335101</v>
      </c>
      <c r="O780">
        <v>3.6756307756203799</v>
      </c>
      <c r="P780">
        <v>131.886035313001</v>
      </c>
      <c r="Q780">
        <v>0.21082920584800999</v>
      </c>
    </row>
    <row r="781" spans="1:17" x14ac:dyDescent="0.3">
      <c r="A781" t="s">
        <v>1698</v>
      </c>
      <c r="B781" t="s">
        <v>1699</v>
      </c>
      <c r="C781" t="s">
        <v>3149</v>
      </c>
      <c r="D781" t="s">
        <v>958</v>
      </c>
      <c r="E781">
        <v>5140.1844941649997</v>
      </c>
      <c r="F781">
        <v>175.32</v>
      </c>
      <c r="G781">
        <v>-15.3441026066779</v>
      </c>
      <c r="H781">
        <v>-6.0186950739938103</v>
      </c>
      <c r="I781">
        <v>-28.553654928845301</v>
      </c>
      <c r="J781">
        <v>1.6239493115697901</v>
      </c>
      <c r="K781">
        <v>184.63441346878099</v>
      </c>
      <c r="L781">
        <v>193.54977875148899</v>
      </c>
      <c r="M781">
        <v>54.910508624593099</v>
      </c>
      <c r="N781">
        <v>0.74054626636519405</v>
      </c>
      <c r="O781">
        <v>45.220168834131798</v>
      </c>
      <c r="P781">
        <v>10.955002847921</v>
      </c>
      <c r="Q781">
        <v>4.1589724978532999E-2</v>
      </c>
    </row>
    <row r="782" spans="1:17" hidden="1" x14ac:dyDescent="0.3">
      <c r="A782" t="s">
        <v>1700</v>
      </c>
      <c r="B782" t="s">
        <v>1701</v>
      </c>
      <c r="C782" t="s">
        <v>3158</v>
      </c>
      <c r="D782" t="s">
        <v>21</v>
      </c>
      <c r="E782">
        <v>5134.4955243199902</v>
      </c>
      <c r="F782">
        <v>81.510000000000005</v>
      </c>
      <c r="G782">
        <v>-23.1367339990469</v>
      </c>
      <c r="H782">
        <v>-0.94211849741723996</v>
      </c>
      <c r="I782">
        <v>-35.231244544344698</v>
      </c>
      <c r="J782">
        <v>9.7801980838599398</v>
      </c>
      <c r="K782">
        <v>92.548580696186207</v>
      </c>
      <c r="L782">
        <v>103.41122759669101</v>
      </c>
      <c r="M782">
        <v>60.554003884702901</v>
      </c>
      <c r="N782">
        <v>1.20006403207728</v>
      </c>
      <c r="O782">
        <v>75.683965157649297</v>
      </c>
      <c r="P782">
        <v>20.7555555555555</v>
      </c>
      <c r="Q782">
        <v>0.28334384103161298</v>
      </c>
    </row>
    <row r="783" spans="1:17" x14ac:dyDescent="0.3">
      <c r="A783" t="s">
        <v>1702</v>
      </c>
      <c r="B783" t="s">
        <v>1703</v>
      </c>
      <c r="C783" t="s">
        <v>3147</v>
      </c>
      <c r="D783" t="s">
        <v>261</v>
      </c>
      <c r="E783">
        <v>5105.0841053449903</v>
      </c>
      <c r="F783">
        <v>599.20000000000005</v>
      </c>
      <c r="G783">
        <v>33.354737883545397</v>
      </c>
      <c r="H783">
        <v>-13.136659865919199</v>
      </c>
      <c r="I783">
        <v>34.6150646964511</v>
      </c>
      <c r="J783">
        <v>-4.8124067963829198</v>
      </c>
      <c r="K783">
        <v>598.84005752051496</v>
      </c>
      <c r="L783">
        <v>503.984584221624</v>
      </c>
      <c r="M783">
        <v>32.725792451327997</v>
      </c>
      <c r="N783">
        <v>0.50915058151399195</v>
      </c>
      <c r="O783">
        <v>15.6542056074766</v>
      </c>
      <c r="P783">
        <v>66.4444444444444</v>
      </c>
    </row>
    <row r="784" spans="1:17" x14ac:dyDescent="0.3">
      <c r="A784" t="s">
        <v>1704</v>
      </c>
      <c r="B784" t="s">
        <v>1705</v>
      </c>
      <c r="C784" t="s">
        <v>3152</v>
      </c>
      <c r="D784" t="s">
        <v>276</v>
      </c>
      <c r="E784">
        <v>5087.9582140800003</v>
      </c>
      <c r="F784">
        <v>1956.55</v>
      </c>
      <c r="G784">
        <v>44.5302458006664</v>
      </c>
      <c r="H784">
        <v>-8.8807392015763096</v>
      </c>
      <c r="I784">
        <v>-4.6756774126340401</v>
      </c>
      <c r="J784">
        <v>-0.52990608448791099</v>
      </c>
      <c r="K784">
        <v>2039.20360023342</v>
      </c>
      <c r="L784">
        <v>1812.68879277823</v>
      </c>
      <c r="M784">
        <v>43.518721004374598</v>
      </c>
      <c r="N784">
        <v>0.49685230024213001</v>
      </c>
      <c r="O784">
        <v>33.914287904730202</v>
      </c>
      <c r="P784">
        <v>105.66037735849</v>
      </c>
      <c r="Q784">
        <v>-8.2403356203309998E-3</v>
      </c>
    </row>
    <row r="785" spans="1:17" x14ac:dyDescent="0.3">
      <c r="A785" t="s">
        <v>1706</v>
      </c>
      <c r="B785" t="s">
        <v>1707</v>
      </c>
      <c r="C785" t="s">
        <v>3147</v>
      </c>
      <c r="D785" t="s">
        <v>51</v>
      </c>
      <c r="E785">
        <v>5080.7582953399997</v>
      </c>
      <c r="F785">
        <v>203.32</v>
      </c>
      <c r="G785">
        <v>40.951420270925503</v>
      </c>
      <c r="H785">
        <v>1.2606048208667</v>
      </c>
      <c r="I785">
        <v>86.353697277730802</v>
      </c>
      <c r="J785">
        <v>-1.0865937602151601</v>
      </c>
      <c r="K785">
        <v>191.075362069363</v>
      </c>
      <c r="L785">
        <v>156.726182054524</v>
      </c>
      <c r="M785">
        <v>57.756873856469298</v>
      </c>
      <c r="N785">
        <v>8.2072115338922905E-2</v>
      </c>
      <c r="O785">
        <v>18.384812118827401</v>
      </c>
      <c r="P785">
        <v>120.879956545355</v>
      </c>
      <c r="Q785">
        <v>2.5663313057645999E-2</v>
      </c>
    </row>
    <row r="786" spans="1:17" x14ac:dyDescent="0.3">
      <c r="A786" t="s">
        <v>1708</v>
      </c>
      <c r="B786" t="s">
        <v>1709</v>
      </c>
      <c r="C786" t="s">
        <v>3147</v>
      </c>
      <c r="D786" t="s">
        <v>51</v>
      </c>
      <c r="E786">
        <v>5077.5248849999998</v>
      </c>
      <c r="F786">
        <v>440.25</v>
      </c>
      <c r="G786">
        <v>24.690030722042501</v>
      </c>
      <c r="H786">
        <v>7.9033789434865502</v>
      </c>
      <c r="I786">
        <v>36.820774745543503</v>
      </c>
      <c r="J786">
        <v>3.0103351865088701</v>
      </c>
      <c r="K786">
        <v>376.19964950146698</v>
      </c>
      <c r="L786">
        <v>340.15146433057902</v>
      </c>
      <c r="M786">
        <v>70.283959877187598</v>
      </c>
      <c r="N786">
        <v>1.91163566295247</v>
      </c>
      <c r="O786">
        <v>5.5650198750709796</v>
      </c>
      <c r="P786">
        <v>69.131771033422893</v>
      </c>
      <c r="Q786">
        <v>-3.0782051339493001E-2</v>
      </c>
    </row>
    <row r="787" spans="1:17" x14ac:dyDescent="0.3">
      <c r="A787" t="s">
        <v>1710</v>
      </c>
      <c r="B787" t="s">
        <v>1711</v>
      </c>
      <c r="C787" t="s">
        <v>3154</v>
      </c>
      <c r="D787" t="s">
        <v>88</v>
      </c>
      <c r="E787">
        <v>5065.9840000000004</v>
      </c>
      <c r="F787">
        <v>750.8</v>
      </c>
      <c r="G787">
        <v>45.763600039627001</v>
      </c>
      <c r="H787">
        <v>7.8329283479461997</v>
      </c>
      <c r="I787">
        <v>-29.774930160268699</v>
      </c>
      <c r="J787">
        <v>11.3423334530597</v>
      </c>
      <c r="K787">
        <v>684.368021265945</v>
      </c>
      <c r="L787">
        <v>737.56966229803095</v>
      </c>
      <c r="M787">
        <v>74.9113033000949</v>
      </c>
      <c r="N787">
        <v>1.37868699379243</v>
      </c>
      <c r="O787">
        <v>55.1678209909429</v>
      </c>
      <c r="P787">
        <v>78.104613924801299</v>
      </c>
      <c r="Q787">
        <v>7.5355827131481007E-2</v>
      </c>
    </row>
    <row r="788" spans="1:17" hidden="1" x14ac:dyDescent="0.3">
      <c r="A788" t="s">
        <v>1712</v>
      </c>
      <c r="B788" t="s">
        <v>1713</v>
      </c>
      <c r="C788" t="s">
        <v>3158</v>
      </c>
      <c r="D788" t="s">
        <v>421</v>
      </c>
      <c r="E788">
        <v>5039.8675461749999</v>
      </c>
      <c r="F788">
        <v>275.39999999999998</v>
      </c>
      <c r="G788">
        <v>-21.329491397746001</v>
      </c>
      <c r="H788">
        <v>-4.8125347805495897</v>
      </c>
      <c r="I788">
        <v>-11.255313315578199</v>
      </c>
      <c r="J788">
        <v>-2.0266338550568799</v>
      </c>
      <c r="K788">
        <v>287.23586873490899</v>
      </c>
      <c r="L788">
        <v>290.33614947112801</v>
      </c>
      <c r="M788">
        <v>38.157352625024998</v>
      </c>
      <c r="N788">
        <v>0.81793405674304798</v>
      </c>
      <c r="O788">
        <v>40.867828612926601</v>
      </c>
      <c r="P788">
        <v>2.20820189274446</v>
      </c>
      <c r="Q788">
        <v>1.513135143023E-3</v>
      </c>
    </row>
    <row r="789" spans="1:17" x14ac:dyDescent="0.3">
      <c r="A789" t="s">
        <v>1714</v>
      </c>
      <c r="B789" t="s">
        <v>1715</v>
      </c>
      <c r="C789" t="s">
        <v>3152</v>
      </c>
      <c r="D789" t="s">
        <v>276</v>
      </c>
      <c r="E789">
        <v>5002.7902338530002</v>
      </c>
      <c r="F789">
        <v>229.14</v>
      </c>
      <c r="G789">
        <v>-12.466927971221301</v>
      </c>
      <c r="H789">
        <v>-4.3764316292863796</v>
      </c>
      <c r="I789">
        <v>-5.3131643652206701</v>
      </c>
      <c r="J789">
        <v>1.7864485061866999</v>
      </c>
      <c r="K789">
        <v>238.04327467325399</v>
      </c>
      <c r="L789">
        <v>240.36619831036799</v>
      </c>
      <c r="M789">
        <v>52.787653139535401</v>
      </c>
      <c r="N789">
        <v>0.56891149209653702</v>
      </c>
      <c r="O789">
        <v>29.658723924238402</v>
      </c>
      <c r="P789">
        <v>21.238095238095202</v>
      </c>
      <c r="Q789">
        <v>-0.117269853513391</v>
      </c>
    </row>
    <row r="790" spans="1:17" hidden="1" x14ac:dyDescent="0.3">
      <c r="A790" t="s">
        <v>1716</v>
      </c>
      <c r="B790" t="s">
        <v>1717</v>
      </c>
      <c r="C790" t="s">
        <v>3158</v>
      </c>
      <c r="D790" t="s">
        <v>370</v>
      </c>
      <c r="E790">
        <v>4998.7689690400002</v>
      </c>
      <c r="F790">
        <v>346.65</v>
      </c>
      <c r="G790">
        <v>147.838681508897</v>
      </c>
      <c r="H790">
        <v>19.370223940057102</v>
      </c>
      <c r="I790">
        <v>120.018164496599</v>
      </c>
      <c r="J790">
        <v>7.3490725564734403</v>
      </c>
      <c r="K790">
        <v>287.02875911122101</v>
      </c>
      <c r="L790">
        <v>215.414567546591</v>
      </c>
      <c r="M790">
        <v>74.563452413548006</v>
      </c>
      <c r="N790">
        <v>0.75100296912695896</v>
      </c>
      <c r="O790">
        <v>0.96639261502957596</v>
      </c>
      <c r="P790">
        <v>264.89473684210498</v>
      </c>
      <c r="Q790">
        <v>0.14341948416413899</v>
      </c>
    </row>
    <row r="791" spans="1:17" hidden="1" x14ac:dyDescent="0.3">
      <c r="A791" t="s">
        <v>1718</v>
      </c>
      <c r="B791" t="s">
        <v>1719</v>
      </c>
      <c r="C791" t="s">
        <v>3158</v>
      </c>
      <c r="D791" t="s">
        <v>500</v>
      </c>
      <c r="E791">
        <v>4994.8043837499999</v>
      </c>
      <c r="F791">
        <v>4801.1000000000004</v>
      </c>
      <c r="G791">
        <v>20.931865570958401</v>
      </c>
      <c r="H791">
        <v>-1.6647043753414299</v>
      </c>
      <c r="I791">
        <v>-30.1861178144982</v>
      </c>
      <c r="J791">
        <v>2.5506493495145302</v>
      </c>
      <c r="K791">
        <v>4970.7731469461796</v>
      </c>
      <c r="L791">
        <v>4987.1932009739003</v>
      </c>
      <c r="M791">
        <v>58.179670161415601</v>
      </c>
      <c r="N791">
        <v>0.68298183750362196</v>
      </c>
      <c r="O791">
        <v>39.528441398845999</v>
      </c>
      <c r="P791">
        <v>44.742236961109398</v>
      </c>
      <c r="Q791">
        <v>0.13318170122060399</v>
      </c>
    </row>
    <row r="792" spans="1:17" x14ac:dyDescent="0.3">
      <c r="A792" t="s">
        <v>1720</v>
      </c>
      <c r="B792" t="s">
        <v>1721</v>
      </c>
      <c r="C792" t="s">
        <v>3154</v>
      </c>
      <c r="D792" t="s">
        <v>139</v>
      </c>
      <c r="E792">
        <v>4943.3249999999998</v>
      </c>
      <c r="F792">
        <v>173.64</v>
      </c>
      <c r="G792">
        <v>6.0036979424924999</v>
      </c>
      <c r="H792">
        <v>-4.9465046569758098</v>
      </c>
      <c r="I792">
        <v>-22.513126152338401</v>
      </c>
      <c r="J792">
        <v>6.0570792350934504</v>
      </c>
      <c r="K792">
        <v>179.38455963327601</v>
      </c>
      <c r="L792">
        <v>185.15918341004399</v>
      </c>
      <c r="M792">
        <v>60.5640175339243</v>
      </c>
      <c r="N792">
        <v>1.0797358208454</v>
      </c>
      <c r="O792">
        <v>52.585809721262301</v>
      </c>
      <c r="P792">
        <v>28.431952662721802</v>
      </c>
      <c r="Q792">
        <v>2.0804514576750002E-2</v>
      </c>
    </row>
    <row r="793" spans="1:17" hidden="1" x14ac:dyDescent="0.3">
      <c r="A793" t="s">
        <v>1722</v>
      </c>
      <c r="B793" t="s">
        <v>1723</v>
      </c>
      <c r="C793" t="s">
        <v>3158</v>
      </c>
      <c r="D793" t="s">
        <v>457</v>
      </c>
      <c r="E793">
        <v>4937.2924999999996</v>
      </c>
      <c r="F793">
        <v>744.65</v>
      </c>
      <c r="G793">
        <v>237.08547895437101</v>
      </c>
      <c r="H793">
        <v>17.965646410347599</v>
      </c>
      <c r="I793">
        <v>262.92245511948801</v>
      </c>
      <c r="J793">
        <v>13.266200463835601</v>
      </c>
      <c r="K793">
        <v>573.33618249777703</v>
      </c>
      <c r="L793">
        <v>383.95999661233702</v>
      </c>
      <c r="M793">
        <v>77.027631851270996</v>
      </c>
      <c r="N793">
        <v>0.93955108893922801</v>
      </c>
      <c r="O793">
        <v>3.0954139528637601</v>
      </c>
      <c r="P793">
        <v>320.70621468926498</v>
      </c>
      <c r="Q793">
        <v>0.14038812046881799</v>
      </c>
    </row>
    <row r="794" spans="1:17" x14ac:dyDescent="0.3">
      <c r="A794" t="s">
        <v>1724</v>
      </c>
      <c r="B794" t="s">
        <v>1725</v>
      </c>
      <c r="C794" t="s">
        <v>3150</v>
      </c>
      <c r="D794" t="s">
        <v>72</v>
      </c>
      <c r="E794">
        <v>4929.0618861160001</v>
      </c>
      <c r="F794">
        <v>221.02</v>
      </c>
      <c r="G794">
        <v>-8.6028394228690708</v>
      </c>
      <c r="H794">
        <v>-5.79263118512766</v>
      </c>
      <c r="I794">
        <v>-1.6699746947027001</v>
      </c>
      <c r="J794">
        <v>-0.62650687277796702</v>
      </c>
      <c r="K794">
        <v>222.09820495001</v>
      </c>
      <c r="L794">
        <v>217.46837058045301</v>
      </c>
      <c r="M794">
        <v>50.168462077842797</v>
      </c>
      <c r="N794">
        <v>0.17921121671729201</v>
      </c>
      <c r="O794">
        <v>16.731517509727599</v>
      </c>
      <c r="P794">
        <v>16.356936035798899</v>
      </c>
      <c r="Q794">
        <v>-5.6879580061227002E-2</v>
      </c>
    </row>
    <row r="795" spans="1:17" hidden="1" x14ac:dyDescent="0.3">
      <c r="A795" t="s">
        <v>1726</v>
      </c>
      <c r="B795" t="s">
        <v>1727</v>
      </c>
      <c r="C795" t="s">
        <v>3158</v>
      </c>
      <c r="D795" t="s">
        <v>375</v>
      </c>
      <c r="E795">
        <v>4919.0270347400001</v>
      </c>
      <c r="F795">
        <v>11766.1</v>
      </c>
      <c r="G795">
        <v>10.267594042941401</v>
      </c>
      <c r="H795">
        <v>4.2119176690130704</v>
      </c>
      <c r="I795">
        <v>7.74437586464144</v>
      </c>
      <c r="J795">
        <v>-0.78634440037810105</v>
      </c>
      <c r="K795">
        <v>11550.1432036692</v>
      </c>
      <c r="L795">
        <v>10968.661185663401</v>
      </c>
      <c r="M795">
        <v>57.962679048799401</v>
      </c>
      <c r="N795">
        <v>0.61091804026403396</v>
      </c>
      <c r="O795">
        <v>21.403863642158399</v>
      </c>
      <c r="P795">
        <v>41.203084215895103</v>
      </c>
      <c r="Q795">
        <v>-2.4006403063599999E-4</v>
      </c>
    </row>
    <row r="796" spans="1:17" hidden="1" x14ac:dyDescent="0.3">
      <c r="A796" t="s">
        <v>1728</v>
      </c>
      <c r="B796" t="s">
        <v>1729</v>
      </c>
      <c r="C796" t="s">
        <v>3158</v>
      </c>
      <c r="D796" t="s">
        <v>406</v>
      </c>
      <c r="E796">
        <v>4914.4004330750004</v>
      </c>
      <c r="F796">
        <v>698.4</v>
      </c>
      <c r="G796">
        <v>44.741041438140002</v>
      </c>
      <c r="H796">
        <v>-0.47811581278418203</v>
      </c>
      <c r="I796">
        <v>57.711906211718599</v>
      </c>
      <c r="J796">
        <v>-0.13700915576234801</v>
      </c>
      <c r="K796">
        <v>709.28721595439197</v>
      </c>
      <c r="M796">
        <v>41.306469285760699</v>
      </c>
      <c r="N796">
        <v>0.83017970574821498</v>
      </c>
      <c r="O796">
        <v>35.452462772050403</v>
      </c>
      <c r="P796">
        <v>88.045234248788304</v>
      </c>
    </row>
    <row r="797" spans="1:17" hidden="1" x14ac:dyDescent="0.3">
      <c r="A797" t="s">
        <v>1730</v>
      </c>
      <c r="B797" t="s">
        <v>1731</v>
      </c>
      <c r="C797" t="s">
        <v>3158</v>
      </c>
      <c r="D797" t="s">
        <v>631</v>
      </c>
      <c r="E797">
        <v>4903.9773984000003</v>
      </c>
      <c r="F797">
        <v>1971.4</v>
      </c>
      <c r="G797">
        <v>120677.09914754301</v>
      </c>
      <c r="H797">
        <v>42.904257393557202</v>
      </c>
      <c r="I797">
        <v>1029.8343885730401</v>
      </c>
      <c r="J797">
        <v>10.178816465672901</v>
      </c>
      <c r="K797">
        <v>1331.96464272303</v>
      </c>
      <c r="L797">
        <v>663.27270224000597</v>
      </c>
      <c r="M797">
        <v>99.9999999915443</v>
      </c>
      <c r="N797">
        <v>0.89935234325807301</v>
      </c>
      <c r="O797">
        <v>0</v>
      </c>
      <c r="P797">
        <v>123112.5</v>
      </c>
      <c r="Q797">
        <v>0.38984456228270198</v>
      </c>
    </row>
    <row r="798" spans="1:17" x14ac:dyDescent="0.3">
      <c r="A798" t="s">
        <v>1732</v>
      </c>
      <c r="B798" t="s">
        <v>1733</v>
      </c>
      <c r="C798" t="s">
        <v>3151</v>
      </c>
      <c r="D798" t="s">
        <v>1734</v>
      </c>
      <c r="E798">
        <v>4872.827976996</v>
      </c>
      <c r="F798">
        <v>73.16</v>
      </c>
      <c r="G798">
        <v>-16.590138170632901</v>
      </c>
      <c r="H798">
        <v>8.9785350121586607</v>
      </c>
      <c r="I798">
        <v>6.9042522650400002</v>
      </c>
      <c r="J798">
        <v>6.7204751457230198</v>
      </c>
      <c r="K798">
        <v>66.235780052569496</v>
      </c>
      <c r="L798">
        <v>64.832125818460796</v>
      </c>
      <c r="M798">
        <v>68.777253675156402</v>
      </c>
      <c r="N798">
        <v>1.54557157914554</v>
      </c>
      <c r="O798">
        <v>15.076544559868699</v>
      </c>
      <c r="P798">
        <v>67.798165137614603</v>
      </c>
      <c r="Q798">
        <v>5.6117756671994E-2</v>
      </c>
    </row>
    <row r="799" spans="1:17" hidden="1" x14ac:dyDescent="0.3">
      <c r="A799" t="s">
        <v>1735</v>
      </c>
      <c r="B799" t="s">
        <v>1736</v>
      </c>
      <c r="C799" t="s">
        <v>3158</v>
      </c>
      <c r="D799" t="s">
        <v>232</v>
      </c>
      <c r="E799">
        <v>4862.2000349999998</v>
      </c>
      <c r="F799">
        <v>828.35</v>
      </c>
      <c r="G799">
        <v>43.604752819452102</v>
      </c>
      <c r="H799">
        <v>67.711512369657598</v>
      </c>
      <c r="I799">
        <v>55.634063890045702</v>
      </c>
      <c r="J799">
        <v>-3.9644058632835502</v>
      </c>
      <c r="M799">
        <v>73.883066489858194</v>
      </c>
      <c r="O799">
        <v>0.95370314480593898</v>
      </c>
      <c r="P799">
        <v>106.005968664511</v>
      </c>
    </row>
    <row r="800" spans="1:17" x14ac:dyDescent="0.3">
      <c r="A800" t="s">
        <v>1737</v>
      </c>
      <c r="B800" t="s">
        <v>1738</v>
      </c>
      <c r="C800" t="s">
        <v>3154</v>
      </c>
      <c r="D800" t="s">
        <v>1172</v>
      </c>
      <c r="E800">
        <v>4858.2930012500001</v>
      </c>
      <c r="F800">
        <v>2862.25</v>
      </c>
      <c r="G800">
        <v>-7.6166450106708599</v>
      </c>
      <c r="H800">
        <v>4.5559997087152198</v>
      </c>
      <c r="I800">
        <v>-6.0713966742995202</v>
      </c>
      <c r="J800">
        <v>5.3362467587462703</v>
      </c>
      <c r="K800">
        <v>2876.8783178405802</v>
      </c>
      <c r="L800">
        <v>2952.4313953306</v>
      </c>
      <c r="M800">
        <v>69.862298320968804</v>
      </c>
      <c r="N800">
        <v>0.61809659350033996</v>
      </c>
      <c r="O800">
        <v>29.268931784435299</v>
      </c>
      <c r="P800">
        <v>18.1356666735456</v>
      </c>
      <c r="Q800">
        <v>-6.7067354532727996E-2</v>
      </c>
    </row>
    <row r="801" spans="1:17" hidden="1" x14ac:dyDescent="0.3">
      <c r="A801" t="s">
        <v>1739</v>
      </c>
      <c r="B801" t="s">
        <v>1740</v>
      </c>
      <c r="C801" t="s">
        <v>3158</v>
      </c>
      <c r="D801" t="s">
        <v>51</v>
      </c>
      <c r="E801">
        <v>4819.0150013699904</v>
      </c>
      <c r="F801">
        <v>2057.1</v>
      </c>
      <c r="G801">
        <v>186.19052746630999</v>
      </c>
      <c r="H801">
        <v>12.1135829182841</v>
      </c>
      <c r="I801">
        <v>67.520185558188402</v>
      </c>
      <c r="J801">
        <v>-1.72370878873</v>
      </c>
      <c r="K801">
        <v>1692.1027797747499</v>
      </c>
      <c r="L801">
        <v>1274.8695514543499</v>
      </c>
      <c r="M801">
        <v>62.733535424755097</v>
      </c>
      <c r="N801">
        <v>1.55990548305676</v>
      </c>
      <c r="O801">
        <v>0.87015701716008897</v>
      </c>
      <c r="P801">
        <v>263.44522968197799</v>
      </c>
      <c r="Q801">
        <v>0.248345428726293</v>
      </c>
    </row>
    <row r="802" spans="1:17" hidden="1" x14ac:dyDescent="0.3">
      <c r="A802" t="s">
        <v>1741</v>
      </c>
      <c r="B802" t="s">
        <v>1742</v>
      </c>
      <c r="C802" t="s">
        <v>3158</v>
      </c>
      <c r="D802" t="s">
        <v>447</v>
      </c>
      <c r="E802">
        <v>4784.3385600699903</v>
      </c>
      <c r="F802">
        <v>325.3</v>
      </c>
      <c r="G802">
        <v>-15.5266696068951</v>
      </c>
      <c r="H802">
        <v>-3.3723459837144798</v>
      </c>
      <c r="I802">
        <v>-3.4973585363016202</v>
      </c>
      <c r="J802">
        <v>3.3881369926126701</v>
      </c>
      <c r="O802">
        <v>0</v>
      </c>
      <c r="P802">
        <v>30.984497684719098</v>
      </c>
    </row>
    <row r="803" spans="1:17" hidden="1" x14ac:dyDescent="0.3">
      <c r="A803" t="s">
        <v>1743</v>
      </c>
      <c r="B803" t="s">
        <v>1744</v>
      </c>
      <c r="C803" t="s">
        <v>3158</v>
      </c>
      <c r="D803" t="s">
        <v>447</v>
      </c>
      <c r="E803">
        <v>4747.3525661249996</v>
      </c>
      <c r="F803">
        <v>551.75</v>
      </c>
      <c r="G803">
        <v>-42.742693643083598</v>
      </c>
      <c r="H803">
        <v>-3.4803627807769701</v>
      </c>
      <c r="I803">
        <v>-7.8099356983781796</v>
      </c>
      <c r="J803">
        <v>-0.76414808761134101</v>
      </c>
      <c r="K803">
        <v>553.99404616330003</v>
      </c>
      <c r="L803">
        <v>578.870344695992</v>
      </c>
      <c r="M803">
        <v>47.597354669031098</v>
      </c>
      <c r="N803">
        <v>0.35552619100904098</v>
      </c>
      <c r="O803">
        <v>44.811961939283997</v>
      </c>
      <c r="P803">
        <v>11.6224964596398</v>
      </c>
      <c r="Q803">
        <v>3.3246207379799999E-4</v>
      </c>
    </row>
    <row r="804" spans="1:17" x14ac:dyDescent="0.3">
      <c r="A804" t="s">
        <v>1745</v>
      </c>
      <c r="B804" t="s">
        <v>1746</v>
      </c>
      <c r="C804" t="s">
        <v>3151</v>
      </c>
      <c r="D804" t="s">
        <v>471</v>
      </c>
      <c r="E804">
        <v>4726.4861272500002</v>
      </c>
      <c r="F804">
        <v>433.15</v>
      </c>
      <c r="G804">
        <v>-60.034142159663098</v>
      </c>
      <c r="H804">
        <v>-10.635125700862799</v>
      </c>
      <c r="I804">
        <v>-38.078680754037599</v>
      </c>
      <c r="J804">
        <v>0.35284475633546902</v>
      </c>
      <c r="K804">
        <v>494.515868078398</v>
      </c>
      <c r="L804">
        <v>579.72568336318602</v>
      </c>
      <c r="M804">
        <v>27.961894823723298</v>
      </c>
      <c r="N804">
        <v>0.81871085065739901</v>
      </c>
      <c r="O804">
        <v>79.152718457809002</v>
      </c>
      <c r="P804">
        <v>3.46351367490744</v>
      </c>
      <c r="Q804">
        <v>-0.134387621243032</v>
      </c>
    </row>
    <row r="805" spans="1:17" hidden="1" x14ac:dyDescent="0.3">
      <c r="A805" t="s">
        <v>1747</v>
      </c>
      <c r="B805" t="s">
        <v>1748</v>
      </c>
      <c r="C805" t="s">
        <v>3158</v>
      </c>
      <c r="D805" t="s">
        <v>51</v>
      </c>
      <c r="E805">
        <v>4699.6259451750002</v>
      </c>
      <c r="F805">
        <v>852.4</v>
      </c>
      <c r="G805">
        <v>156.39188526611599</v>
      </c>
      <c r="H805">
        <v>5.3437830861954403</v>
      </c>
      <c r="I805">
        <v>100.990726990734</v>
      </c>
      <c r="J805">
        <v>3.6923806447403198</v>
      </c>
      <c r="K805">
        <v>770.51551089605198</v>
      </c>
      <c r="L805">
        <v>619.36265121931206</v>
      </c>
      <c r="M805">
        <v>71.3178951013617</v>
      </c>
      <c r="N805">
        <v>1.1607370336219001</v>
      </c>
      <c r="O805">
        <v>3.5664007508212099</v>
      </c>
      <c r="P805">
        <v>191.29725620620499</v>
      </c>
      <c r="Q805">
        <v>-7.2252476748230002E-3</v>
      </c>
    </row>
    <row r="806" spans="1:17" x14ac:dyDescent="0.3">
      <c r="A806" t="s">
        <v>1749</v>
      </c>
      <c r="B806" t="s">
        <v>1750</v>
      </c>
      <c r="C806" t="s">
        <v>3153</v>
      </c>
      <c r="D806" t="s">
        <v>128</v>
      </c>
      <c r="E806">
        <v>4690.8</v>
      </c>
      <c r="F806">
        <v>7823.65</v>
      </c>
      <c r="G806">
        <v>-11.7041004241699</v>
      </c>
      <c r="H806">
        <v>-3.43588878371955</v>
      </c>
      <c r="I806">
        <v>25.101871168594599</v>
      </c>
      <c r="J806">
        <v>1.17722019030822</v>
      </c>
      <c r="K806">
        <v>8007.3321869395704</v>
      </c>
      <c r="L806">
        <v>7369.12728243949</v>
      </c>
      <c r="M806">
        <v>58.603662175296201</v>
      </c>
      <c r="N806">
        <v>0.273359436601254</v>
      </c>
      <c r="O806">
        <v>24.252107392329599</v>
      </c>
      <c r="P806">
        <v>65.263358012695207</v>
      </c>
      <c r="Q806">
        <v>0.12594495538570699</v>
      </c>
    </row>
    <row r="807" spans="1:17" x14ac:dyDescent="0.3">
      <c r="A807" t="s">
        <v>1751</v>
      </c>
      <c r="B807" t="s">
        <v>1752</v>
      </c>
      <c r="C807" t="s">
        <v>3155</v>
      </c>
      <c r="D807" t="s">
        <v>1349</v>
      </c>
      <c r="E807">
        <v>4689.3624119099904</v>
      </c>
      <c r="F807">
        <v>843.25</v>
      </c>
      <c r="G807">
        <v>-31.012694561610299</v>
      </c>
      <c r="H807">
        <v>-4.8207696412498802</v>
      </c>
      <c r="I807">
        <v>-9.0399980169136605</v>
      </c>
      <c r="J807">
        <v>0.25525887818529802</v>
      </c>
      <c r="K807">
        <v>854.30274836948001</v>
      </c>
      <c r="L807">
        <v>855.03402861576205</v>
      </c>
      <c r="M807">
        <v>41.495744569060697</v>
      </c>
      <c r="N807">
        <v>0.488955590509011</v>
      </c>
      <c r="O807">
        <v>31.1473465757486</v>
      </c>
      <c r="P807">
        <v>9.5058762418024791</v>
      </c>
      <c r="Q807">
        <v>0.16349428592804099</v>
      </c>
    </row>
    <row r="808" spans="1:17" hidden="1" x14ac:dyDescent="0.3">
      <c r="A808" t="s">
        <v>1753</v>
      </c>
      <c r="B808" t="s">
        <v>1754</v>
      </c>
      <c r="C808" t="s">
        <v>3158</v>
      </c>
      <c r="D808" t="s">
        <v>493</v>
      </c>
      <c r="E808">
        <v>4681.4737375000004</v>
      </c>
      <c r="F808">
        <v>103.1</v>
      </c>
      <c r="G808">
        <v>38.765414338278497</v>
      </c>
      <c r="H808">
        <v>-2.93520313134694</v>
      </c>
      <c r="I808">
        <v>19.565419156786401</v>
      </c>
      <c r="J808">
        <v>-1.32509058685832</v>
      </c>
      <c r="K808">
        <v>104.467941588214</v>
      </c>
      <c r="L808">
        <v>94.125710039879095</v>
      </c>
      <c r="M808">
        <v>45.290678436488101</v>
      </c>
      <c r="N808">
        <v>0.49244106289115702</v>
      </c>
      <c r="O808">
        <v>16.391852570320001</v>
      </c>
      <c r="P808">
        <v>71.547420965058194</v>
      </c>
      <c r="Q808">
        <v>0.13525720135791899</v>
      </c>
    </row>
    <row r="809" spans="1:17" x14ac:dyDescent="0.3">
      <c r="A809" t="s">
        <v>1755</v>
      </c>
      <c r="B809" t="s">
        <v>1756</v>
      </c>
      <c r="C809" t="s">
        <v>3152</v>
      </c>
      <c r="D809" t="s">
        <v>457</v>
      </c>
      <c r="E809">
        <v>4680.7749057049996</v>
      </c>
      <c r="F809">
        <v>285.14999999999998</v>
      </c>
      <c r="G809">
        <v>-53.376970165044298</v>
      </c>
      <c r="H809">
        <v>-3.0755970076762602</v>
      </c>
      <c r="I809">
        <v>-20.890007727514199</v>
      </c>
      <c r="J809">
        <v>1.14212032700191</v>
      </c>
      <c r="K809">
        <v>290.15495862687402</v>
      </c>
      <c r="L809">
        <v>330.55550614423697</v>
      </c>
      <c r="M809">
        <v>55.2846379181101</v>
      </c>
      <c r="N809">
        <v>0.74010752995830098</v>
      </c>
      <c r="O809">
        <v>90.215675960021002</v>
      </c>
      <c r="P809">
        <v>8.5665334094803001</v>
      </c>
      <c r="Q809">
        <v>-8.7047509624925995E-2</v>
      </c>
    </row>
    <row r="810" spans="1:17" x14ac:dyDescent="0.3">
      <c r="A810" t="s">
        <v>1757</v>
      </c>
      <c r="B810" t="s">
        <v>1758</v>
      </c>
      <c r="C810" t="s">
        <v>3143</v>
      </c>
      <c r="D810" t="s">
        <v>54</v>
      </c>
      <c r="E810">
        <v>4598.8832215800003</v>
      </c>
      <c r="F810">
        <v>55.93</v>
      </c>
      <c r="G810">
        <v>-10.0495366668735</v>
      </c>
      <c r="H810">
        <v>8.4744595279208301</v>
      </c>
      <c r="I810">
        <v>-28.234718349903101</v>
      </c>
      <c r="J810">
        <v>6.9103331935806098</v>
      </c>
      <c r="K810">
        <v>50.940206047655202</v>
      </c>
      <c r="L810">
        <v>57.470816646562803</v>
      </c>
      <c r="M810">
        <v>70.568180565825003</v>
      </c>
      <c r="N810">
        <v>0.905845595955584</v>
      </c>
      <c r="O810">
        <v>78.133381011979196</v>
      </c>
      <c r="P810">
        <v>38.956521739130402</v>
      </c>
      <c r="Q810">
        <v>1.6570754265643001E-2</v>
      </c>
    </row>
    <row r="811" spans="1:17" x14ac:dyDescent="0.3">
      <c r="A811" t="s">
        <v>1759</v>
      </c>
      <c r="B811" t="s">
        <v>1760</v>
      </c>
      <c r="C811" t="s">
        <v>3151</v>
      </c>
      <c r="D811" t="s">
        <v>269</v>
      </c>
      <c r="E811">
        <v>4587.7124509499999</v>
      </c>
      <c r="F811">
        <v>502</v>
      </c>
      <c r="G811">
        <v>1.4559531493306299</v>
      </c>
      <c r="H811">
        <v>-1.4655911888586799</v>
      </c>
      <c r="I811">
        <v>-4.8678153751370798</v>
      </c>
      <c r="J811">
        <v>3.25729217014938</v>
      </c>
      <c r="K811">
        <v>499.86343903775997</v>
      </c>
      <c r="L811">
        <v>486.15699162761302</v>
      </c>
      <c r="M811">
        <v>61.984786906887798</v>
      </c>
      <c r="N811">
        <v>0.99061731952227905</v>
      </c>
      <c r="O811">
        <v>22.2808764940239</v>
      </c>
      <c r="P811">
        <v>39.405720633157401</v>
      </c>
      <c r="Q811">
        <v>-3.0197953767727E-2</v>
      </c>
    </row>
    <row r="812" spans="1:17" hidden="1" x14ac:dyDescent="0.3">
      <c r="A812" t="s">
        <v>1761</v>
      </c>
      <c r="B812" t="s">
        <v>1762</v>
      </c>
      <c r="C812" t="s">
        <v>3158</v>
      </c>
      <c r="D812" t="s">
        <v>108</v>
      </c>
      <c r="E812">
        <v>4583.6065226150004</v>
      </c>
      <c r="F812">
        <v>1355.25</v>
      </c>
      <c r="G812">
        <v>479.89228913657303</v>
      </c>
      <c r="H812">
        <v>15.3068086285961</v>
      </c>
      <c r="I812">
        <v>156.924877421003</v>
      </c>
      <c r="J812">
        <v>4.2835397719895996</v>
      </c>
      <c r="K812">
        <v>1204.9209915136601</v>
      </c>
      <c r="L812">
        <v>873.79547036150802</v>
      </c>
      <c r="M812">
        <v>66.384435943409599</v>
      </c>
      <c r="N812">
        <v>0.66594194635230397</v>
      </c>
      <c r="O812">
        <v>9.5000922339051694</v>
      </c>
      <c r="P812">
        <v>505.02232142857099</v>
      </c>
      <c r="Q812">
        <v>0.190885808105345</v>
      </c>
    </row>
    <row r="813" spans="1:17" hidden="1" x14ac:dyDescent="0.3">
      <c r="A813" t="s">
        <v>1763</v>
      </c>
      <c r="B813" t="s">
        <v>1764</v>
      </c>
      <c r="C813" t="s">
        <v>3158</v>
      </c>
      <c r="D813" t="s">
        <v>139</v>
      </c>
      <c r="E813">
        <v>4545.1981422250001</v>
      </c>
      <c r="F813">
        <v>996.7</v>
      </c>
      <c r="G813">
        <v>108.77757784945901</v>
      </c>
      <c r="H813">
        <v>5.2534263625111697</v>
      </c>
      <c r="I813">
        <v>48.151896114246298</v>
      </c>
      <c r="J813">
        <v>2.22009925212536</v>
      </c>
      <c r="K813">
        <v>878.78784730092195</v>
      </c>
      <c r="L813">
        <v>726.31269188210899</v>
      </c>
      <c r="M813">
        <v>72.935222239097698</v>
      </c>
      <c r="N813">
        <v>0.77499424740715095</v>
      </c>
      <c r="O813">
        <v>2.83936992073843</v>
      </c>
      <c r="P813">
        <v>149.17500000000001</v>
      </c>
      <c r="Q813">
        <v>0.17184815870155401</v>
      </c>
    </row>
    <row r="814" spans="1:17" x14ac:dyDescent="0.3">
      <c r="A814" t="s">
        <v>1765</v>
      </c>
      <c r="B814" t="s">
        <v>1766</v>
      </c>
      <c r="C814" t="s">
        <v>3153</v>
      </c>
      <c r="D814" t="s">
        <v>117</v>
      </c>
      <c r="E814">
        <v>4543.7450367900001</v>
      </c>
      <c r="F814">
        <v>871.1</v>
      </c>
      <c r="G814">
        <v>37.915374956816301</v>
      </c>
      <c r="H814">
        <v>21.463702308979901</v>
      </c>
      <c r="I814">
        <v>10.2098981408238</v>
      </c>
      <c r="J814">
        <v>-0.79616722878135904</v>
      </c>
      <c r="K814">
        <v>738.38210576140602</v>
      </c>
      <c r="L814">
        <v>670.76207105161495</v>
      </c>
      <c r="M814">
        <v>71.480350300475706</v>
      </c>
      <c r="N814">
        <v>1.7350637292951601</v>
      </c>
      <c r="O814">
        <v>1.02169670531511</v>
      </c>
      <c r="P814">
        <v>84.711620016963494</v>
      </c>
      <c r="Q814">
        <v>8.7428778481073E-2</v>
      </c>
    </row>
    <row r="815" spans="1:17" x14ac:dyDescent="0.3">
      <c r="A815" t="s">
        <v>1767</v>
      </c>
      <c r="B815" t="s">
        <v>1768</v>
      </c>
      <c r="C815" t="s">
        <v>3142</v>
      </c>
      <c r="D815" t="s">
        <v>251</v>
      </c>
      <c r="E815">
        <v>4541.0959725599996</v>
      </c>
      <c r="F815">
        <v>1733.3</v>
      </c>
      <c r="G815">
        <v>26.669540861432399</v>
      </c>
      <c r="H815">
        <v>17.754346708948901</v>
      </c>
      <c r="I815">
        <v>18.254291852893399</v>
      </c>
      <c r="J815">
        <v>9.8005845869315795</v>
      </c>
      <c r="K815">
        <v>1452.1089339504799</v>
      </c>
      <c r="L815">
        <v>1315.7622617281299</v>
      </c>
      <c r="M815">
        <v>79.342862413773801</v>
      </c>
      <c r="N815">
        <v>1.14404866759294</v>
      </c>
      <c r="O815">
        <v>0.819246523971628</v>
      </c>
      <c r="P815">
        <v>83.982592081519996</v>
      </c>
      <c r="Q815">
        <v>0.124933860624461</v>
      </c>
    </row>
    <row r="816" spans="1:17" hidden="1" x14ac:dyDescent="0.3">
      <c r="A816" t="s">
        <v>1769</v>
      </c>
      <c r="B816" t="s">
        <v>1770</v>
      </c>
      <c r="C816" t="s">
        <v>3158</v>
      </c>
      <c r="D816" t="s">
        <v>380</v>
      </c>
      <c r="E816">
        <v>4539.5496196599997</v>
      </c>
      <c r="F816">
        <v>1492.5</v>
      </c>
      <c r="G816">
        <v>38.040627917970397</v>
      </c>
      <c r="H816">
        <v>0.60637650181927205</v>
      </c>
      <c r="I816">
        <v>40.223236825311403</v>
      </c>
      <c r="J816">
        <v>7.8279832345518399</v>
      </c>
      <c r="K816">
        <v>1329.2976863538599</v>
      </c>
      <c r="L816">
        <v>1129.6785116138799</v>
      </c>
      <c r="M816">
        <v>66.077310853618002</v>
      </c>
      <c r="N816">
        <v>0.609694098192329</v>
      </c>
      <c r="O816">
        <v>5.2596314907872701</v>
      </c>
      <c r="P816">
        <v>67.508417508417494</v>
      </c>
      <c r="Q816">
        <v>9.9871122634080003E-2</v>
      </c>
    </row>
    <row r="817" spans="1:17" x14ac:dyDescent="0.3">
      <c r="A817" t="s">
        <v>1771</v>
      </c>
      <c r="B817" t="s">
        <v>1772</v>
      </c>
      <c r="C817" t="s">
        <v>3145</v>
      </c>
      <c r="D817" t="s">
        <v>123</v>
      </c>
      <c r="E817">
        <v>4537.7244000000001</v>
      </c>
      <c r="F817">
        <v>484.7</v>
      </c>
      <c r="G817">
        <v>83.044554013997001</v>
      </c>
      <c r="H817">
        <v>-8.2418807784388903</v>
      </c>
      <c r="I817">
        <v>6.8807441276077999</v>
      </c>
      <c r="J817">
        <v>2.1526588754076501</v>
      </c>
      <c r="K817">
        <v>528.24481752572399</v>
      </c>
      <c r="L817">
        <v>479.67386990742898</v>
      </c>
      <c r="M817">
        <v>50.9557144041557</v>
      </c>
      <c r="N817">
        <v>0.607462577951009</v>
      </c>
      <c r="O817">
        <v>50.061893955023699</v>
      </c>
      <c r="P817">
        <v>108.69752421958999</v>
      </c>
      <c r="Q817">
        <v>7.6359762166902004E-2</v>
      </c>
    </row>
    <row r="818" spans="1:17" x14ac:dyDescent="0.3">
      <c r="A818" t="s">
        <v>1773</v>
      </c>
      <c r="B818" t="s">
        <v>1774</v>
      </c>
      <c r="C818" t="s">
        <v>3157</v>
      </c>
      <c r="D818" t="s">
        <v>493</v>
      </c>
      <c r="E818">
        <v>4525.0979641699996</v>
      </c>
      <c r="F818">
        <v>817.45</v>
      </c>
      <c r="G818">
        <v>-13.8405190798163</v>
      </c>
      <c r="H818">
        <v>-1.79439105158722E-2</v>
      </c>
      <c r="I818">
        <v>10.7588224878329</v>
      </c>
      <c r="J818">
        <v>0.74605660469741997</v>
      </c>
      <c r="K818">
        <v>826.87468501902902</v>
      </c>
      <c r="L818">
        <v>816.221305544649</v>
      </c>
      <c r="M818">
        <v>55.360096312336999</v>
      </c>
      <c r="N818">
        <v>0.46205809357031702</v>
      </c>
      <c r="O818">
        <v>18.991987277509299</v>
      </c>
      <c r="P818">
        <v>24.431083035238601</v>
      </c>
      <c r="Q818">
        <v>-0.120641954729585</v>
      </c>
    </row>
    <row r="819" spans="1:17" hidden="1" x14ac:dyDescent="0.3">
      <c r="A819" t="s">
        <v>1775</v>
      </c>
      <c r="B819" t="s">
        <v>1776</v>
      </c>
      <c r="C819" t="s">
        <v>3158</v>
      </c>
      <c r="D819" t="s">
        <v>406</v>
      </c>
      <c r="E819">
        <v>4524.3619799999997</v>
      </c>
      <c r="F819">
        <v>327.5</v>
      </c>
      <c r="G819">
        <v>72.899213468059401</v>
      </c>
      <c r="H819">
        <v>17.565984622670101</v>
      </c>
      <c r="I819">
        <v>82.256347952587802</v>
      </c>
      <c r="J819">
        <v>3.1726683952858301</v>
      </c>
      <c r="K819">
        <v>287.21071095588201</v>
      </c>
      <c r="L819">
        <v>235.14805048675001</v>
      </c>
      <c r="M819">
        <v>74.641464810194606</v>
      </c>
      <c r="N819">
        <v>2.8778202854552699</v>
      </c>
      <c r="O819">
        <v>4.9465648854961799</v>
      </c>
      <c r="P819">
        <v>131.77636234961</v>
      </c>
      <c r="Q819">
        <v>0.26559247961118398</v>
      </c>
    </row>
    <row r="820" spans="1:17" x14ac:dyDescent="0.3">
      <c r="A820" t="s">
        <v>1777</v>
      </c>
      <c r="B820" t="s">
        <v>1778</v>
      </c>
      <c r="C820" t="s">
        <v>3143</v>
      </c>
      <c r="D820" t="s">
        <v>500</v>
      </c>
      <c r="E820">
        <v>4509.8941671299999</v>
      </c>
      <c r="F820">
        <v>78.98</v>
      </c>
      <c r="G820">
        <v>79.017472319005805</v>
      </c>
      <c r="H820">
        <v>30.932456280097199</v>
      </c>
      <c r="I820">
        <v>59.669674830462498</v>
      </c>
      <c r="J820">
        <v>2.74186751210638</v>
      </c>
      <c r="K820">
        <v>64.397222415762798</v>
      </c>
      <c r="L820">
        <v>54.135664563704601</v>
      </c>
      <c r="M820">
        <v>70.140540786202493</v>
      </c>
      <c r="N820">
        <v>1.34451211352744</v>
      </c>
      <c r="O820">
        <v>2.43099518865534</v>
      </c>
      <c r="P820">
        <v>137.53383458646601</v>
      </c>
      <c r="Q820">
        <v>-1.7548545855261999E-2</v>
      </c>
    </row>
    <row r="821" spans="1:17" hidden="1" x14ac:dyDescent="0.3">
      <c r="A821" t="s">
        <v>1779</v>
      </c>
      <c r="B821" t="s">
        <v>1780</v>
      </c>
      <c r="C821" t="s">
        <v>3158</v>
      </c>
      <c r="D821" t="s">
        <v>117</v>
      </c>
      <c r="E821">
        <v>4505.9418158999997</v>
      </c>
      <c r="F821">
        <v>430.5</v>
      </c>
      <c r="G821">
        <v>-18.098951180957499</v>
      </c>
      <c r="K821">
        <v>425.76520424318301</v>
      </c>
      <c r="L821">
        <v>384.46648021701702</v>
      </c>
      <c r="M821">
        <v>38.331602171758398</v>
      </c>
      <c r="N821">
        <v>1</v>
      </c>
      <c r="O821">
        <v>7.2938443670151001</v>
      </c>
      <c r="P821">
        <v>4.6554029415339704</v>
      </c>
      <c r="Q821">
        <v>9.3594908740256E-2</v>
      </c>
    </row>
    <row r="822" spans="1:17" hidden="1" x14ac:dyDescent="0.3">
      <c r="A822" t="s">
        <v>1781</v>
      </c>
      <c r="B822" t="s">
        <v>1782</v>
      </c>
      <c r="C822" t="s">
        <v>3158</v>
      </c>
      <c r="D822" t="s">
        <v>1627</v>
      </c>
      <c r="E822">
        <v>4501.173201525</v>
      </c>
      <c r="F822">
        <v>8512.35</v>
      </c>
      <c r="G822">
        <v>-7.2182533330421697</v>
      </c>
      <c r="H822">
        <v>-3.6008996063171099</v>
      </c>
      <c r="I822">
        <v>12.8214363250812</v>
      </c>
      <c r="J822">
        <v>-1.8137498139332899</v>
      </c>
      <c r="K822">
        <v>8577.7304647840992</v>
      </c>
      <c r="L822">
        <v>8007.11854780463</v>
      </c>
      <c r="M822">
        <v>49.110735567385902</v>
      </c>
      <c r="N822">
        <v>0.97850717400185006</v>
      </c>
      <c r="O822">
        <v>6.8917513965003696</v>
      </c>
      <c r="P822">
        <v>46.510787342621803</v>
      </c>
      <c r="Q822">
        <v>1.2109877236405E-2</v>
      </c>
    </row>
    <row r="823" spans="1:17" hidden="1" x14ac:dyDescent="0.3">
      <c r="A823" t="s">
        <v>1783</v>
      </c>
      <c r="B823" t="s">
        <v>1784</v>
      </c>
      <c r="C823" t="s">
        <v>3158</v>
      </c>
      <c r="D823" t="s">
        <v>269</v>
      </c>
      <c r="E823">
        <v>4487.3737190399997</v>
      </c>
      <c r="F823">
        <v>287.25</v>
      </c>
      <c r="G823">
        <v>293.478183227594</v>
      </c>
      <c r="H823">
        <v>-1.06194271008986</v>
      </c>
      <c r="I823">
        <v>144.71020601909001</v>
      </c>
      <c r="J823">
        <v>-6.9362546059228096</v>
      </c>
      <c r="K823">
        <v>271.86235077364603</v>
      </c>
      <c r="L823">
        <v>187.88239923542301</v>
      </c>
      <c r="M823">
        <v>45.074105653912902</v>
      </c>
      <c r="N823">
        <v>0.38711487862455701</v>
      </c>
      <c r="O823">
        <v>15.9007832898172</v>
      </c>
      <c r="P823">
        <v>333.87142452563</v>
      </c>
      <c r="Q823">
        <v>0.29874087688147</v>
      </c>
    </row>
    <row r="824" spans="1:17" hidden="1" x14ac:dyDescent="0.3">
      <c r="A824" t="s">
        <v>1785</v>
      </c>
      <c r="B824" t="s">
        <v>1786</v>
      </c>
      <c r="C824" t="s">
        <v>3158</v>
      </c>
      <c r="D824" t="s">
        <v>46</v>
      </c>
      <c r="E824">
        <v>4477.7266224449904</v>
      </c>
      <c r="F824">
        <v>845.05</v>
      </c>
      <c r="G824">
        <v>48.301271045476597</v>
      </c>
      <c r="H824">
        <v>-0.30959105765344003</v>
      </c>
      <c r="I824">
        <v>56.713992980960597</v>
      </c>
      <c r="J824">
        <v>5.8751261907177996</v>
      </c>
      <c r="K824">
        <v>784.17030891514605</v>
      </c>
      <c r="L824">
        <v>662.81742564767706</v>
      </c>
      <c r="M824">
        <v>63.985802794329103</v>
      </c>
      <c r="N824">
        <v>1.1403714855140601</v>
      </c>
      <c r="O824">
        <v>10.6443405715638</v>
      </c>
      <c r="P824">
        <v>137.27362066544899</v>
      </c>
    </row>
    <row r="825" spans="1:17" hidden="1" x14ac:dyDescent="0.3">
      <c r="A825" t="s">
        <v>1787</v>
      </c>
      <c r="B825" t="s">
        <v>1788</v>
      </c>
      <c r="C825" t="s">
        <v>3158</v>
      </c>
      <c r="D825" t="s">
        <v>752</v>
      </c>
      <c r="E825">
        <v>4449.3999170859997</v>
      </c>
      <c r="F825">
        <v>271.38</v>
      </c>
      <c r="G825">
        <v>-1.5008064400443</v>
      </c>
      <c r="H825">
        <v>0.179214700187146</v>
      </c>
      <c r="I825">
        <v>-3.1986216522756901</v>
      </c>
      <c r="J825">
        <v>-0.212485866274638</v>
      </c>
      <c r="K825">
        <v>272.46446047454401</v>
      </c>
      <c r="L825">
        <v>262.45804242969803</v>
      </c>
      <c r="M825">
        <v>58.987597709054498</v>
      </c>
      <c r="N825">
        <v>1.00254490259555</v>
      </c>
      <c r="O825">
        <v>8.3314908983712801</v>
      </c>
      <c r="P825">
        <v>20.345898004434499</v>
      </c>
      <c r="Q825">
        <v>3.7892634135868998E-2</v>
      </c>
    </row>
    <row r="826" spans="1:17" hidden="1" x14ac:dyDescent="0.3">
      <c r="A826" t="s">
        <v>1789</v>
      </c>
      <c r="B826" t="s">
        <v>1790</v>
      </c>
      <c r="C826" t="s">
        <v>3158</v>
      </c>
      <c r="D826" t="s">
        <v>266</v>
      </c>
      <c r="E826">
        <v>4434.8308406249998</v>
      </c>
      <c r="F826">
        <v>2504.25</v>
      </c>
      <c r="G826">
        <v>53.297375187603102</v>
      </c>
      <c r="H826">
        <v>-0.44152523854323</v>
      </c>
      <c r="I826">
        <v>33.134998236044602</v>
      </c>
      <c r="J826">
        <v>4.0045009167705903</v>
      </c>
      <c r="K826">
        <v>2475.4589550180099</v>
      </c>
      <c r="L826">
        <v>2167.6857915737501</v>
      </c>
      <c r="M826">
        <v>65.807717382791694</v>
      </c>
      <c r="N826">
        <v>0.72896247384436097</v>
      </c>
      <c r="O826">
        <v>15.0044923629829</v>
      </c>
      <c r="P826">
        <v>94.731726283048204</v>
      </c>
      <c r="Q826">
        <v>5.9833808322678997E-2</v>
      </c>
    </row>
    <row r="827" spans="1:17" x14ac:dyDescent="0.3">
      <c r="A827" t="s">
        <v>1791</v>
      </c>
      <c r="B827" t="s">
        <v>1792</v>
      </c>
      <c r="C827" t="s">
        <v>3145</v>
      </c>
      <c r="D827" t="s">
        <v>1793</v>
      </c>
      <c r="E827">
        <v>4425.8590268199996</v>
      </c>
      <c r="F827">
        <v>893.8</v>
      </c>
      <c r="G827">
        <v>24.118070563022599</v>
      </c>
      <c r="H827">
        <v>-6.4426184575371499</v>
      </c>
      <c r="I827">
        <v>-7.7118653180197203</v>
      </c>
      <c r="J827">
        <v>2.1965603233867599</v>
      </c>
      <c r="K827">
        <v>913.71742570612503</v>
      </c>
      <c r="L827">
        <v>884.73462976226801</v>
      </c>
      <c r="M827">
        <v>49.441758016368802</v>
      </c>
      <c r="N827">
        <v>0.64357348896066302</v>
      </c>
      <c r="O827">
        <v>34.370105168941599</v>
      </c>
      <c r="P827">
        <v>49.878427098180502</v>
      </c>
      <c r="Q827">
        <v>5.2805877098268998E-2</v>
      </c>
    </row>
    <row r="828" spans="1:17" x14ac:dyDescent="0.3">
      <c r="A828" t="s">
        <v>1794</v>
      </c>
      <c r="B828" t="s">
        <v>1795</v>
      </c>
      <c r="C828" t="s">
        <v>3157</v>
      </c>
      <c r="D828" t="s">
        <v>266</v>
      </c>
      <c r="E828">
        <v>4401.0703448000004</v>
      </c>
      <c r="F828">
        <v>271.64999999999998</v>
      </c>
      <c r="G828">
        <v>-12.1181028137088</v>
      </c>
      <c r="H828">
        <v>-7.7157277710264998</v>
      </c>
      <c r="I828">
        <v>-5.1784480005396301</v>
      </c>
      <c r="J828">
        <v>-0.69552328316512801</v>
      </c>
      <c r="K828">
        <v>274.83330000641303</v>
      </c>
      <c r="L828">
        <v>273.716194960618</v>
      </c>
      <c r="M828">
        <v>48.1226852522977</v>
      </c>
      <c r="N828">
        <v>0.67294238664314299</v>
      </c>
      <c r="O828">
        <v>23.688569850911101</v>
      </c>
      <c r="P828">
        <v>24.638678596008202</v>
      </c>
      <c r="Q828">
        <v>-1.4623166345494E-2</v>
      </c>
    </row>
    <row r="829" spans="1:17" x14ac:dyDescent="0.3">
      <c r="A829" t="s">
        <v>1796</v>
      </c>
      <c r="B829" t="s">
        <v>1797</v>
      </c>
      <c r="C829" t="s">
        <v>3148</v>
      </c>
      <c r="D829" t="s">
        <v>213</v>
      </c>
      <c r="E829">
        <v>4398.5437949339903</v>
      </c>
      <c r="F829">
        <v>173.15</v>
      </c>
      <c r="G829">
        <v>6.4869212662805102</v>
      </c>
      <c r="H829">
        <v>0.290171819306698</v>
      </c>
      <c r="I829">
        <v>-7.3518809098395597</v>
      </c>
      <c r="J829">
        <v>8.5005148903108996</v>
      </c>
      <c r="K829">
        <v>170.462638422564</v>
      </c>
      <c r="L829">
        <v>170.81467732180801</v>
      </c>
      <c r="M829">
        <v>68.4187648232801</v>
      </c>
      <c r="N829">
        <v>0.65335722157068299</v>
      </c>
      <c r="O829">
        <v>30.349408027721601</v>
      </c>
      <c r="P829">
        <v>31.273692191053801</v>
      </c>
      <c r="Q829">
        <v>6.8262499166728996E-2</v>
      </c>
    </row>
    <row r="830" spans="1:17" hidden="1" x14ac:dyDescent="0.3">
      <c r="A830" t="s">
        <v>1798</v>
      </c>
      <c r="B830" t="s">
        <v>1799</v>
      </c>
      <c r="C830" t="s">
        <v>3158</v>
      </c>
      <c r="D830" t="s">
        <v>983</v>
      </c>
      <c r="E830">
        <v>4396.1053275000004</v>
      </c>
      <c r="F830">
        <v>3504.4</v>
      </c>
      <c r="G830">
        <v>19.093230530382801</v>
      </c>
      <c r="H830">
        <v>-1.0743716637741301</v>
      </c>
      <c r="I830">
        <v>41.0954566187892</v>
      </c>
      <c r="J830">
        <v>2.2912456939132499</v>
      </c>
      <c r="K830">
        <v>3491.3262203106001</v>
      </c>
      <c r="L830">
        <v>3144.98980870677</v>
      </c>
      <c r="M830">
        <v>57.8098634319647</v>
      </c>
      <c r="N830">
        <v>0.29161499305876898</v>
      </c>
      <c r="O830">
        <v>13.9424723205113</v>
      </c>
      <c r="P830">
        <v>60.076740361775997</v>
      </c>
      <c r="Q830">
        <v>4.4810513824657998E-2</v>
      </c>
    </row>
    <row r="831" spans="1:17" hidden="1" x14ac:dyDescent="0.3">
      <c r="A831" t="s">
        <v>1800</v>
      </c>
      <c r="B831" t="s">
        <v>1801</v>
      </c>
      <c r="C831" t="s">
        <v>3158</v>
      </c>
      <c r="D831" t="s">
        <v>1802</v>
      </c>
      <c r="E831">
        <v>4381.3126499999998</v>
      </c>
      <c r="F831">
        <v>394.2</v>
      </c>
      <c r="G831">
        <v>-24.5342595468267</v>
      </c>
      <c r="H831">
        <v>-6.2752136143593296</v>
      </c>
      <c r="I831">
        <v>-18.822092877352599</v>
      </c>
      <c r="J831">
        <v>-1.8988319837838099</v>
      </c>
      <c r="K831">
        <v>407.50346280511502</v>
      </c>
      <c r="L831">
        <v>409.77666796556298</v>
      </c>
      <c r="M831">
        <v>40.2503661879269</v>
      </c>
      <c r="N831">
        <v>0.40807028735330397</v>
      </c>
      <c r="O831">
        <v>61.973617453069501</v>
      </c>
      <c r="P831">
        <v>10.8393083087305</v>
      </c>
      <c r="Q831">
        <v>0.27586219285932401</v>
      </c>
    </row>
    <row r="832" spans="1:17" x14ac:dyDescent="0.3">
      <c r="A832" t="s">
        <v>1803</v>
      </c>
      <c r="B832" t="s">
        <v>1804</v>
      </c>
      <c r="C832" t="s">
        <v>3151</v>
      </c>
      <c r="D832" t="s">
        <v>166</v>
      </c>
      <c r="E832">
        <v>4380.5015000000003</v>
      </c>
      <c r="F832">
        <v>3896.1</v>
      </c>
      <c r="G832">
        <v>73.9620437666496</v>
      </c>
      <c r="H832">
        <v>-16.873923964554599</v>
      </c>
      <c r="I832">
        <v>-22.8127085125228</v>
      </c>
      <c r="J832">
        <v>2.5250272671761298</v>
      </c>
      <c r="K832">
        <v>4303.53341033161</v>
      </c>
      <c r="L832">
        <v>4045.6475200110999</v>
      </c>
      <c r="M832">
        <v>46.758306361145898</v>
      </c>
      <c r="N832">
        <v>1.02971384562343</v>
      </c>
      <c r="O832">
        <v>46.034496034496001</v>
      </c>
      <c r="P832">
        <v>105.460705857536</v>
      </c>
      <c r="Q832">
        <v>0.15566002354679201</v>
      </c>
    </row>
    <row r="833" spans="1:17" x14ac:dyDescent="0.3">
      <c r="A833" t="s">
        <v>1805</v>
      </c>
      <c r="B833" t="s">
        <v>1806</v>
      </c>
      <c r="C833" t="s">
        <v>573</v>
      </c>
      <c r="D833" t="s">
        <v>573</v>
      </c>
      <c r="E833">
        <v>4363.6693672000001</v>
      </c>
      <c r="F833">
        <v>214.2</v>
      </c>
      <c r="G833">
        <v>17.731469378992799</v>
      </c>
      <c r="H833">
        <v>-9.9159223984056108</v>
      </c>
      <c r="I833">
        <v>18.8063187520121</v>
      </c>
      <c r="J833">
        <v>-0.66180315434505799</v>
      </c>
      <c r="K833">
        <v>217.90400252894599</v>
      </c>
      <c r="L833">
        <v>198.45059110008</v>
      </c>
      <c r="M833">
        <v>45.387465876663398</v>
      </c>
      <c r="N833">
        <v>0.45235680557023999</v>
      </c>
      <c r="O833">
        <v>19.701213818860801</v>
      </c>
      <c r="P833">
        <v>59.731543624160999</v>
      </c>
      <c r="Q833">
        <v>9.3896571997871006E-2</v>
      </c>
    </row>
    <row r="834" spans="1:17" hidden="1" x14ac:dyDescent="0.3">
      <c r="A834" t="s">
        <v>1807</v>
      </c>
      <c r="B834" t="s">
        <v>1808</v>
      </c>
      <c r="C834" t="s">
        <v>3158</v>
      </c>
      <c r="D834" t="s">
        <v>421</v>
      </c>
      <c r="E834">
        <v>4357.6105891500001</v>
      </c>
      <c r="F834">
        <v>303.2</v>
      </c>
      <c r="G834">
        <v>488.12890944841399</v>
      </c>
      <c r="H834">
        <v>80.427174524418106</v>
      </c>
      <c r="I834">
        <v>291.19095861424597</v>
      </c>
      <c r="J834">
        <v>9.7902303290366905</v>
      </c>
      <c r="K834">
        <v>215.12563016076601</v>
      </c>
      <c r="L834">
        <v>143.670394232571</v>
      </c>
      <c r="M834">
        <v>79.761432013641695</v>
      </c>
      <c r="N834">
        <v>2.3057861215421398</v>
      </c>
      <c r="O834">
        <v>10.7849604221635</v>
      </c>
      <c r="P834">
        <v>564.18400876232101</v>
      </c>
      <c r="Q834">
        <v>0.16636510826974099</v>
      </c>
    </row>
    <row r="835" spans="1:17" hidden="1" x14ac:dyDescent="0.3">
      <c r="A835" t="s">
        <v>1809</v>
      </c>
      <c r="B835" t="s">
        <v>1810</v>
      </c>
      <c r="C835" t="s">
        <v>3143</v>
      </c>
      <c r="D835" t="s">
        <v>24</v>
      </c>
      <c r="E835">
        <v>4347.1998003099998</v>
      </c>
      <c r="F835">
        <v>412.3</v>
      </c>
      <c r="G835">
        <v>-7.8649465755920804</v>
      </c>
      <c r="H835">
        <v>-12.1773332225202</v>
      </c>
      <c r="I835">
        <v>-38.653802831334701</v>
      </c>
      <c r="J835">
        <v>-1.4107507287664101</v>
      </c>
      <c r="K835">
        <v>477.98709420919403</v>
      </c>
      <c r="M835">
        <v>36.073376839784302</v>
      </c>
      <c r="N835">
        <v>0.76322989466763302</v>
      </c>
      <c r="O835">
        <v>84.550084889643401</v>
      </c>
      <c r="P835">
        <v>12.958904109589</v>
      </c>
    </row>
    <row r="836" spans="1:17" x14ac:dyDescent="0.3">
      <c r="A836" t="s">
        <v>1811</v>
      </c>
      <c r="B836" t="s">
        <v>1812</v>
      </c>
      <c r="C836" t="s">
        <v>3151</v>
      </c>
      <c r="D836" t="s">
        <v>269</v>
      </c>
      <c r="E836">
        <v>4346.9406950279999</v>
      </c>
      <c r="F836">
        <v>189.39</v>
      </c>
      <c r="G836">
        <v>14.3561418047718</v>
      </c>
      <c r="H836">
        <v>0.42759885942456799</v>
      </c>
      <c r="I836">
        <v>43.776959424619101</v>
      </c>
      <c r="J836">
        <v>6.6526923374364104</v>
      </c>
      <c r="K836">
        <v>177.760914799798</v>
      </c>
      <c r="L836">
        <v>162.135606664146</v>
      </c>
      <c r="M836">
        <v>63.173824933377198</v>
      </c>
      <c r="N836">
        <v>0.83430377601057304</v>
      </c>
      <c r="O836">
        <v>5.3065103754158001</v>
      </c>
      <c r="P836">
        <v>69.022757697456498</v>
      </c>
      <c r="Q836">
        <v>1.7796723750289001E-2</v>
      </c>
    </row>
    <row r="837" spans="1:17" x14ac:dyDescent="0.3">
      <c r="A837" t="s">
        <v>1813</v>
      </c>
      <c r="B837" t="s">
        <v>1814</v>
      </c>
      <c r="C837" t="s">
        <v>3151</v>
      </c>
      <c r="D837" t="s">
        <v>80</v>
      </c>
      <c r="E837">
        <v>4329.9572409000002</v>
      </c>
      <c r="F837">
        <v>1067.9000000000001</v>
      </c>
      <c r="G837">
        <v>32.669876328541399</v>
      </c>
      <c r="H837">
        <v>-1.25568604596712</v>
      </c>
      <c r="I837">
        <v>8.7827404417341004</v>
      </c>
      <c r="J837">
        <v>5.5910252109531404</v>
      </c>
      <c r="K837">
        <v>1052.30057009342</v>
      </c>
      <c r="L837">
        <v>1013.44215305582</v>
      </c>
      <c r="M837">
        <v>65.753110826287397</v>
      </c>
      <c r="N837">
        <v>1.6928085477327901</v>
      </c>
      <c r="O837">
        <v>49.143178200205902</v>
      </c>
      <c r="P837">
        <v>75.065573770491795</v>
      </c>
      <c r="Q837">
        <v>2.9202944482044999E-2</v>
      </c>
    </row>
    <row r="838" spans="1:17" x14ac:dyDescent="0.3">
      <c r="A838" t="s">
        <v>1815</v>
      </c>
      <c r="B838" t="s">
        <v>1816</v>
      </c>
      <c r="C838" t="s">
        <v>3155</v>
      </c>
      <c r="D838" t="s">
        <v>505</v>
      </c>
      <c r="E838">
        <v>4327.3678579159996</v>
      </c>
      <c r="F838">
        <v>86.86</v>
      </c>
      <c r="G838">
        <v>-43.981786138720601</v>
      </c>
      <c r="H838">
        <v>-5.5627867821641503</v>
      </c>
      <c r="I838">
        <v>-21.618628644057999</v>
      </c>
      <c r="J838">
        <v>7.01100988142605</v>
      </c>
      <c r="K838">
        <v>94.110187268763895</v>
      </c>
      <c r="L838">
        <v>103.62462315021899</v>
      </c>
      <c r="M838">
        <v>56.462471831293598</v>
      </c>
      <c r="N838">
        <v>1.0050704313397301</v>
      </c>
      <c r="O838">
        <v>53.9258577020492</v>
      </c>
      <c r="P838">
        <v>11.8609143593045</v>
      </c>
      <c r="Q838">
        <v>-0.110481134245388</v>
      </c>
    </row>
    <row r="839" spans="1:17" hidden="1" x14ac:dyDescent="0.3">
      <c r="A839" t="s">
        <v>1817</v>
      </c>
      <c r="B839" t="s">
        <v>1818</v>
      </c>
      <c r="C839" t="s">
        <v>3158</v>
      </c>
      <c r="D839" t="s">
        <v>51</v>
      </c>
      <c r="E839">
        <v>4326.6424073039998</v>
      </c>
      <c r="F839">
        <v>83.95</v>
      </c>
      <c r="G839">
        <v>55.496067632443001</v>
      </c>
      <c r="H839">
        <v>-1.85748917535775</v>
      </c>
      <c r="I839">
        <v>61.151854336171397</v>
      </c>
      <c r="J839">
        <v>4.3730772961273701</v>
      </c>
      <c r="K839">
        <v>79.225747121119298</v>
      </c>
      <c r="L839">
        <v>66.155098951342893</v>
      </c>
      <c r="M839">
        <v>59.304541755935198</v>
      </c>
      <c r="N839">
        <v>0.51526742606829101</v>
      </c>
      <c r="O839">
        <v>20.1905896366885</v>
      </c>
      <c r="P839">
        <v>117.76913099870301</v>
      </c>
      <c r="Q839">
        <v>4.1505286722400003E-2</v>
      </c>
    </row>
    <row r="840" spans="1:17" hidden="1" x14ac:dyDescent="0.3">
      <c r="A840" t="s">
        <v>1819</v>
      </c>
      <c r="B840" t="s">
        <v>1820</v>
      </c>
      <c r="C840" t="s">
        <v>3158</v>
      </c>
      <c r="D840" t="s">
        <v>251</v>
      </c>
      <c r="E840">
        <v>4297.8560640750002</v>
      </c>
      <c r="F840">
        <v>232.75</v>
      </c>
      <c r="G840">
        <v>129.75437855945901</v>
      </c>
      <c r="H840">
        <v>-6.3665756803665499</v>
      </c>
      <c r="I840">
        <v>51.008732875849702</v>
      </c>
      <c r="J840">
        <v>-2.91752353704989</v>
      </c>
      <c r="K840">
        <v>232.39490005587101</v>
      </c>
      <c r="L840">
        <v>201.767928440003</v>
      </c>
      <c r="M840">
        <v>46.174864314094101</v>
      </c>
      <c r="N840">
        <v>0.81702390636818401</v>
      </c>
      <c r="O840">
        <v>40.408163265306101</v>
      </c>
      <c r="P840">
        <v>178.74251497005901</v>
      </c>
      <c r="Q840">
        <v>0.13439742082605999</v>
      </c>
    </row>
    <row r="841" spans="1:17" x14ac:dyDescent="0.3">
      <c r="A841" t="s">
        <v>1821</v>
      </c>
      <c r="B841" t="s">
        <v>1822</v>
      </c>
      <c r="C841" t="s">
        <v>3146</v>
      </c>
      <c r="D841" t="s">
        <v>46</v>
      </c>
      <c r="E841">
        <v>4295.5468675169996</v>
      </c>
      <c r="F841">
        <v>53.39</v>
      </c>
      <c r="G841">
        <v>-16.261289349550999</v>
      </c>
      <c r="H841">
        <v>3.4167700941446202</v>
      </c>
      <c r="I841">
        <v>-22.0391458873613</v>
      </c>
      <c r="J841">
        <v>0.267471253090446</v>
      </c>
      <c r="K841">
        <v>53.305380325068498</v>
      </c>
      <c r="L841">
        <v>55.873245338060599</v>
      </c>
      <c r="M841">
        <v>59.554093825803598</v>
      </c>
      <c r="N841">
        <v>0.77535773741084002</v>
      </c>
      <c r="O841">
        <v>47.967784229256402</v>
      </c>
      <c r="P841">
        <v>15.437837837837799</v>
      </c>
      <c r="Q841">
        <v>9.4983983224602997E-2</v>
      </c>
    </row>
    <row r="842" spans="1:17" hidden="1" x14ac:dyDescent="0.3">
      <c r="A842" t="s">
        <v>1823</v>
      </c>
      <c r="B842" t="s">
        <v>1824</v>
      </c>
      <c r="C842" t="s">
        <v>3158</v>
      </c>
      <c r="D842" t="s">
        <v>139</v>
      </c>
      <c r="E842">
        <v>4282.86373095</v>
      </c>
      <c r="F842">
        <v>1054.3499999999999</v>
      </c>
      <c r="G842">
        <v>147.96216537957801</v>
      </c>
      <c r="H842">
        <v>18.5996717684584</v>
      </c>
      <c r="I842">
        <v>67.288479179288103</v>
      </c>
      <c r="J842">
        <v>14.1981033892346</v>
      </c>
      <c r="K842">
        <v>870.35008761612505</v>
      </c>
      <c r="L842">
        <v>708.868519510547</v>
      </c>
      <c r="M842">
        <v>83.160856358972893</v>
      </c>
      <c r="N842">
        <v>0.81130605864663796</v>
      </c>
      <c r="O842">
        <v>5.7476170152226604</v>
      </c>
      <c r="P842">
        <v>179.196678861213</v>
      </c>
      <c r="Q842">
        <v>0.136215997851453</v>
      </c>
    </row>
    <row r="843" spans="1:17" x14ac:dyDescent="0.3">
      <c r="A843" t="s">
        <v>1825</v>
      </c>
      <c r="B843" t="s">
        <v>1826</v>
      </c>
      <c r="C843" t="s">
        <v>3146</v>
      </c>
      <c r="D843" t="s">
        <v>46</v>
      </c>
      <c r="E843">
        <v>4280.229362305</v>
      </c>
      <c r="F843">
        <v>618.54999999999995</v>
      </c>
      <c r="G843">
        <v>-37.0488228990381</v>
      </c>
      <c r="H843">
        <v>-2.4741111199610502</v>
      </c>
      <c r="I843">
        <v>17.1373673564227</v>
      </c>
      <c r="J843">
        <v>13.7318583398082</v>
      </c>
      <c r="K843">
        <v>615.06843682754595</v>
      </c>
      <c r="L843">
        <v>619.93123194957195</v>
      </c>
      <c r="M843">
        <v>67.268887690949896</v>
      </c>
      <c r="N843">
        <v>1.3899024582463699</v>
      </c>
      <c r="O843">
        <v>63.131517258103599</v>
      </c>
      <c r="P843">
        <v>44.944346807264203</v>
      </c>
      <c r="Q843">
        <v>0.122448221947004</v>
      </c>
    </row>
    <row r="844" spans="1:17" hidden="1" x14ac:dyDescent="0.3">
      <c r="A844" t="s">
        <v>1827</v>
      </c>
      <c r="B844" t="s">
        <v>1828</v>
      </c>
      <c r="C844" t="s">
        <v>3158</v>
      </c>
      <c r="D844" t="s">
        <v>500</v>
      </c>
      <c r="E844">
        <v>4280.0990000000002</v>
      </c>
      <c r="F844">
        <v>224705.15</v>
      </c>
      <c r="G844">
        <v>6379405.4466994703</v>
      </c>
      <c r="H844">
        <v>-21.6335874079858</v>
      </c>
      <c r="I844">
        <v>6379417.4760105396</v>
      </c>
      <c r="J844">
        <v>-7.9800450887740197</v>
      </c>
      <c r="K844">
        <v>150718.085763954</v>
      </c>
      <c r="L844">
        <v>51712.660641212802</v>
      </c>
      <c r="M844">
        <v>36.155917460834999</v>
      </c>
      <c r="N844">
        <v>2.3965169374535402</v>
      </c>
      <c r="O844">
        <v>47.927161437999899</v>
      </c>
      <c r="P844">
        <v>6667708.6053412398</v>
      </c>
    </row>
    <row r="845" spans="1:17" x14ac:dyDescent="0.3">
      <c r="A845" t="s">
        <v>1829</v>
      </c>
      <c r="B845" t="s">
        <v>1830</v>
      </c>
      <c r="C845" t="s">
        <v>3152</v>
      </c>
      <c r="D845" t="s">
        <v>46</v>
      </c>
      <c r="E845">
        <v>4278.8767082000004</v>
      </c>
      <c r="F845">
        <v>2549.85</v>
      </c>
      <c r="G845">
        <v>16.934584798289301</v>
      </c>
      <c r="H845">
        <v>7.9658174506626596</v>
      </c>
      <c r="I845">
        <v>52.674096560618104</v>
      </c>
      <c r="J845">
        <v>4.4771283177202497</v>
      </c>
      <c r="K845">
        <v>2266.70921035027</v>
      </c>
      <c r="L845">
        <v>1967.5774417965199</v>
      </c>
      <c r="M845">
        <v>69.228499416571395</v>
      </c>
      <c r="N845">
        <v>0.56765623567263901</v>
      </c>
      <c r="O845">
        <v>7.2612114438104198</v>
      </c>
      <c r="P845">
        <v>80.328854314002797</v>
      </c>
      <c r="Q845">
        <v>9.3556921889206002E-2</v>
      </c>
    </row>
    <row r="846" spans="1:17" x14ac:dyDescent="0.3">
      <c r="A846" t="s">
        <v>1831</v>
      </c>
      <c r="B846" t="s">
        <v>1832</v>
      </c>
      <c r="C846" t="s">
        <v>3145</v>
      </c>
      <c r="D846" t="s">
        <v>983</v>
      </c>
      <c r="E846">
        <v>4278.2951254680002</v>
      </c>
      <c r="F846">
        <v>33.619999999999997</v>
      </c>
      <c r="G846">
        <v>-19.0551317356264</v>
      </c>
      <c r="H846">
        <v>-2.9471437538875902</v>
      </c>
      <c r="I846">
        <v>-5.0206608344519603</v>
      </c>
      <c r="J846">
        <v>4.95047772807483</v>
      </c>
      <c r="K846">
        <v>34.975059792396401</v>
      </c>
      <c r="L846">
        <v>35.132948758183602</v>
      </c>
      <c r="M846">
        <v>60.5900795080953</v>
      </c>
      <c r="N846">
        <v>0.62358279565650598</v>
      </c>
      <c r="O846">
        <v>37.120761451516898</v>
      </c>
      <c r="P846">
        <v>35.838383838383798</v>
      </c>
      <c r="Q846">
        <v>8.8249160996421994E-2</v>
      </c>
    </row>
    <row r="847" spans="1:17" hidden="1" x14ac:dyDescent="0.3">
      <c r="A847" t="s">
        <v>1833</v>
      </c>
      <c r="B847" t="s">
        <v>1834</v>
      </c>
      <c r="C847" t="s">
        <v>3158</v>
      </c>
      <c r="D847" t="s">
        <v>421</v>
      </c>
      <c r="E847">
        <v>4268.8886120339903</v>
      </c>
      <c r="F847">
        <v>116.95</v>
      </c>
      <c r="G847">
        <v>-38.659244682495597</v>
      </c>
      <c r="H847">
        <v>6.88853308439713</v>
      </c>
      <c r="I847">
        <v>-11.292759873148601</v>
      </c>
      <c r="J847">
        <v>20.255081635906802</v>
      </c>
      <c r="K847">
        <v>107.741959954861</v>
      </c>
      <c r="L847">
        <v>118.98449729014401</v>
      </c>
      <c r="M847">
        <v>80.667470212801504</v>
      </c>
      <c r="N847">
        <v>2.8917912889872301</v>
      </c>
      <c r="O847">
        <v>31.338178708849899</v>
      </c>
      <c r="P847">
        <v>25.752688172043001</v>
      </c>
    </row>
    <row r="848" spans="1:17" x14ac:dyDescent="0.3">
      <c r="A848" t="s">
        <v>1835</v>
      </c>
      <c r="B848" t="s">
        <v>1836</v>
      </c>
      <c r="C848" t="s">
        <v>3152</v>
      </c>
      <c r="D848" t="s">
        <v>941</v>
      </c>
      <c r="E848">
        <v>4259.4625653249996</v>
      </c>
      <c r="F848">
        <v>355.25</v>
      </c>
      <c r="G848">
        <v>-19.732649691370199</v>
      </c>
      <c r="H848">
        <v>-9.5102023221031207</v>
      </c>
      <c r="I848">
        <v>9.8198827130786501</v>
      </c>
      <c r="J848">
        <v>2.5427141695405999</v>
      </c>
      <c r="K848">
        <v>365.503602246009</v>
      </c>
      <c r="L848">
        <v>357.88210764531999</v>
      </c>
      <c r="M848">
        <v>48.659663932727398</v>
      </c>
      <c r="N848">
        <v>0.36143196844361902</v>
      </c>
      <c r="O848">
        <v>26.643209007741</v>
      </c>
      <c r="P848">
        <v>32.580705355476702</v>
      </c>
      <c r="Q848">
        <v>-3.8178380614779003E-2</v>
      </c>
    </row>
    <row r="849" spans="1:17" hidden="1" x14ac:dyDescent="0.3">
      <c r="A849" t="s">
        <v>1837</v>
      </c>
      <c r="B849" t="s">
        <v>1838</v>
      </c>
      <c r="C849" t="s">
        <v>3158</v>
      </c>
      <c r="D849" t="s">
        <v>375</v>
      </c>
      <c r="E849">
        <v>4245.7215176</v>
      </c>
      <c r="F849">
        <v>346.65</v>
      </c>
      <c r="G849">
        <v>101.39482233460301</v>
      </c>
      <c r="H849">
        <v>-6.1987713611541198</v>
      </c>
      <c r="I849">
        <v>67.542438835155593</v>
      </c>
      <c r="J849">
        <v>1.8709961393776</v>
      </c>
      <c r="K849">
        <v>342.23977508069299</v>
      </c>
      <c r="L849">
        <v>287.84121226936298</v>
      </c>
      <c r="M849">
        <v>55.826783416227698</v>
      </c>
      <c r="N849">
        <v>0.98556532239051797</v>
      </c>
      <c r="O849">
        <v>29.150439924996299</v>
      </c>
      <c r="P849">
        <v>151.75206071389599</v>
      </c>
      <c r="Q849">
        <v>0.156160134820714</v>
      </c>
    </row>
    <row r="850" spans="1:17" x14ac:dyDescent="0.3">
      <c r="A850" t="s">
        <v>1839</v>
      </c>
      <c r="B850" t="s">
        <v>1840</v>
      </c>
      <c r="C850" t="s">
        <v>3147</v>
      </c>
      <c r="D850" t="s">
        <v>493</v>
      </c>
      <c r="E850">
        <v>4230.7667797499998</v>
      </c>
      <c r="F850">
        <v>374.15</v>
      </c>
      <c r="G850">
        <v>-4.4334702693714796</v>
      </c>
      <c r="H850">
        <v>-20.970788653382801</v>
      </c>
      <c r="I850">
        <v>-2.7194618134720301</v>
      </c>
      <c r="J850">
        <v>0.88606764864067999</v>
      </c>
      <c r="K850">
        <v>435.40508008287702</v>
      </c>
      <c r="L850">
        <v>414.99629601534502</v>
      </c>
      <c r="M850">
        <v>34.712135566531302</v>
      </c>
      <c r="N850">
        <v>0.45492408383812599</v>
      </c>
      <c r="O850">
        <v>52.612588534010399</v>
      </c>
      <c r="P850">
        <v>15.016907470027601</v>
      </c>
      <c r="Q850">
        <v>-5.8259494408839999E-3</v>
      </c>
    </row>
    <row r="851" spans="1:17" hidden="1" x14ac:dyDescent="0.3">
      <c r="A851" t="s">
        <v>1841</v>
      </c>
      <c r="B851" t="s">
        <v>1842</v>
      </c>
      <c r="C851" t="s">
        <v>3158</v>
      </c>
      <c r="D851" t="s">
        <v>261</v>
      </c>
      <c r="E851">
        <v>4214.6661750000003</v>
      </c>
      <c r="F851">
        <v>472.15</v>
      </c>
      <c r="G851">
        <v>98.684589453845206</v>
      </c>
      <c r="H851">
        <v>12.938525950711799</v>
      </c>
      <c r="I851">
        <v>84.0557114302663</v>
      </c>
      <c r="J851">
        <v>5.8318053019907898</v>
      </c>
      <c r="K851">
        <v>422.59659523846199</v>
      </c>
      <c r="L851">
        <v>328.10725430913902</v>
      </c>
      <c r="M851">
        <v>73.174096733072702</v>
      </c>
      <c r="N851">
        <v>0.77368565133036504</v>
      </c>
      <c r="O851">
        <v>3.6746796568887001</v>
      </c>
      <c r="P851">
        <v>205.59870550161801</v>
      </c>
      <c r="Q851">
        <v>0.163061942330846</v>
      </c>
    </row>
    <row r="852" spans="1:17" x14ac:dyDescent="0.3">
      <c r="A852" t="s">
        <v>1843</v>
      </c>
      <c r="B852" t="s">
        <v>1844</v>
      </c>
      <c r="C852" t="s">
        <v>3147</v>
      </c>
      <c r="D852" t="s">
        <v>51</v>
      </c>
      <c r="E852">
        <v>4205.7215999999999</v>
      </c>
      <c r="F852">
        <v>457.3</v>
      </c>
      <c r="G852">
        <v>-26.240888485982801</v>
      </c>
      <c r="H852">
        <v>-5.6407948299518296</v>
      </c>
      <c r="I852">
        <v>-13.4362671327859</v>
      </c>
      <c r="J852">
        <v>1.70079499943501</v>
      </c>
      <c r="K852">
        <v>486.75813987697899</v>
      </c>
      <c r="L852">
        <v>503.514538375097</v>
      </c>
      <c r="M852">
        <v>43.599590169347501</v>
      </c>
      <c r="N852">
        <v>0.82008541407675595</v>
      </c>
      <c r="O852">
        <v>38.858517384648998</v>
      </c>
      <c r="P852">
        <v>6.0897807678923499</v>
      </c>
      <c r="Q852">
        <v>-3.6024273630338E-2</v>
      </c>
    </row>
    <row r="853" spans="1:17" hidden="1" x14ac:dyDescent="0.3">
      <c r="A853" t="s">
        <v>1845</v>
      </c>
      <c r="B853" t="s">
        <v>1846</v>
      </c>
      <c r="C853" t="s">
        <v>3158</v>
      </c>
      <c r="D853" t="s">
        <v>37</v>
      </c>
      <c r="E853">
        <v>4201.2912419100003</v>
      </c>
      <c r="F853">
        <v>586.54999999999995</v>
      </c>
      <c r="G853">
        <v>8.6339730123017802</v>
      </c>
      <c r="H853">
        <v>-4.50103753168837</v>
      </c>
      <c r="I853">
        <v>18.007837175124099</v>
      </c>
      <c r="J853">
        <v>2.5796160357374598</v>
      </c>
      <c r="K853">
        <v>606.86721084233398</v>
      </c>
      <c r="L853">
        <v>554.63969088910096</v>
      </c>
      <c r="M853">
        <v>56.479632436524902</v>
      </c>
      <c r="N853">
        <v>0.53933229153144302</v>
      </c>
      <c r="O853">
        <v>22.095303043218799</v>
      </c>
      <c r="P853">
        <v>36.232725583555897</v>
      </c>
    </row>
    <row r="854" spans="1:17" hidden="1" x14ac:dyDescent="0.3">
      <c r="A854" t="s">
        <v>1847</v>
      </c>
      <c r="B854" t="s">
        <v>1848</v>
      </c>
      <c r="C854" t="s">
        <v>3158</v>
      </c>
      <c r="D854" t="s">
        <v>166</v>
      </c>
      <c r="E854">
        <v>4199.24</v>
      </c>
      <c r="F854">
        <v>256.2</v>
      </c>
      <c r="G854">
        <v>2767.7981120406898</v>
      </c>
      <c r="H854">
        <v>-21.300629182014799</v>
      </c>
      <c r="I854">
        <v>239.93085958318301</v>
      </c>
      <c r="J854">
        <v>-5.9058154608599098</v>
      </c>
      <c r="K854">
        <v>250.17148457288999</v>
      </c>
      <c r="L854">
        <v>147.26649302403601</v>
      </c>
      <c r="M854">
        <v>44.013873235754602</v>
      </c>
      <c r="N854">
        <v>0.58628184649682602</v>
      </c>
      <c r="O854">
        <v>38.953942232630702</v>
      </c>
      <c r="P854">
        <v>3390.4632152588501</v>
      </c>
      <c r="Q854">
        <v>0.23847813421766501</v>
      </c>
    </row>
    <row r="855" spans="1:17" x14ac:dyDescent="0.3">
      <c r="A855" t="s">
        <v>1849</v>
      </c>
      <c r="B855" t="s">
        <v>1850</v>
      </c>
      <c r="C855" t="s">
        <v>3152</v>
      </c>
      <c r="D855" t="s">
        <v>941</v>
      </c>
      <c r="E855">
        <v>4191.4597486499997</v>
      </c>
      <c r="F855">
        <v>341.75</v>
      </c>
      <c r="G855">
        <v>49.6164956306745</v>
      </c>
      <c r="H855">
        <v>-3.8801585783144699</v>
      </c>
      <c r="I855">
        <v>26.179911757781301</v>
      </c>
      <c r="J855">
        <v>3.8797153780706801</v>
      </c>
      <c r="K855">
        <v>351.04185342902099</v>
      </c>
      <c r="L855">
        <v>317.02394622454102</v>
      </c>
      <c r="M855">
        <v>55.890342188404901</v>
      </c>
      <c r="N855">
        <v>0.51209754301000598</v>
      </c>
      <c r="O855">
        <v>20.5413313825896</v>
      </c>
      <c r="P855">
        <v>76.069036579082905</v>
      </c>
      <c r="Q855">
        <v>4.8187343412806997E-2</v>
      </c>
    </row>
    <row r="856" spans="1:17" hidden="1" x14ac:dyDescent="0.3">
      <c r="A856" t="s">
        <v>1851</v>
      </c>
      <c r="B856" t="s">
        <v>1852</v>
      </c>
      <c r="C856" t="s">
        <v>3158</v>
      </c>
      <c r="D856" t="s">
        <v>46</v>
      </c>
      <c r="E856">
        <v>4166.7484590000004</v>
      </c>
      <c r="F856">
        <v>2162.4499999999998</v>
      </c>
      <c r="G856">
        <v>451.54187505548799</v>
      </c>
      <c r="H856">
        <v>-6.3773180103179996</v>
      </c>
      <c r="I856">
        <v>-13.557091436704299</v>
      </c>
      <c r="J856">
        <v>-6.7977515681955998</v>
      </c>
      <c r="K856">
        <v>2212.8866180424202</v>
      </c>
      <c r="L856">
        <v>1793.85622824507</v>
      </c>
      <c r="M856">
        <v>38.159401860673697</v>
      </c>
      <c r="N856">
        <v>0.72629417620706804</v>
      </c>
      <c r="O856">
        <v>37.991629864274302</v>
      </c>
      <c r="P856">
        <v>486.02981029810201</v>
      </c>
    </row>
    <row r="857" spans="1:17" hidden="1" x14ac:dyDescent="0.3">
      <c r="A857" t="s">
        <v>1853</v>
      </c>
      <c r="B857" t="s">
        <v>1854</v>
      </c>
      <c r="C857" t="s">
        <v>3158</v>
      </c>
      <c r="D857" t="s">
        <v>51</v>
      </c>
      <c r="E857">
        <v>4151.9901359300002</v>
      </c>
      <c r="F857">
        <v>410.7</v>
      </c>
      <c r="G857">
        <v>4.9567880015530701</v>
      </c>
      <c r="H857">
        <v>-5.9200968729333399</v>
      </c>
      <c r="I857">
        <v>23.802306906541801</v>
      </c>
      <c r="J857">
        <v>0.51853443761241502</v>
      </c>
      <c r="K857">
        <v>418.66000304196098</v>
      </c>
      <c r="L857">
        <v>369.88441267325402</v>
      </c>
      <c r="M857">
        <v>42.389495858111999</v>
      </c>
      <c r="N857">
        <v>0.50708694467932802</v>
      </c>
      <c r="O857">
        <v>22.778183588994299</v>
      </c>
      <c r="P857">
        <v>47.920043219881101</v>
      </c>
      <c r="Q857">
        <v>8.3955829091878001E-2</v>
      </c>
    </row>
    <row r="858" spans="1:17" hidden="1" x14ac:dyDescent="0.3">
      <c r="A858" t="s">
        <v>1855</v>
      </c>
      <c r="B858" t="s">
        <v>1856</v>
      </c>
      <c r="C858" t="s">
        <v>3158</v>
      </c>
      <c r="D858" t="s">
        <v>535</v>
      </c>
      <c r="E858">
        <v>4147.4486140400004</v>
      </c>
      <c r="F858">
        <v>4577.05</v>
      </c>
      <c r="G858">
        <v>-6.3969401586967498</v>
      </c>
      <c r="H858">
        <v>3.00116878733856</v>
      </c>
      <c r="I858">
        <v>25.0813530379734</v>
      </c>
      <c r="J858">
        <v>6.95669628086464</v>
      </c>
      <c r="K858">
        <v>4467.56832519623</v>
      </c>
      <c r="L858">
        <v>4026.72824111407</v>
      </c>
      <c r="M858">
        <v>78.534550269504706</v>
      </c>
      <c r="N858">
        <v>0.50958606574495602</v>
      </c>
      <c r="O858">
        <v>6.7794758632743797</v>
      </c>
      <c r="P858">
        <v>52.751635295688097</v>
      </c>
      <c r="Q858">
        <v>4.7712462107482E-2</v>
      </c>
    </row>
    <row r="859" spans="1:17" x14ac:dyDescent="0.3">
      <c r="A859" t="s">
        <v>1857</v>
      </c>
      <c r="B859" t="s">
        <v>1858</v>
      </c>
      <c r="C859" t="s">
        <v>3154</v>
      </c>
      <c r="D859" t="s">
        <v>447</v>
      </c>
      <c r="E859">
        <v>4128.0573730320002</v>
      </c>
      <c r="F859">
        <v>82.02</v>
      </c>
      <c r="G859">
        <v>-38.256365529854797</v>
      </c>
      <c r="H859">
        <v>-7.9814464794593496</v>
      </c>
      <c r="I859">
        <v>-22.702794602428799</v>
      </c>
      <c r="J859">
        <v>-1.9366201183095699</v>
      </c>
      <c r="K859">
        <v>87.681649986605194</v>
      </c>
      <c r="L859">
        <v>95.204258647128796</v>
      </c>
      <c r="M859">
        <v>37.334626224706099</v>
      </c>
      <c r="N859">
        <v>1.02735894341398</v>
      </c>
      <c r="O859">
        <v>48.195562058034596</v>
      </c>
      <c r="P859">
        <v>1.25925925925924</v>
      </c>
      <c r="Q859">
        <v>-1.2829130602233001E-2</v>
      </c>
    </row>
    <row r="860" spans="1:17" hidden="1" x14ac:dyDescent="0.3">
      <c r="A860" t="s">
        <v>1859</v>
      </c>
      <c r="B860" t="s">
        <v>1860</v>
      </c>
      <c r="C860" t="s">
        <v>3158</v>
      </c>
      <c r="D860" t="s">
        <v>269</v>
      </c>
      <c r="E860">
        <v>4125.76239584</v>
      </c>
      <c r="F860">
        <v>1304.1500000000001</v>
      </c>
      <c r="G860">
        <v>-10.320737810438001</v>
      </c>
      <c r="H860">
        <v>-5.9229265861567502</v>
      </c>
      <c r="I860">
        <v>-2.98058738510576</v>
      </c>
      <c r="J860">
        <v>5.7264829302324403</v>
      </c>
      <c r="K860">
        <v>1299.4911789866901</v>
      </c>
      <c r="L860">
        <v>1284.5440337298501</v>
      </c>
      <c r="M860">
        <v>62.788971574765398</v>
      </c>
      <c r="N860">
        <v>0.84105157122679697</v>
      </c>
      <c r="O860">
        <v>20.752980868765</v>
      </c>
      <c r="P860">
        <v>18.343920145190499</v>
      </c>
      <c r="Q860">
        <v>0.11373856207377001</v>
      </c>
    </row>
    <row r="861" spans="1:17" hidden="1" x14ac:dyDescent="0.3">
      <c r="A861" t="s">
        <v>1861</v>
      </c>
      <c r="B861" t="s">
        <v>1862</v>
      </c>
      <c r="C861" t="s">
        <v>3158</v>
      </c>
      <c r="D861" t="s">
        <v>1044</v>
      </c>
      <c r="E861">
        <v>4120.0136068800002</v>
      </c>
      <c r="F861">
        <v>153.87</v>
      </c>
      <c r="G861">
        <v>3.2013667109740802</v>
      </c>
      <c r="H861">
        <v>-10.4213049528594</v>
      </c>
      <c r="I861">
        <v>16.895178359469199</v>
      </c>
      <c r="J861">
        <v>2.9939536832309899</v>
      </c>
      <c r="K861">
        <v>164.66569092843901</v>
      </c>
      <c r="L861">
        <v>151.91385527698</v>
      </c>
      <c r="M861">
        <v>43.642237295710601</v>
      </c>
      <c r="N861">
        <v>0.72788975615927998</v>
      </c>
      <c r="O861">
        <v>45.447455644375097</v>
      </c>
      <c r="P861">
        <v>78.8146426496223</v>
      </c>
    </row>
    <row r="862" spans="1:17" x14ac:dyDescent="0.3">
      <c r="A862" t="s">
        <v>1863</v>
      </c>
      <c r="B862" t="s">
        <v>1864</v>
      </c>
      <c r="C862" t="s">
        <v>3148</v>
      </c>
      <c r="D862" t="s">
        <v>213</v>
      </c>
      <c r="E862">
        <v>4108.0641933449997</v>
      </c>
      <c r="F862">
        <v>105.54</v>
      </c>
      <c r="G862">
        <v>-27.5501471271936</v>
      </c>
      <c r="H862">
        <v>-9.4002558966794201</v>
      </c>
      <c r="I862">
        <v>-23.894749854809</v>
      </c>
      <c r="J862">
        <v>0.747220564227569</v>
      </c>
      <c r="K862">
        <v>111.07705884276599</v>
      </c>
      <c r="L862">
        <v>119.04386189588701</v>
      </c>
      <c r="M862">
        <v>45.406772595935003</v>
      </c>
      <c r="N862">
        <v>0.66940374915043899</v>
      </c>
      <c r="O862">
        <v>41.804055334470299</v>
      </c>
      <c r="P862">
        <v>9.3565433633820305</v>
      </c>
      <c r="Q862">
        <v>-2.5960439000705E-2</v>
      </c>
    </row>
    <row r="863" spans="1:17" hidden="1" x14ac:dyDescent="0.3">
      <c r="A863" t="s">
        <v>1865</v>
      </c>
      <c r="B863" t="s">
        <v>1866</v>
      </c>
      <c r="C863" t="s">
        <v>3158</v>
      </c>
      <c r="D863" t="s">
        <v>208</v>
      </c>
      <c r="E863">
        <v>4103.4347055899998</v>
      </c>
      <c r="F863">
        <v>8022.7</v>
      </c>
      <c r="G863">
        <v>129.97562461389501</v>
      </c>
      <c r="H863">
        <v>20.220168263185801</v>
      </c>
      <c r="I863">
        <v>124.886018378972</v>
      </c>
      <c r="J863">
        <v>-14.163493819192301</v>
      </c>
      <c r="K863">
        <v>6811.3734045278097</v>
      </c>
      <c r="L863">
        <v>4893.9140317260999</v>
      </c>
      <c r="M863">
        <v>46.939097513486701</v>
      </c>
      <c r="N863">
        <v>1.48764633715933</v>
      </c>
      <c r="O863">
        <v>24.322235656325098</v>
      </c>
      <c r="P863">
        <v>166.973927222508</v>
      </c>
      <c r="Q863">
        <v>0.15732577016525301</v>
      </c>
    </row>
    <row r="864" spans="1:17" x14ac:dyDescent="0.3">
      <c r="A864" t="s">
        <v>1867</v>
      </c>
      <c r="B864" t="s">
        <v>1868</v>
      </c>
      <c r="C864" t="s">
        <v>3148</v>
      </c>
      <c r="D864" t="s">
        <v>213</v>
      </c>
      <c r="E864">
        <v>4085.0626649999999</v>
      </c>
      <c r="F864">
        <v>660.4</v>
      </c>
      <c r="G864">
        <v>23.9633877594223</v>
      </c>
      <c r="H864">
        <v>-3.0609855283445602</v>
      </c>
      <c r="I864">
        <v>-5.40955821856946</v>
      </c>
      <c r="J864">
        <v>1.4735593167729</v>
      </c>
      <c r="K864">
        <v>658.63302017182298</v>
      </c>
      <c r="L864">
        <v>639.68466956000304</v>
      </c>
      <c r="M864">
        <v>51.410614535127003</v>
      </c>
      <c r="N864">
        <v>0.57441188612542704</v>
      </c>
      <c r="O864">
        <v>25.287704421562601</v>
      </c>
      <c r="P864">
        <v>52.411723978767498</v>
      </c>
      <c r="Q864">
        <v>5.6688281181647003E-2</v>
      </c>
    </row>
    <row r="865" spans="1:17" hidden="1" x14ac:dyDescent="0.3">
      <c r="A865" t="s">
        <v>1869</v>
      </c>
      <c r="B865" t="s">
        <v>1870</v>
      </c>
      <c r="C865" t="s">
        <v>3158</v>
      </c>
      <c r="D865" t="s">
        <v>117</v>
      </c>
      <c r="E865">
        <v>4069.4536406040002</v>
      </c>
      <c r="F865">
        <v>43.27</v>
      </c>
      <c r="G865">
        <v>-25.3839605644553</v>
      </c>
      <c r="H865">
        <v>-2.6445808205292201</v>
      </c>
      <c r="I865">
        <v>-19.328819866766299</v>
      </c>
      <c r="J865">
        <v>0.59433950244310296</v>
      </c>
      <c r="K865">
        <v>43.870920555125601</v>
      </c>
      <c r="L865">
        <v>45.739405978237201</v>
      </c>
      <c r="M865">
        <v>55.833464817155502</v>
      </c>
      <c r="N865">
        <v>0.40767894082130401</v>
      </c>
      <c r="O865">
        <v>51.143979662583703</v>
      </c>
      <c r="P865">
        <v>14.926958831341301</v>
      </c>
      <c r="Q865">
        <v>5.3928460031272003E-2</v>
      </c>
    </row>
    <row r="866" spans="1:17" hidden="1" x14ac:dyDescent="0.3">
      <c r="A866" t="s">
        <v>1871</v>
      </c>
      <c r="B866" t="s">
        <v>1872</v>
      </c>
      <c r="C866" t="s">
        <v>3158</v>
      </c>
      <c r="D866" t="s">
        <v>1053</v>
      </c>
      <c r="E866">
        <v>4060.8879999999999</v>
      </c>
      <c r="F866">
        <v>118</v>
      </c>
      <c r="G866">
        <v>-18.0517145253127</v>
      </c>
      <c r="K866">
        <v>104.378999999999</v>
      </c>
      <c r="M866">
        <v>99.990560428137201</v>
      </c>
      <c r="N866">
        <v>1</v>
      </c>
      <c r="O866">
        <v>0</v>
      </c>
      <c r="P866">
        <v>5.3571428571428603</v>
      </c>
    </row>
    <row r="867" spans="1:17" x14ac:dyDescent="0.3">
      <c r="A867" t="s">
        <v>1873</v>
      </c>
      <c r="B867" t="s">
        <v>1874</v>
      </c>
      <c r="C867" t="s">
        <v>3157</v>
      </c>
      <c r="D867" t="s">
        <v>493</v>
      </c>
      <c r="E867">
        <v>4033.0431680000002</v>
      </c>
      <c r="F867">
        <v>352.65</v>
      </c>
      <c r="G867">
        <v>-24.227535409658799</v>
      </c>
      <c r="H867">
        <v>-6.0168932721920099</v>
      </c>
      <c r="I867">
        <v>-8.0157013234218706</v>
      </c>
      <c r="J867">
        <v>3.3820343275056901</v>
      </c>
      <c r="K867">
        <v>367.29941795968199</v>
      </c>
      <c r="L867">
        <v>367.01330452970899</v>
      </c>
      <c r="M867">
        <v>53.085739447749702</v>
      </c>
      <c r="N867">
        <v>0.37770595474817098</v>
      </c>
      <c r="O867">
        <v>30.114844746916202</v>
      </c>
      <c r="P867">
        <v>16.079657669519399</v>
      </c>
      <c r="Q867">
        <v>0.118967879423756</v>
      </c>
    </row>
    <row r="868" spans="1:17" x14ac:dyDescent="0.3">
      <c r="A868" t="s">
        <v>1875</v>
      </c>
      <c r="B868" t="s">
        <v>1876</v>
      </c>
      <c r="C868" t="s">
        <v>3151</v>
      </c>
      <c r="D868" t="s">
        <v>266</v>
      </c>
      <c r="E868">
        <v>4027.0250253599902</v>
      </c>
      <c r="F868">
        <v>1318</v>
      </c>
      <c r="G868">
        <v>-1.1134409120153099</v>
      </c>
      <c r="H868">
        <v>11.659416453472</v>
      </c>
      <c r="I868">
        <v>50.878412243527897</v>
      </c>
      <c r="J868">
        <v>8.0296065371535104</v>
      </c>
      <c r="K868">
        <v>1188.3485875255301</v>
      </c>
      <c r="L868">
        <v>1112.65248020019</v>
      </c>
      <c r="M868">
        <v>70.317499289869204</v>
      </c>
      <c r="N868">
        <v>1.3093942507639</v>
      </c>
      <c r="O868">
        <v>4.3247344461305</v>
      </c>
      <c r="P868">
        <v>75.347568682232406</v>
      </c>
      <c r="Q868">
        <v>-5.0833004312019002E-2</v>
      </c>
    </row>
    <row r="869" spans="1:17" x14ac:dyDescent="0.3">
      <c r="A869" t="s">
        <v>1877</v>
      </c>
      <c r="B869" t="s">
        <v>1878</v>
      </c>
      <c r="C869" t="s">
        <v>3155</v>
      </c>
      <c r="D869" t="s">
        <v>222</v>
      </c>
      <c r="E869">
        <v>4026.7431861639998</v>
      </c>
      <c r="F869">
        <v>181.97</v>
      </c>
      <c r="G869">
        <v>-18.648469201304302</v>
      </c>
      <c r="H869">
        <v>-1.5811156734812899</v>
      </c>
      <c r="I869">
        <v>-7.0642855398114204</v>
      </c>
      <c r="J869">
        <v>-1.84183758970097</v>
      </c>
      <c r="K869">
        <v>189.564587461325</v>
      </c>
      <c r="L869">
        <v>189.62145472942899</v>
      </c>
      <c r="M869">
        <v>45.958641792849299</v>
      </c>
      <c r="N869">
        <v>1.2059275715716999</v>
      </c>
      <c r="O869">
        <v>30.708358520635201</v>
      </c>
      <c r="P869">
        <v>24.2116040955631</v>
      </c>
    </row>
    <row r="870" spans="1:17" x14ac:dyDescent="0.3">
      <c r="A870" t="s">
        <v>1879</v>
      </c>
      <c r="B870" t="s">
        <v>1880</v>
      </c>
      <c r="C870" t="s">
        <v>3148</v>
      </c>
      <c r="D870" t="s">
        <v>213</v>
      </c>
      <c r="E870">
        <v>4021.9072446</v>
      </c>
      <c r="F870">
        <v>1580.1</v>
      </c>
      <c r="G870">
        <v>34.088115725699801</v>
      </c>
      <c r="H870">
        <v>-3.7433856647387098</v>
      </c>
      <c r="I870">
        <v>15.2987923770291</v>
      </c>
      <c r="J870">
        <v>0.74442902964801905</v>
      </c>
      <c r="K870">
        <v>1551.40197673842</v>
      </c>
      <c r="L870">
        <v>1387.18388506518</v>
      </c>
      <c r="M870">
        <v>52.951999697290702</v>
      </c>
      <c r="N870">
        <v>0.66698163782571396</v>
      </c>
      <c r="O870">
        <v>13.283969369027201</v>
      </c>
      <c r="P870">
        <v>61.070336391437301</v>
      </c>
      <c r="Q870">
        <v>0.10473133165328601</v>
      </c>
    </row>
    <row r="871" spans="1:17" hidden="1" x14ac:dyDescent="0.3">
      <c r="A871" t="s">
        <v>1881</v>
      </c>
      <c r="B871" t="s">
        <v>1882</v>
      </c>
      <c r="C871" t="s">
        <v>3158</v>
      </c>
      <c r="D871" t="s">
        <v>213</v>
      </c>
      <c r="E871">
        <v>4012.6226911650001</v>
      </c>
      <c r="F871">
        <v>527.04999999999995</v>
      </c>
      <c r="G871">
        <v>-14.8089650391286</v>
      </c>
      <c r="H871">
        <v>-6.7810323489690401</v>
      </c>
      <c r="I871">
        <v>-10.262616308873501</v>
      </c>
      <c r="J871">
        <v>3.2584876820413098</v>
      </c>
      <c r="K871">
        <v>559.46085100255095</v>
      </c>
      <c r="L871">
        <v>563.59493948479997</v>
      </c>
      <c r="M871">
        <v>49.5537328054697</v>
      </c>
      <c r="N871">
        <v>0.59101093872023702</v>
      </c>
      <c r="O871">
        <v>33.3839294184612</v>
      </c>
      <c r="P871">
        <v>11.356433551658499</v>
      </c>
      <c r="Q871">
        <v>0.14780171693085301</v>
      </c>
    </row>
    <row r="872" spans="1:17" x14ac:dyDescent="0.3">
      <c r="A872" t="s">
        <v>1883</v>
      </c>
      <c r="B872" t="s">
        <v>1884</v>
      </c>
      <c r="C872" t="s">
        <v>3151</v>
      </c>
      <c r="D872" t="s">
        <v>117</v>
      </c>
      <c r="E872">
        <v>3998.8194219900001</v>
      </c>
      <c r="F872">
        <v>99.71</v>
      </c>
      <c r="G872">
        <v>-25.143294316812302</v>
      </c>
      <c r="H872">
        <v>-49.893387948686602</v>
      </c>
      <c r="I872">
        <v>-19.5922952852337</v>
      </c>
      <c r="J872">
        <v>2.5132628244653801</v>
      </c>
      <c r="K872">
        <v>102.732656326064</v>
      </c>
      <c r="L872">
        <v>107.210138926029</v>
      </c>
      <c r="M872">
        <v>63.714758683997402</v>
      </c>
      <c r="N872">
        <v>0.36771299182866501</v>
      </c>
      <c r="O872">
        <v>39.404272389930803</v>
      </c>
      <c r="P872">
        <v>19.484721390053899</v>
      </c>
      <c r="Q872">
        <v>5.6972770854156002E-2</v>
      </c>
    </row>
    <row r="873" spans="1:17" hidden="1" x14ac:dyDescent="0.3">
      <c r="A873" t="s">
        <v>1885</v>
      </c>
      <c r="B873" t="s">
        <v>1886</v>
      </c>
      <c r="C873" t="s">
        <v>3158</v>
      </c>
      <c r="D873" t="s">
        <v>232</v>
      </c>
      <c r="E873">
        <v>3990.944674548</v>
      </c>
      <c r="F873">
        <v>179.01</v>
      </c>
      <c r="G873">
        <v>109.28364850334501</v>
      </c>
      <c r="H873">
        <v>-8.0553050912132598</v>
      </c>
      <c r="I873">
        <v>106.508395777621</v>
      </c>
      <c r="J873">
        <v>-0.53541412049348203</v>
      </c>
      <c r="K873">
        <v>173.951774343198</v>
      </c>
      <c r="L873">
        <v>132.88485744836501</v>
      </c>
      <c r="M873">
        <v>51.192206587701399</v>
      </c>
      <c r="N873">
        <v>0.50185965503020402</v>
      </c>
      <c r="O873">
        <v>14.742193173565701</v>
      </c>
      <c r="P873">
        <v>145.21917808219101</v>
      </c>
      <c r="Q873">
        <v>0.26992935734800899</v>
      </c>
    </row>
    <row r="874" spans="1:17" x14ac:dyDescent="0.3">
      <c r="A874" t="s">
        <v>1887</v>
      </c>
      <c r="B874" t="s">
        <v>1888</v>
      </c>
      <c r="C874" t="s">
        <v>3143</v>
      </c>
      <c r="D874" t="s">
        <v>421</v>
      </c>
      <c r="E874">
        <v>3956.6833855599998</v>
      </c>
      <c r="F874">
        <v>35.69</v>
      </c>
      <c r="G874">
        <v>-48.821578102470397</v>
      </c>
      <c r="H874">
        <v>-15.6236490779626</v>
      </c>
      <c r="I874">
        <v>-40.785941010519103</v>
      </c>
      <c r="J874">
        <v>-2.2955318475075202</v>
      </c>
      <c r="K874">
        <v>41.174514278994501</v>
      </c>
      <c r="L874">
        <v>47.397988084497797</v>
      </c>
      <c r="M874">
        <v>37.2111944727977</v>
      </c>
      <c r="N874">
        <v>0.88332519241276497</v>
      </c>
      <c r="O874">
        <v>91.370131689548899</v>
      </c>
      <c r="P874">
        <v>3.001443001443</v>
      </c>
    </row>
    <row r="875" spans="1:17" x14ac:dyDescent="0.3">
      <c r="A875" t="s">
        <v>1889</v>
      </c>
      <c r="B875" t="s">
        <v>1890</v>
      </c>
      <c r="C875" t="s">
        <v>3155</v>
      </c>
      <c r="D875" t="s">
        <v>1349</v>
      </c>
      <c r="E875">
        <v>3951.9542722169999</v>
      </c>
      <c r="F875">
        <v>72.760000000000005</v>
      </c>
      <c r="G875">
        <v>21.582052490306499</v>
      </c>
      <c r="H875">
        <v>-6.8421911952427301</v>
      </c>
      <c r="I875">
        <v>-15.330561677446701</v>
      </c>
      <c r="J875">
        <v>-0.95915262544805902</v>
      </c>
      <c r="K875">
        <v>76.898312851840004</v>
      </c>
      <c r="L875">
        <v>76.887344447546496</v>
      </c>
      <c r="M875">
        <v>49.135087854039398</v>
      </c>
      <c r="N875">
        <v>0.45004371684493599</v>
      </c>
      <c r="O875">
        <v>41.904892798240702</v>
      </c>
      <c r="P875">
        <v>43.794466403161998</v>
      </c>
      <c r="Q875">
        <v>0.16546710669623699</v>
      </c>
    </row>
    <row r="876" spans="1:17" x14ac:dyDescent="0.3">
      <c r="A876" t="s">
        <v>1891</v>
      </c>
      <c r="B876" t="s">
        <v>1892</v>
      </c>
      <c r="C876" t="s">
        <v>3157</v>
      </c>
      <c r="D876" t="s">
        <v>266</v>
      </c>
      <c r="E876">
        <v>3950.5325925000002</v>
      </c>
      <c r="F876">
        <v>1358.9</v>
      </c>
      <c r="G876">
        <v>55.817624458260902</v>
      </c>
      <c r="H876">
        <v>3.8437793018534601</v>
      </c>
      <c r="I876">
        <v>58.9135944554166</v>
      </c>
      <c r="J876">
        <v>10.3440329680597</v>
      </c>
      <c r="K876">
        <v>1235.94662345763</v>
      </c>
      <c r="L876">
        <v>1081.9693614702101</v>
      </c>
      <c r="M876">
        <v>69.123595775259503</v>
      </c>
      <c r="N876">
        <v>0.50569173412498103</v>
      </c>
      <c r="O876">
        <v>13.9855765692839</v>
      </c>
      <c r="P876">
        <v>100.26527153489</v>
      </c>
      <c r="Q876">
        <v>3.5147700583699003E-2</v>
      </c>
    </row>
    <row r="877" spans="1:17" hidden="1" x14ac:dyDescent="0.3">
      <c r="A877" t="s">
        <v>1893</v>
      </c>
      <c r="B877" t="s">
        <v>1894</v>
      </c>
      <c r="C877" t="s">
        <v>3158</v>
      </c>
      <c r="D877" t="s">
        <v>134</v>
      </c>
      <c r="E877">
        <v>3943.71315</v>
      </c>
      <c r="F877">
        <v>628.6</v>
      </c>
      <c r="G877">
        <v>213.584362597416</v>
      </c>
      <c r="H877">
        <v>0.93757827252342096</v>
      </c>
      <c r="I877">
        <v>36.669436254865801</v>
      </c>
      <c r="J877">
        <v>6.1315020144967898</v>
      </c>
      <c r="K877">
        <v>540.269803513547</v>
      </c>
      <c r="L877">
        <v>429.69929618914199</v>
      </c>
      <c r="N877">
        <v>0.50394666254490605</v>
      </c>
      <c r="O877">
        <v>4.5179764556156403</v>
      </c>
      <c r="P877">
        <v>242.71694684234399</v>
      </c>
    </row>
    <row r="878" spans="1:17" x14ac:dyDescent="0.3">
      <c r="A878" t="s">
        <v>1895</v>
      </c>
      <c r="B878" t="s">
        <v>1896</v>
      </c>
      <c r="C878" t="s">
        <v>3151</v>
      </c>
      <c r="D878" t="s">
        <v>117</v>
      </c>
      <c r="E878">
        <v>3939.0338691000002</v>
      </c>
      <c r="F878">
        <v>904.7</v>
      </c>
      <c r="G878">
        <v>65.625832359761205</v>
      </c>
      <c r="H878">
        <v>12.5588076623874</v>
      </c>
      <c r="I878">
        <v>3.1413234375950401</v>
      </c>
      <c r="J878">
        <v>15.514273058239301</v>
      </c>
      <c r="K878">
        <v>809.26354336836198</v>
      </c>
      <c r="L878">
        <v>785.88112348810103</v>
      </c>
      <c r="M878">
        <v>81.521422833423301</v>
      </c>
      <c r="N878">
        <v>1.0638654783161301</v>
      </c>
      <c r="O878">
        <v>19.708190560406699</v>
      </c>
      <c r="P878">
        <v>111.72478352445501</v>
      </c>
      <c r="Q878">
        <v>0.114068353474746</v>
      </c>
    </row>
    <row r="879" spans="1:17" hidden="1" x14ac:dyDescent="0.3">
      <c r="A879" t="s">
        <v>1897</v>
      </c>
      <c r="B879" t="s">
        <v>1898</v>
      </c>
      <c r="C879" t="s">
        <v>3158</v>
      </c>
      <c r="D879" t="s">
        <v>276</v>
      </c>
      <c r="E879">
        <v>3932.75753441999</v>
      </c>
      <c r="F879">
        <v>430.25</v>
      </c>
      <c r="G879">
        <v>77.622991474288597</v>
      </c>
      <c r="H879">
        <v>-8.3899229663201602</v>
      </c>
      <c r="I879">
        <v>119.289469694578</v>
      </c>
      <c r="J879">
        <v>2.2264419801914901</v>
      </c>
      <c r="K879">
        <v>398.98367292543901</v>
      </c>
      <c r="L879">
        <v>269.30448583176002</v>
      </c>
      <c r="M879">
        <v>49.244361645094003</v>
      </c>
      <c r="N879">
        <v>0.34678091102543102</v>
      </c>
      <c r="O879">
        <v>19.697850087158599</v>
      </c>
      <c r="P879">
        <v>185.690571049136</v>
      </c>
    </row>
    <row r="880" spans="1:17" x14ac:dyDescent="0.3">
      <c r="A880" t="s">
        <v>1899</v>
      </c>
      <c r="B880" t="s">
        <v>1900</v>
      </c>
      <c r="C880" t="s">
        <v>3159</v>
      </c>
      <c r="D880" t="s">
        <v>91</v>
      </c>
      <c r="E880">
        <v>3922.9992310859998</v>
      </c>
      <c r="F880">
        <v>236.7</v>
      </c>
      <c r="G880">
        <v>20.7079197420606</v>
      </c>
      <c r="H880">
        <v>-5.4761525314512696</v>
      </c>
      <c r="I880">
        <v>-25.682509906590699</v>
      </c>
      <c r="J880">
        <v>3.5818718444448798</v>
      </c>
      <c r="K880">
        <v>239.624043031642</v>
      </c>
      <c r="L880">
        <v>246.24467324986799</v>
      </c>
      <c r="M880">
        <v>60.878520771770802</v>
      </c>
      <c r="N880">
        <v>0.79288687692283599</v>
      </c>
      <c r="O880">
        <v>35.382340515420303</v>
      </c>
      <c r="P880">
        <v>47.8912839737581</v>
      </c>
      <c r="Q880">
        <v>7.2041221683894999E-2</v>
      </c>
    </row>
    <row r="881" spans="1:17" hidden="1" x14ac:dyDescent="0.3">
      <c r="A881" t="s">
        <v>1901</v>
      </c>
      <c r="B881" t="s">
        <v>1902</v>
      </c>
      <c r="C881" t="s">
        <v>3158</v>
      </c>
      <c r="D881" t="s">
        <v>213</v>
      </c>
      <c r="E881">
        <v>3910.3307774</v>
      </c>
      <c r="F881">
        <v>1249.25</v>
      </c>
      <c r="G881">
        <v>80.536697631807897</v>
      </c>
      <c r="H881">
        <v>-0.69705200235074805</v>
      </c>
      <c r="I881">
        <v>63.769275535950797</v>
      </c>
      <c r="J881">
        <v>6.8672731712797397</v>
      </c>
      <c r="K881">
        <v>1108.09745388652</v>
      </c>
      <c r="L881">
        <v>898.07011410268103</v>
      </c>
      <c r="M881">
        <v>73.047034142130101</v>
      </c>
      <c r="N881">
        <v>0.77845330915920796</v>
      </c>
      <c r="O881">
        <v>4.5507304382629501</v>
      </c>
      <c r="P881">
        <v>126.29290825106401</v>
      </c>
      <c r="Q881">
        <v>0.113242864403021</v>
      </c>
    </row>
    <row r="882" spans="1:17" hidden="1" x14ac:dyDescent="0.3">
      <c r="A882" t="s">
        <v>1903</v>
      </c>
      <c r="B882" t="s">
        <v>1904</v>
      </c>
      <c r="C882" t="s">
        <v>3158</v>
      </c>
      <c r="D882" t="s">
        <v>493</v>
      </c>
      <c r="E882">
        <v>3902.7744841949998</v>
      </c>
      <c r="F882">
        <v>285.2</v>
      </c>
      <c r="G882">
        <v>53.358934157100698</v>
      </c>
      <c r="H882">
        <v>-5.9002266055253498</v>
      </c>
      <c r="I882">
        <v>43.2307009167898</v>
      </c>
      <c r="J882">
        <v>2.0063187024539801</v>
      </c>
      <c r="K882">
        <v>281.86949632847302</v>
      </c>
      <c r="L882">
        <v>234.88969925172299</v>
      </c>
      <c r="M882">
        <v>50.1370330096495</v>
      </c>
      <c r="N882">
        <v>0.33614310540261499</v>
      </c>
      <c r="O882">
        <v>17.899719495091102</v>
      </c>
      <c r="P882">
        <v>109.55180014695</v>
      </c>
      <c r="Q882">
        <v>5.9998171020900999E-2</v>
      </c>
    </row>
    <row r="883" spans="1:17" hidden="1" x14ac:dyDescent="0.3">
      <c r="A883" t="s">
        <v>1905</v>
      </c>
      <c r="B883" t="s">
        <v>1906</v>
      </c>
      <c r="C883" t="s">
        <v>3158</v>
      </c>
      <c r="D883" t="s">
        <v>457</v>
      </c>
      <c r="E883">
        <v>3894.0954401499998</v>
      </c>
      <c r="F883">
        <v>623.70000000000005</v>
      </c>
      <c r="G883">
        <v>-38.679856563123401</v>
      </c>
      <c r="H883">
        <v>-1.3032167251301301</v>
      </c>
      <c r="I883">
        <v>-14.690065426693099</v>
      </c>
      <c r="J883">
        <v>4.8217416227814596</v>
      </c>
      <c r="K883">
        <v>628.82166216683299</v>
      </c>
      <c r="L883">
        <v>658.71762469328905</v>
      </c>
      <c r="M883">
        <v>65.777709418567198</v>
      </c>
      <c r="N883">
        <v>0.75579287597536304</v>
      </c>
      <c r="O883">
        <v>31.144781144781099</v>
      </c>
      <c r="P883">
        <v>6.3699155794320701</v>
      </c>
      <c r="Q883">
        <v>9.8114424014666995E-2</v>
      </c>
    </row>
    <row r="884" spans="1:17" x14ac:dyDescent="0.3">
      <c r="A884" t="s">
        <v>1907</v>
      </c>
      <c r="B884" t="s">
        <v>1908</v>
      </c>
      <c r="C884" t="s">
        <v>3143</v>
      </c>
      <c r="D884" t="s">
        <v>24</v>
      </c>
      <c r="E884">
        <v>3888.8092599040001</v>
      </c>
      <c r="F884">
        <v>127.59</v>
      </c>
      <c r="G884">
        <v>-10.0635903934875</v>
      </c>
      <c r="H884">
        <v>1.25085612251404</v>
      </c>
      <c r="I884">
        <v>-13.618170705920701</v>
      </c>
      <c r="J884">
        <v>4.07742674578361</v>
      </c>
      <c r="K884">
        <v>119.407014231755</v>
      </c>
      <c r="L884">
        <v>123.526371785284</v>
      </c>
      <c r="M884">
        <v>69.015258909958703</v>
      </c>
      <c r="N884">
        <v>1.07762527596026</v>
      </c>
      <c r="O884">
        <v>28.1056509130809</v>
      </c>
      <c r="P884">
        <v>17.388904223019502</v>
      </c>
      <c r="Q884">
        <v>3.4401188612522997E-2</v>
      </c>
    </row>
    <row r="885" spans="1:17" hidden="1" x14ac:dyDescent="0.3">
      <c r="A885" t="s">
        <v>1909</v>
      </c>
      <c r="B885" t="s">
        <v>1910</v>
      </c>
      <c r="C885" t="s">
        <v>3158</v>
      </c>
      <c r="D885" t="s">
        <v>139</v>
      </c>
      <c r="E885">
        <v>3880.9333925999999</v>
      </c>
      <c r="F885">
        <v>429.15</v>
      </c>
      <c r="G885">
        <v>-14.146713383499501</v>
      </c>
      <c r="H885">
        <v>1.44585182584719</v>
      </c>
      <c r="I885">
        <v>-4.9538453599749204</v>
      </c>
      <c r="J885">
        <v>3.3105205954096601</v>
      </c>
      <c r="K885">
        <v>419.55641745555101</v>
      </c>
      <c r="L885">
        <v>421.74351395640201</v>
      </c>
      <c r="M885">
        <v>79.359411279243005</v>
      </c>
      <c r="N885">
        <v>1.3314438717432799</v>
      </c>
      <c r="O885">
        <v>11.6159850867994</v>
      </c>
      <c r="P885">
        <v>9.2958105182732602</v>
      </c>
      <c r="Q885">
        <v>-2.6461913845438001E-2</v>
      </c>
    </row>
    <row r="886" spans="1:17" hidden="1" x14ac:dyDescent="0.3">
      <c r="A886" t="s">
        <v>1911</v>
      </c>
      <c r="B886" t="s">
        <v>1912</v>
      </c>
      <c r="C886" t="s">
        <v>3158</v>
      </c>
      <c r="D886" t="s">
        <v>1377</v>
      </c>
      <c r="E886">
        <v>3869.8135347399998</v>
      </c>
      <c r="F886">
        <v>535.9</v>
      </c>
      <c r="G886">
        <v>-2.58801077692452</v>
      </c>
      <c r="H886">
        <v>-8.4408502724479604</v>
      </c>
      <c r="I886">
        <v>18.022057534687502</v>
      </c>
      <c r="J886">
        <v>-5.9496553018913696</v>
      </c>
      <c r="K886">
        <v>610.76767121939099</v>
      </c>
      <c r="L886">
        <v>572.83881442576705</v>
      </c>
      <c r="M886">
        <v>30.383884904247001</v>
      </c>
      <c r="N886">
        <v>0.92459386898739104</v>
      </c>
      <c r="O886">
        <v>60.440380668034997</v>
      </c>
      <c r="P886">
        <v>42.906666666666602</v>
      </c>
      <c r="Q886">
        <v>-6.165298347223E-3</v>
      </c>
    </row>
    <row r="887" spans="1:17" hidden="1" x14ac:dyDescent="0.3">
      <c r="A887" t="s">
        <v>1913</v>
      </c>
      <c r="B887" t="s">
        <v>1914</v>
      </c>
      <c r="C887" t="s">
        <v>3158</v>
      </c>
      <c r="D887" t="s">
        <v>46</v>
      </c>
      <c r="E887">
        <v>3857.5487266</v>
      </c>
      <c r="F887">
        <v>24.67</v>
      </c>
      <c r="G887">
        <v>12.4601548542978</v>
      </c>
      <c r="H887">
        <v>-8.4454576408601607</v>
      </c>
      <c r="I887">
        <v>27.997052325704299</v>
      </c>
      <c r="J887">
        <v>7.7414310392724497</v>
      </c>
      <c r="K887">
        <v>25.192269970887601</v>
      </c>
      <c r="L887">
        <v>22.5911235963517</v>
      </c>
      <c r="M887">
        <v>62.114494647388398</v>
      </c>
      <c r="N887">
        <v>0.45472901754721301</v>
      </c>
      <c r="O887">
        <v>35.589785164166997</v>
      </c>
      <c r="P887">
        <v>65.081725255547198</v>
      </c>
      <c r="Q887">
        <v>0.108277127062444</v>
      </c>
    </row>
    <row r="888" spans="1:17" x14ac:dyDescent="0.3">
      <c r="A888" t="s">
        <v>1915</v>
      </c>
      <c r="B888" t="s">
        <v>1916</v>
      </c>
      <c r="C888" t="s">
        <v>3153</v>
      </c>
      <c r="D888" t="s">
        <v>117</v>
      </c>
      <c r="E888">
        <v>3855.4346510639998</v>
      </c>
      <c r="F888">
        <v>216.02</v>
      </c>
      <c r="G888">
        <v>-12.435160032864999</v>
      </c>
      <c r="H888">
        <v>3.1655730091182002</v>
      </c>
      <c r="I888">
        <v>-6.59760521554088</v>
      </c>
      <c r="J888">
        <v>5.5514728825400699</v>
      </c>
      <c r="K888">
        <v>210.66791004125</v>
      </c>
      <c r="L888">
        <v>213.27457863993001</v>
      </c>
      <c r="M888">
        <v>73.1447297309102</v>
      </c>
      <c r="N888">
        <v>0.65806525828080198</v>
      </c>
      <c r="O888">
        <v>27.279881492454301</v>
      </c>
      <c r="P888">
        <v>23.44</v>
      </c>
      <c r="Q888">
        <v>0.101739985493737</v>
      </c>
    </row>
    <row r="889" spans="1:17" x14ac:dyDescent="0.3">
      <c r="A889" t="s">
        <v>1917</v>
      </c>
      <c r="B889" t="s">
        <v>1918</v>
      </c>
      <c r="C889" t="s">
        <v>3157</v>
      </c>
      <c r="D889" t="s">
        <v>266</v>
      </c>
      <c r="E889">
        <v>3845.6977872000002</v>
      </c>
      <c r="F889">
        <v>378.7</v>
      </c>
      <c r="G889">
        <v>66.764996811097504</v>
      </c>
      <c r="H889">
        <v>21.277730383721899</v>
      </c>
      <c r="I889">
        <v>39.778988857765597</v>
      </c>
      <c r="J889">
        <v>15.4524506035361</v>
      </c>
      <c r="K889">
        <v>324.96185123029801</v>
      </c>
      <c r="L889">
        <v>296.27317606742997</v>
      </c>
      <c r="M889">
        <v>84.833208347559406</v>
      </c>
      <c r="N889">
        <v>2.3801813642870502</v>
      </c>
      <c r="O889">
        <v>2.19170847636651</v>
      </c>
      <c r="P889">
        <v>93.510475217169102</v>
      </c>
      <c r="Q889">
        <v>4.7017631172781002E-2</v>
      </c>
    </row>
    <row r="890" spans="1:17" x14ac:dyDescent="0.3">
      <c r="A890" t="s">
        <v>1919</v>
      </c>
      <c r="B890" t="s">
        <v>1920</v>
      </c>
      <c r="C890" t="s">
        <v>3147</v>
      </c>
      <c r="D890" t="s">
        <v>161</v>
      </c>
      <c r="E890">
        <v>3835.3848529849902</v>
      </c>
      <c r="F890">
        <v>241.5</v>
      </c>
      <c r="G890">
        <v>29.707801683585501</v>
      </c>
      <c r="H890">
        <v>28.6458363728105</v>
      </c>
      <c r="I890">
        <v>51.258983476124797</v>
      </c>
      <c r="J890">
        <v>4.4578575307071198</v>
      </c>
      <c r="K890">
        <v>202.10536370150899</v>
      </c>
      <c r="L890">
        <v>190.428512549484</v>
      </c>
      <c r="M890">
        <v>73.502545648213697</v>
      </c>
      <c r="N890">
        <v>2.32028866468707</v>
      </c>
      <c r="O890">
        <v>17.184265010351901</v>
      </c>
      <c r="P890">
        <v>81.578947368420998</v>
      </c>
      <c r="Q890">
        <v>8.8013088970899996E-4</v>
      </c>
    </row>
    <row r="891" spans="1:17" hidden="1" x14ac:dyDescent="0.3">
      <c r="A891" t="s">
        <v>1921</v>
      </c>
      <c r="B891" t="s">
        <v>1922</v>
      </c>
      <c r="C891" t="s">
        <v>3158</v>
      </c>
      <c r="D891" t="s">
        <v>1377</v>
      </c>
      <c r="E891">
        <v>3823.8674472900002</v>
      </c>
      <c r="F891">
        <v>945.8</v>
      </c>
      <c r="G891">
        <v>18.3498889434155</v>
      </c>
      <c r="H891">
        <v>15.388351359979699</v>
      </c>
      <c r="I891">
        <v>69.591259406204898</v>
      </c>
      <c r="J891">
        <v>5.6438198441749998</v>
      </c>
      <c r="K891">
        <v>801.47732845123096</v>
      </c>
      <c r="L891">
        <v>727.46564037558801</v>
      </c>
      <c r="M891">
        <v>67.205007211578604</v>
      </c>
      <c r="N891">
        <v>2.4134009003337198</v>
      </c>
      <c r="O891">
        <v>3.9331782617889601</v>
      </c>
      <c r="P891">
        <v>110.552092609082</v>
      </c>
      <c r="Q891">
        <v>-3.7938351632924E-2</v>
      </c>
    </row>
    <row r="892" spans="1:17" hidden="1" x14ac:dyDescent="0.3">
      <c r="A892" t="s">
        <v>1923</v>
      </c>
      <c r="B892" t="s">
        <v>1924</v>
      </c>
      <c r="C892" t="s">
        <v>3158</v>
      </c>
      <c r="D892" t="s">
        <v>535</v>
      </c>
      <c r="E892">
        <v>3815.9994219750001</v>
      </c>
      <c r="F892">
        <v>3223.2</v>
      </c>
      <c r="G892">
        <v>23.9121135135562</v>
      </c>
      <c r="H892">
        <v>3.6238535702022601</v>
      </c>
      <c r="I892">
        <v>19.9053816520975</v>
      </c>
      <c r="J892">
        <v>5.7650720178102004</v>
      </c>
      <c r="K892">
        <v>3037.23341462997</v>
      </c>
      <c r="L892">
        <v>2817.8199302717699</v>
      </c>
      <c r="M892">
        <v>72.696163963103004</v>
      </c>
      <c r="N892">
        <v>0.77127242515357697</v>
      </c>
      <c r="O892">
        <v>7.6569868453710601</v>
      </c>
      <c r="P892">
        <v>50.055865921787699</v>
      </c>
      <c r="Q892">
        <v>7.8210200198101001E-2</v>
      </c>
    </row>
    <row r="893" spans="1:17" hidden="1" x14ac:dyDescent="0.3">
      <c r="A893" t="s">
        <v>1925</v>
      </c>
      <c r="B893" t="s">
        <v>1926</v>
      </c>
      <c r="C893" t="s">
        <v>3158</v>
      </c>
      <c r="D893" t="s">
        <v>1927</v>
      </c>
      <c r="E893">
        <v>3809.2346212480002</v>
      </c>
      <c r="F893">
        <v>129.01</v>
      </c>
      <c r="G893">
        <v>-1.4347527359371399</v>
      </c>
      <c r="H893">
        <v>-3.4967374096344499</v>
      </c>
      <c r="I893">
        <v>19.871549066507601</v>
      </c>
      <c r="J893">
        <v>1.36044198019149</v>
      </c>
      <c r="K893">
        <v>133.942014061425</v>
      </c>
      <c r="L893">
        <v>126.43386795551</v>
      </c>
      <c r="M893">
        <v>49.3916709373757</v>
      </c>
      <c r="N893">
        <v>0.50479295835167803</v>
      </c>
      <c r="O893">
        <v>27.8117975350747</v>
      </c>
      <c r="P893">
        <v>53.400713436385203</v>
      </c>
      <c r="Q893">
        <v>4.9282425674930998E-2</v>
      </c>
    </row>
    <row r="894" spans="1:17" x14ac:dyDescent="0.3">
      <c r="A894" t="s">
        <v>1928</v>
      </c>
      <c r="B894" t="s">
        <v>1929</v>
      </c>
      <c r="C894" t="s">
        <v>3160</v>
      </c>
      <c r="D894" t="s">
        <v>1466</v>
      </c>
      <c r="E894">
        <v>3791.8678082800002</v>
      </c>
      <c r="F894">
        <v>560.6</v>
      </c>
      <c r="G894">
        <v>-33.985049793557401</v>
      </c>
      <c r="H894">
        <v>-0.549707529480714</v>
      </c>
      <c r="I894">
        <v>-13.567624964082</v>
      </c>
      <c r="J894">
        <v>3.7235721630631202</v>
      </c>
      <c r="K894">
        <v>577.18541780444298</v>
      </c>
      <c r="L894">
        <v>612.85603481165799</v>
      </c>
      <c r="M894">
        <v>63.887400645547899</v>
      </c>
      <c r="N894">
        <v>0.61879546899038695</v>
      </c>
      <c r="O894">
        <v>45.379950053514001</v>
      </c>
      <c r="P894">
        <v>6.9643197863003197</v>
      </c>
      <c r="Q894">
        <v>9.2890318424748E-2</v>
      </c>
    </row>
    <row r="895" spans="1:17" hidden="1" x14ac:dyDescent="0.3">
      <c r="A895" t="s">
        <v>1930</v>
      </c>
      <c r="B895" t="s">
        <v>1931</v>
      </c>
      <c r="C895" t="s">
        <v>3158</v>
      </c>
      <c r="D895" t="s">
        <v>421</v>
      </c>
      <c r="E895">
        <v>3775.7599457599999</v>
      </c>
      <c r="F895">
        <v>228.96</v>
      </c>
      <c r="G895">
        <v>-47.388715783496203</v>
      </c>
      <c r="H895">
        <v>-8.0796383702312298</v>
      </c>
      <c r="I895">
        <v>-35.359404712902602</v>
      </c>
      <c r="J895">
        <v>-1.7380721132035399</v>
      </c>
      <c r="M895">
        <v>42.620663829403803</v>
      </c>
      <c r="O895">
        <v>52.865129280223599</v>
      </c>
      <c r="P895">
        <v>1.60195251830486</v>
      </c>
    </row>
    <row r="896" spans="1:17" hidden="1" x14ac:dyDescent="0.3">
      <c r="A896" t="s">
        <v>1932</v>
      </c>
      <c r="B896" t="s">
        <v>1933</v>
      </c>
      <c r="C896" t="s">
        <v>3158</v>
      </c>
      <c r="D896" t="s">
        <v>46</v>
      </c>
      <c r="E896">
        <v>3772.5323174999999</v>
      </c>
      <c r="F896">
        <v>612.25</v>
      </c>
      <c r="G896">
        <v>83.493994164249401</v>
      </c>
      <c r="H896">
        <v>20.716440061141299</v>
      </c>
      <c r="I896">
        <v>29.4641897221717</v>
      </c>
      <c r="J896">
        <v>-1.3710990034150601</v>
      </c>
      <c r="K896">
        <v>506.39321028603899</v>
      </c>
      <c r="L896">
        <v>432.52171181008401</v>
      </c>
      <c r="M896">
        <v>75.763876295936498</v>
      </c>
      <c r="N896">
        <v>2.27350687331852</v>
      </c>
      <c r="O896">
        <v>3.3564720293997401</v>
      </c>
      <c r="P896">
        <v>123.43259616086399</v>
      </c>
      <c r="Q896">
        <v>0.19249341788576399</v>
      </c>
    </row>
    <row r="897" spans="1:17" hidden="1" x14ac:dyDescent="0.3">
      <c r="A897" t="s">
        <v>1934</v>
      </c>
      <c r="B897" t="s">
        <v>1935</v>
      </c>
      <c r="C897" t="s">
        <v>3158</v>
      </c>
      <c r="D897" t="s">
        <v>266</v>
      </c>
      <c r="E897">
        <v>3768.8965678099999</v>
      </c>
      <c r="F897">
        <v>3094.9</v>
      </c>
      <c r="G897">
        <v>14.778170631550999</v>
      </c>
      <c r="H897">
        <v>-2.9273632910924698</v>
      </c>
      <c r="I897">
        <v>55.177836280921703</v>
      </c>
      <c r="J897">
        <v>5.4199744071650198</v>
      </c>
      <c r="K897">
        <v>3052.9736054473001</v>
      </c>
      <c r="L897">
        <v>2697.9571749248298</v>
      </c>
      <c r="M897">
        <v>68.576763052112298</v>
      </c>
      <c r="N897">
        <v>0.54591082883628295</v>
      </c>
      <c r="O897">
        <v>20.664641830107499</v>
      </c>
      <c r="P897">
        <v>105.143671494382</v>
      </c>
      <c r="Q897">
        <v>0.11611589134028</v>
      </c>
    </row>
    <row r="898" spans="1:17" hidden="1" x14ac:dyDescent="0.3">
      <c r="A898" t="s">
        <v>1936</v>
      </c>
      <c r="B898" t="s">
        <v>1937</v>
      </c>
      <c r="C898" t="s">
        <v>3155</v>
      </c>
      <c r="D898" t="s">
        <v>222</v>
      </c>
      <c r="E898">
        <v>3750.2657476959998</v>
      </c>
      <c r="F898">
        <v>189.15</v>
      </c>
      <c r="G898">
        <v>-39.235444694126599</v>
      </c>
      <c r="H898">
        <v>10.290075114109399</v>
      </c>
      <c r="I898">
        <v>-9.1360150699641807</v>
      </c>
      <c r="J898">
        <v>17.6254429189067</v>
      </c>
      <c r="K898">
        <v>158.898912792825</v>
      </c>
      <c r="M898">
        <v>79.6491525588077</v>
      </c>
      <c r="N898">
        <v>3.5919176977262501</v>
      </c>
      <c r="O898">
        <v>24.240021147237599</v>
      </c>
      <c r="P898">
        <v>37.065217391304301</v>
      </c>
    </row>
    <row r="899" spans="1:17" x14ac:dyDescent="0.3">
      <c r="A899" t="s">
        <v>1938</v>
      </c>
      <c r="B899" t="s">
        <v>1939</v>
      </c>
      <c r="C899" t="s">
        <v>3151</v>
      </c>
      <c r="D899" t="s">
        <v>522</v>
      </c>
      <c r="E899">
        <v>3736.457693715</v>
      </c>
      <c r="F899">
        <v>337.8</v>
      </c>
      <c r="G899">
        <v>-26.853414783217001</v>
      </c>
      <c r="H899">
        <v>-4.7204393714827999</v>
      </c>
      <c r="I899">
        <v>-1.2206601536164601</v>
      </c>
      <c r="J899">
        <v>3.0235949503361499</v>
      </c>
      <c r="K899">
        <v>328.88285416688899</v>
      </c>
      <c r="L899">
        <v>330.083116187092</v>
      </c>
      <c r="M899">
        <v>61.531338109458098</v>
      </c>
      <c r="N899">
        <v>1.1460610473047601</v>
      </c>
      <c r="O899">
        <v>33.777383066903397</v>
      </c>
      <c r="P899">
        <v>43.561410964725802</v>
      </c>
      <c r="Q899">
        <v>1.1991623790222001E-2</v>
      </c>
    </row>
    <row r="900" spans="1:17" hidden="1" x14ac:dyDescent="0.3">
      <c r="A900" t="s">
        <v>1940</v>
      </c>
      <c r="B900" t="s">
        <v>1941</v>
      </c>
      <c r="C900" t="s">
        <v>3158</v>
      </c>
      <c r="D900" t="s">
        <v>1053</v>
      </c>
      <c r="E900">
        <v>3730.8735000000001</v>
      </c>
      <c r="F900">
        <v>58.86</v>
      </c>
      <c r="G900">
        <v>-35.731756140710402</v>
      </c>
      <c r="H900">
        <v>-4.6031784226606902</v>
      </c>
      <c r="I900">
        <v>-19.180353675573201</v>
      </c>
      <c r="J900">
        <v>-1.16388970043768</v>
      </c>
      <c r="K900">
        <v>60.264521454247898</v>
      </c>
      <c r="L900">
        <v>63.941945318222601</v>
      </c>
      <c r="M900">
        <v>80.428401478298795</v>
      </c>
      <c r="N900">
        <v>1.1462026572856701</v>
      </c>
      <c r="O900">
        <v>21.3897383622154</v>
      </c>
      <c r="P900">
        <v>6.43761301989149</v>
      </c>
      <c r="Q900">
        <v>-6.679688381315E-3</v>
      </c>
    </row>
    <row r="901" spans="1:17" hidden="1" x14ac:dyDescent="0.3">
      <c r="A901" t="s">
        <v>1942</v>
      </c>
      <c r="B901" t="s">
        <v>1943</v>
      </c>
      <c r="C901" t="s">
        <v>3158</v>
      </c>
      <c r="D901" t="s">
        <v>752</v>
      </c>
      <c r="E901">
        <v>3724.7253936799998</v>
      </c>
      <c r="F901">
        <v>178.38</v>
      </c>
      <c r="G901">
        <v>15.7980317647273</v>
      </c>
      <c r="H901">
        <v>6.4296930731895001</v>
      </c>
      <c r="I901">
        <v>9.0318929811542397</v>
      </c>
      <c r="J901">
        <v>1.31844428168744</v>
      </c>
      <c r="K901">
        <v>168.21828225811601</v>
      </c>
      <c r="L901">
        <v>155.90785523720101</v>
      </c>
      <c r="M901">
        <v>58.331342908403499</v>
      </c>
      <c r="N901">
        <v>1.0409959837078999</v>
      </c>
      <c r="O901">
        <v>0.128938221773755</v>
      </c>
      <c r="P901">
        <v>40.070671378091802</v>
      </c>
      <c r="Q901">
        <v>8.2626113561340003E-3</v>
      </c>
    </row>
    <row r="902" spans="1:17" hidden="1" x14ac:dyDescent="0.3">
      <c r="A902" t="s">
        <v>1944</v>
      </c>
      <c r="B902" t="s">
        <v>1945</v>
      </c>
      <c r="C902" t="s">
        <v>3158</v>
      </c>
      <c r="D902" t="s">
        <v>134</v>
      </c>
      <c r="E902">
        <v>3714.59313521999</v>
      </c>
      <c r="F902">
        <v>976.7</v>
      </c>
      <c r="G902">
        <v>25.2888724627466</v>
      </c>
      <c r="H902">
        <v>15.0523374970387</v>
      </c>
      <c r="I902">
        <v>0.914138466596082</v>
      </c>
      <c r="J902">
        <v>0.92003172378122899</v>
      </c>
      <c r="K902">
        <v>927.36218466089804</v>
      </c>
      <c r="L902">
        <v>835.02894312144394</v>
      </c>
      <c r="M902">
        <v>70.208423263390401</v>
      </c>
      <c r="N902">
        <v>0.13158372955814701</v>
      </c>
      <c r="O902">
        <v>15.603563018327</v>
      </c>
      <c r="P902">
        <v>75.2556971110712</v>
      </c>
      <c r="Q902">
        <v>9.4651839623014003E-2</v>
      </c>
    </row>
    <row r="903" spans="1:17" hidden="1" x14ac:dyDescent="0.3">
      <c r="A903" t="s">
        <v>1946</v>
      </c>
      <c r="B903" t="s">
        <v>1947</v>
      </c>
      <c r="C903" t="s">
        <v>3158</v>
      </c>
      <c r="D903" t="s">
        <v>457</v>
      </c>
      <c r="E903">
        <v>3697.1991902699901</v>
      </c>
      <c r="F903">
        <v>583.95000000000005</v>
      </c>
      <c r="G903">
        <v>30.591084584981399</v>
      </c>
      <c r="I903">
        <v>8.1050606378551198</v>
      </c>
      <c r="K903">
        <v>555.13151102030702</v>
      </c>
      <c r="L903">
        <v>481.76224515429197</v>
      </c>
      <c r="M903">
        <v>64.780785260819798</v>
      </c>
      <c r="N903">
        <v>1</v>
      </c>
      <c r="O903">
        <v>5.9851014641664397</v>
      </c>
      <c r="P903">
        <v>77.492401215805501</v>
      </c>
      <c r="Q903">
        <v>-3.9150349227047E-2</v>
      </c>
    </row>
    <row r="904" spans="1:17" hidden="1" x14ac:dyDescent="0.3">
      <c r="A904" t="s">
        <v>1948</v>
      </c>
      <c r="B904" t="s">
        <v>1949</v>
      </c>
      <c r="C904" t="s">
        <v>3158</v>
      </c>
      <c r="D904" t="s">
        <v>46</v>
      </c>
      <c r="E904">
        <v>3673.8818999999999</v>
      </c>
      <c r="F904">
        <v>296.89999999999998</v>
      </c>
      <c r="G904">
        <v>24.140773816071501</v>
      </c>
      <c r="H904">
        <v>-3.1331906626400601</v>
      </c>
      <c r="I904">
        <v>56.649914871167702</v>
      </c>
      <c r="J904">
        <v>6.9582601620096698</v>
      </c>
      <c r="K904">
        <v>274.98409790707598</v>
      </c>
      <c r="L904">
        <v>234.831556667943</v>
      </c>
      <c r="M904">
        <v>62.921614473059797</v>
      </c>
      <c r="N904">
        <v>0.60774212652725601</v>
      </c>
      <c r="O904">
        <v>13.169417312226299</v>
      </c>
      <c r="P904">
        <v>110.567375886524</v>
      </c>
    </row>
    <row r="905" spans="1:17" hidden="1" x14ac:dyDescent="0.3">
      <c r="A905" t="s">
        <v>1950</v>
      </c>
      <c r="B905" t="s">
        <v>1951</v>
      </c>
      <c r="C905" t="s">
        <v>3158</v>
      </c>
      <c r="D905" t="s">
        <v>51</v>
      </c>
      <c r="E905">
        <v>3667.4438811750001</v>
      </c>
      <c r="F905">
        <v>2217.4499999999998</v>
      </c>
      <c r="G905">
        <v>38.010464119594701</v>
      </c>
      <c r="H905">
        <v>-16.2062014482926</v>
      </c>
      <c r="I905">
        <v>47.738505769173898</v>
      </c>
      <c r="J905">
        <v>8.38446470635105</v>
      </c>
      <c r="K905">
        <v>2309.52322147016</v>
      </c>
      <c r="L905">
        <v>1960.6524964985899</v>
      </c>
      <c r="M905">
        <v>55.708027972878298</v>
      </c>
      <c r="N905">
        <v>0.60588351524866402</v>
      </c>
      <c r="O905">
        <v>34.160860447811601</v>
      </c>
      <c r="P905">
        <v>71.629256965944194</v>
      </c>
      <c r="Q905">
        <v>0.143568801357423</v>
      </c>
    </row>
    <row r="906" spans="1:17" hidden="1" x14ac:dyDescent="0.3">
      <c r="A906" t="s">
        <v>1952</v>
      </c>
      <c r="B906" t="s">
        <v>1953</v>
      </c>
      <c r="C906" t="s">
        <v>3158</v>
      </c>
      <c r="D906" t="s">
        <v>46</v>
      </c>
      <c r="E906">
        <v>3665.8931831899999</v>
      </c>
      <c r="F906">
        <v>435.85</v>
      </c>
      <c r="G906">
        <v>45.322261470114903</v>
      </c>
      <c r="H906">
        <v>14.142755850615</v>
      </c>
      <c r="I906">
        <v>30.247089187494701</v>
      </c>
      <c r="J906">
        <v>14.2697700288108</v>
      </c>
      <c r="K906">
        <v>377.15339076417399</v>
      </c>
      <c r="L906">
        <v>330.87685080572601</v>
      </c>
      <c r="M906">
        <v>84.046771566303903</v>
      </c>
      <c r="N906">
        <v>0.99463852107959105</v>
      </c>
      <c r="O906">
        <v>2.2140644717219198</v>
      </c>
      <c r="P906">
        <v>107.44883388862399</v>
      </c>
      <c r="Q906">
        <v>9.7224926579753998E-2</v>
      </c>
    </row>
    <row r="907" spans="1:17" hidden="1" x14ac:dyDescent="0.3">
      <c r="A907" t="s">
        <v>1954</v>
      </c>
      <c r="B907" t="s">
        <v>1955</v>
      </c>
      <c r="C907" t="s">
        <v>3158</v>
      </c>
      <c r="E907">
        <v>3663.7018532799998</v>
      </c>
      <c r="F907">
        <v>1994.5</v>
      </c>
      <c r="G907">
        <v>2366.7681455408901</v>
      </c>
      <c r="H907">
        <v>-23.245569233825499</v>
      </c>
      <c r="I907">
        <v>161.080848830093</v>
      </c>
      <c r="J907">
        <v>-12.3106723573765</v>
      </c>
      <c r="K907">
        <v>2034.8958611401799</v>
      </c>
      <c r="L907">
        <v>1281.1527264625399</v>
      </c>
      <c r="M907">
        <v>43.531632115150103</v>
      </c>
      <c r="N907">
        <v>0.38581677144775101</v>
      </c>
      <c r="O907">
        <v>58.8869390824768</v>
      </c>
      <c r="P907">
        <v>2396.5577669295199</v>
      </c>
    </row>
    <row r="908" spans="1:17" hidden="1" x14ac:dyDescent="0.3">
      <c r="A908" t="s">
        <v>1956</v>
      </c>
      <c r="B908" t="s">
        <v>1957</v>
      </c>
      <c r="C908" t="s">
        <v>3158</v>
      </c>
      <c r="D908" t="s">
        <v>370</v>
      </c>
      <c r="E908">
        <v>3662.0037481199902</v>
      </c>
      <c r="F908">
        <v>1127.0999999999999</v>
      </c>
      <c r="G908">
        <v>28.380228127281701</v>
      </c>
      <c r="H908">
        <v>5.4256693665647102</v>
      </c>
      <c r="I908">
        <v>61.140312966882298</v>
      </c>
      <c r="J908">
        <v>2.1252490820964098</v>
      </c>
      <c r="K908">
        <v>1048.19008169991</v>
      </c>
      <c r="L908">
        <v>887.21000729609102</v>
      </c>
      <c r="M908">
        <v>65.967733320820898</v>
      </c>
      <c r="N908">
        <v>0.69066967996683504</v>
      </c>
      <c r="O908">
        <v>20.663650075414701</v>
      </c>
      <c r="P908">
        <v>97.823606845107406</v>
      </c>
      <c r="Q908">
        <v>3.7553299664858E-2</v>
      </c>
    </row>
    <row r="909" spans="1:17" hidden="1" x14ac:dyDescent="0.3">
      <c r="A909" t="s">
        <v>1958</v>
      </c>
      <c r="B909" t="s">
        <v>1959</v>
      </c>
      <c r="C909" t="s">
        <v>3158</v>
      </c>
      <c r="D909" t="s">
        <v>370</v>
      </c>
      <c r="E909">
        <v>3654.612487675</v>
      </c>
      <c r="F909">
        <v>338.15</v>
      </c>
      <c r="G909">
        <v>36.214768880112302</v>
      </c>
      <c r="H909">
        <v>8.1372226557183502</v>
      </c>
      <c r="I909">
        <v>47.7700551546857</v>
      </c>
      <c r="J909">
        <v>7.6920948593480096</v>
      </c>
      <c r="K909">
        <v>293.56644331854801</v>
      </c>
      <c r="L909">
        <v>252.204092531334</v>
      </c>
      <c r="M909">
        <v>78.730431169810899</v>
      </c>
      <c r="N909">
        <v>0.64421956900484101</v>
      </c>
      <c r="O909">
        <v>2.02572822711815</v>
      </c>
      <c r="P909">
        <v>88.910614525139593</v>
      </c>
      <c r="Q909">
        <v>7.8402221585224002E-2</v>
      </c>
    </row>
    <row r="910" spans="1:17" x14ac:dyDescent="0.3">
      <c r="A910" t="s">
        <v>1960</v>
      </c>
      <c r="B910" t="s">
        <v>1961</v>
      </c>
      <c r="C910" t="s">
        <v>3145</v>
      </c>
      <c r="D910" t="s">
        <v>229</v>
      </c>
      <c r="E910">
        <v>3652.4046468299998</v>
      </c>
      <c r="F910">
        <v>431.4</v>
      </c>
      <c r="G910">
        <v>-27.809858832542702</v>
      </c>
      <c r="H910">
        <v>1.9282047670236599</v>
      </c>
      <c r="I910">
        <v>-22.392956219563601</v>
      </c>
      <c r="J910">
        <v>7.2661948059274097</v>
      </c>
      <c r="K910">
        <v>431.35422428023401</v>
      </c>
      <c r="L910">
        <v>473.81641262436801</v>
      </c>
      <c r="M910">
        <v>74.407191369066595</v>
      </c>
      <c r="N910">
        <v>0.75701068575559904</v>
      </c>
      <c r="O910">
        <v>62.030598052851097</v>
      </c>
      <c r="P910">
        <v>12.8285602196939</v>
      </c>
    </row>
    <row r="911" spans="1:17" hidden="1" x14ac:dyDescent="0.3">
      <c r="A911" t="s">
        <v>1962</v>
      </c>
      <c r="B911" t="s">
        <v>1963</v>
      </c>
      <c r="C911" t="s">
        <v>3158</v>
      </c>
      <c r="D911" t="s">
        <v>54</v>
      </c>
      <c r="E911">
        <v>3613.6670432449901</v>
      </c>
      <c r="F911">
        <v>267.5</v>
      </c>
      <c r="G911">
        <v>33.146692893494397</v>
      </c>
      <c r="H911">
        <v>-5.7335865298886404</v>
      </c>
      <c r="I911">
        <v>9.2616101894831893</v>
      </c>
      <c r="J911">
        <v>2.3053995091490198</v>
      </c>
      <c r="K911">
        <v>269.86543024672699</v>
      </c>
      <c r="L911">
        <v>247.99078688209099</v>
      </c>
      <c r="M911">
        <v>53.703207878374101</v>
      </c>
      <c r="N911">
        <v>0.34044850074011401</v>
      </c>
      <c r="O911">
        <v>28.224299065420499</v>
      </c>
      <c r="P911">
        <v>67.1875</v>
      </c>
      <c r="Q911">
        <v>9.0638777095739999E-3</v>
      </c>
    </row>
    <row r="912" spans="1:17" hidden="1" x14ac:dyDescent="0.3">
      <c r="A912" t="s">
        <v>1964</v>
      </c>
      <c r="B912" t="s">
        <v>1965</v>
      </c>
      <c r="C912" t="s">
        <v>3158</v>
      </c>
      <c r="D912" t="s">
        <v>1627</v>
      </c>
      <c r="E912">
        <v>3606.39</v>
      </c>
      <c r="F912">
        <v>341.45</v>
      </c>
      <c r="G912">
        <v>-33.6183345565858</v>
      </c>
      <c r="H912">
        <v>-4.1134788776943498</v>
      </c>
      <c r="I912">
        <v>-4.0936461871573897</v>
      </c>
      <c r="J912">
        <v>1.78586113246777</v>
      </c>
      <c r="K912">
        <v>334.86924840482499</v>
      </c>
      <c r="L912">
        <v>341.52344527696198</v>
      </c>
      <c r="M912">
        <v>50.7565998827478</v>
      </c>
      <c r="N912">
        <v>0.53426700144512596</v>
      </c>
      <c r="O912">
        <v>18.890027822521599</v>
      </c>
      <c r="P912">
        <v>17.579201101928302</v>
      </c>
      <c r="Q912">
        <v>-4.4878871769942E-2</v>
      </c>
    </row>
    <row r="913" spans="1:17" hidden="1" x14ac:dyDescent="0.3">
      <c r="A913" t="s">
        <v>1966</v>
      </c>
      <c r="B913" t="s">
        <v>1967</v>
      </c>
      <c r="C913" t="s">
        <v>3158</v>
      </c>
      <c r="D913" t="s">
        <v>1968</v>
      </c>
      <c r="E913">
        <v>3603.84</v>
      </c>
      <c r="F913">
        <v>561.15</v>
      </c>
      <c r="G913">
        <v>88.201986878832798</v>
      </c>
      <c r="H913">
        <v>14.719065480903099</v>
      </c>
      <c r="I913">
        <v>91.228723631914093</v>
      </c>
      <c r="J913">
        <v>8.5459996390672792</v>
      </c>
      <c r="K913">
        <v>474.51582890333799</v>
      </c>
      <c r="L913">
        <v>372.10964687729398</v>
      </c>
      <c r="M913">
        <v>79.152338598939295</v>
      </c>
      <c r="N913">
        <v>0.99316990916091896</v>
      </c>
      <c r="O913">
        <v>2.2364786598948601</v>
      </c>
      <c r="P913">
        <v>147.148205241136</v>
      </c>
      <c r="Q913">
        <v>0.20838925196258301</v>
      </c>
    </row>
    <row r="914" spans="1:17" hidden="1" x14ac:dyDescent="0.3">
      <c r="A914" t="s">
        <v>1969</v>
      </c>
      <c r="B914" t="s">
        <v>1970</v>
      </c>
      <c r="C914" t="s">
        <v>3158</v>
      </c>
      <c r="D914" t="s">
        <v>21</v>
      </c>
      <c r="E914">
        <v>3602.2439829</v>
      </c>
      <c r="F914">
        <v>964.5</v>
      </c>
      <c r="G914">
        <v>98.675309774171893</v>
      </c>
      <c r="H914">
        <v>15.329550649974401</v>
      </c>
      <c r="I914">
        <v>67.822135412232996</v>
      </c>
      <c r="J914">
        <v>15.7483089878641</v>
      </c>
      <c r="K914">
        <v>784.61091945055296</v>
      </c>
      <c r="L914">
        <v>667.87699623945798</v>
      </c>
      <c r="M914">
        <v>76.622279051976093</v>
      </c>
      <c r="N914">
        <v>1.4799187163496099</v>
      </c>
      <c r="O914">
        <v>1.3893208916537101</v>
      </c>
      <c r="P914">
        <v>149.22480620155</v>
      </c>
      <c r="Q914">
        <v>9.7747034318363998E-2</v>
      </c>
    </row>
    <row r="915" spans="1:17" hidden="1" x14ac:dyDescent="0.3">
      <c r="A915" t="s">
        <v>1971</v>
      </c>
      <c r="B915" t="s">
        <v>1972</v>
      </c>
      <c r="C915" t="s">
        <v>3158</v>
      </c>
      <c r="D915" t="s">
        <v>139</v>
      </c>
      <c r="E915">
        <v>3587.5404718949999</v>
      </c>
      <c r="F915">
        <v>278.45</v>
      </c>
      <c r="G915">
        <v>196.83373658474801</v>
      </c>
      <c r="H915">
        <v>-0.47495778832104202</v>
      </c>
      <c r="I915">
        <v>104.619461677033</v>
      </c>
      <c r="J915">
        <v>0.99906971741777395</v>
      </c>
      <c r="K915">
        <v>272.64363877255602</v>
      </c>
      <c r="L915">
        <v>212.31872335008001</v>
      </c>
      <c r="M915">
        <v>52.541203233951101</v>
      </c>
      <c r="N915">
        <v>0.36200788152811098</v>
      </c>
      <c r="O915">
        <v>23.648769976656499</v>
      </c>
      <c r="P915">
        <v>256.98717948717899</v>
      </c>
      <c r="Q915">
        <v>0.17098945376032201</v>
      </c>
    </row>
    <row r="916" spans="1:17" hidden="1" x14ac:dyDescent="0.3">
      <c r="A916" t="s">
        <v>1973</v>
      </c>
      <c r="B916" t="s">
        <v>1974</v>
      </c>
      <c r="C916" t="s">
        <v>3158</v>
      </c>
      <c r="D916" t="s">
        <v>983</v>
      </c>
      <c r="E916">
        <v>3582.0374999999999</v>
      </c>
      <c r="F916">
        <v>447</v>
      </c>
      <c r="G916">
        <v>-23.265492587208701</v>
      </c>
      <c r="H916">
        <v>-5.72460685874377</v>
      </c>
      <c r="I916">
        <v>8.1973862966778999</v>
      </c>
      <c r="J916">
        <v>8.5121588987318493</v>
      </c>
      <c r="K916">
        <v>453.91592190245598</v>
      </c>
      <c r="L916">
        <v>433.77972053446098</v>
      </c>
      <c r="M916">
        <v>57.8136885877705</v>
      </c>
      <c r="N916">
        <v>0.42882959785222502</v>
      </c>
      <c r="O916">
        <v>30.8724832214765</v>
      </c>
      <c r="P916">
        <v>32.228960212986202</v>
      </c>
      <c r="Q916">
        <v>1.1263493325476E-2</v>
      </c>
    </row>
    <row r="917" spans="1:17" hidden="1" x14ac:dyDescent="0.3">
      <c r="A917" t="s">
        <v>1975</v>
      </c>
      <c r="B917" t="s">
        <v>1976</v>
      </c>
      <c r="C917" t="s">
        <v>3158</v>
      </c>
      <c r="D917" t="s">
        <v>51</v>
      </c>
      <c r="E917">
        <v>3578.4193025999998</v>
      </c>
      <c r="F917">
        <v>333.6</v>
      </c>
      <c r="G917">
        <v>136.319806498682</v>
      </c>
      <c r="H917">
        <v>9.0384964458842596</v>
      </c>
      <c r="I917">
        <v>20.8025191570438</v>
      </c>
      <c r="J917">
        <v>3.7992484420223298</v>
      </c>
      <c r="K917">
        <v>323.05869897083397</v>
      </c>
      <c r="L917">
        <v>292.430396497689</v>
      </c>
      <c r="M917">
        <v>58.657850563058801</v>
      </c>
      <c r="N917">
        <v>0.95558235347085196</v>
      </c>
      <c r="O917">
        <v>16.906474820143799</v>
      </c>
      <c r="P917">
        <v>208.31792975970399</v>
      </c>
      <c r="Q917">
        <v>0.15396798568771</v>
      </c>
    </row>
    <row r="918" spans="1:17" hidden="1" x14ac:dyDescent="0.3">
      <c r="A918" t="s">
        <v>1977</v>
      </c>
      <c r="B918" t="s">
        <v>1978</v>
      </c>
      <c r="C918" t="s">
        <v>3158</v>
      </c>
      <c r="D918" t="s">
        <v>1652</v>
      </c>
      <c r="E918">
        <v>3552.844517775</v>
      </c>
      <c r="F918">
        <v>2096.25</v>
      </c>
      <c r="G918">
        <v>-0.127130480051341</v>
      </c>
      <c r="H918">
        <v>-3.3045701050681302</v>
      </c>
      <c r="I918">
        <v>10.2841671647464</v>
      </c>
      <c r="J918">
        <v>-1.6006766638762999</v>
      </c>
      <c r="K918">
        <v>2105.7498319872898</v>
      </c>
      <c r="L918">
        <v>1951.02698631716</v>
      </c>
      <c r="M918">
        <v>52.556232771297999</v>
      </c>
      <c r="N918">
        <v>0.45214941569282102</v>
      </c>
      <c r="O918">
        <v>17.7817531305903</v>
      </c>
      <c r="P918">
        <v>48.035027011757997</v>
      </c>
      <c r="Q918">
        <v>0.109343646660893</v>
      </c>
    </row>
    <row r="919" spans="1:17" hidden="1" x14ac:dyDescent="0.3">
      <c r="A919" t="s">
        <v>1979</v>
      </c>
      <c r="B919" t="s">
        <v>1980</v>
      </c>
      <c r="C919" t="s">
        <v>3158</v>
      </c>
      <c r="D919" t="s">
        <v>213</v>
      </c>
      <c r="E919">
        <v>3551.0164304999998</v>
      </c>
      <c r="F919">
        <v>527.85</v>
      </c>
      <c r="G919">
        <v>14.1056842261659</v>
      </c>
      <c r="H919">
        <v>-1.39584727345225</v>
      </c>
      <c r="I919">
        <v>2.4596986988576601</v>
      </c>
      <c r="J919">
        <v>2.5580557107103301</v>
      </c>
      <c r="K919">
        <v>525.67089667013897</v>
      </c>
      <c r="L919">
        <v>502.52607344230103</v>
      </c>
      <c r="M919">
        <v>58.357306089459001</v>
      </c>
      <c r="N919">
        <v>0.69302279800461897</v>
      </c>
      <c r="O919">
        <v>15.553661077957701</v>
      </c>
      <c r="P919">
        <v>45.613793103448202</v>
      </c>
      <c r="Q919">
        <v>0.13676317126016299</v>
      </c>
    </row>
    <row r="920" spans="1:17" hidden="1" x14ac:dyDescent="0.3">
      <c r="A920" t="s">
        <v>1981</v>
      </c>
      <c r="B920" t="s">
        <v>1982</v>
      </c>
      <c r="C920" t="s">
        <v>3158</v>
      </c>
      <c r="D920" t="s">
        <v>232</v>
      </c>
      <c r="E920">
        <v>3547.1363101900001</v>
      </c>
      <c r="F920">
        <v>539.79999999999995</v>
      </c>
      <c r="G920">
        <v>149.32170851926199</v>
      </c>
      <c r="H920">
        <v>4.2406378716358404</v>
      </c>
      <c r="I920">
        <v>26.132842184201401</v>
      </c>
      <c r="J920">
        <v>10.1064419801914</v>
      </c>
      <c r="K920">
        <v>531.08751492630302</v>
      </c>
      <c r="L920">
        <v>469.95960030593398</v>
      </c>
      <c r="M920">
        <v>66.2279588505329</v>
      </c>
      <c r="N920">
        <v>1.2898589944146399</v>
      </c>
      <c r="O920">
        <v>28.566135605779898</v>
      </c>
      <c r="P920">
        <v>171.87106522286501</v>
      </c>
      <c r="Q920">
        <v>0.19445582641352099</v>
      </c>
    </row>
    <row r="921" spans="1:17" x14ac:dyDescent="0.3">
      <c r="A921" t="s">
        <v>1983</v>
      </c>
      <c r="B921" t="s">
        <v>1984</v>
      </c>
      <c r="C921" t="s">
        <v>3159</v>
      </c>
      <c r="D921" t="s">
        <v>447</v>
      </c>
      <c r="E921">
        <v>3531.0169062</v>
      </c>
      <c r="F921">
        <v>23.02</v>
      </c>
      <c r="G921">
        <v>-39.7059223864171</v>
      </c>
      <c r="H921">
        <v>-0.92072502096759501</v>
      </c>
      <c r="I921">
        <v>-4.5933882326004998</v>
      </c>
      <c r="J921">
        <v>-1.68655285629732</v>
      </c>
      <c r="K921">
        <v>22.864368535267101</v>
      </c>
      <c r="L921">
        <v>23.556874227481298</v>
      </c>
      <c r="M921">
        <v>52.159396898553197</v>
      </c>
      <c r="N921">
        <v>0.27748894665122098</v>
      </c>
      <c r="O921">
        <v>96.133796698523</v>
      </c>
      <c r="P921">
        <v>37.844311377245504</v>
      </c>
    </row>
    <row r="922" spans="1:17" hidden="1" x14ac:dyDescent="0.3">
      <c r="A922" t="s">
        <v>1985</v>
      </c>
      <c r="B922" t="s">
        <v>1986</v>
      </c>
      <c r="C922" t="s">
        <v>3158</v>
      </c>
      <c r="D922" t="s">
        <v>573</v>
      </c>
      <c r="E922">
        <v>3504.3855971199901</v>
      </c>
      <c r="F922">
        <v>866.85</v>
      </c>
      <c r="G922">
        <v>22.392378723479698</v>
      </c>
      <c r="H922">
        <v>35.4115880730523</v>
      </c>
      <c r="I922">
        <v>67.3412972178959</v>
      </c>
      <c r="J922">
        <v>9.0267955869807306</v>
      </c>
      <c r="K922">
        <v>619.96169263107799</v>
      </c>
      <c r="L922">
        <v>536.61458048407997</v>
      </c>
      <c r="M922">
        <v>72.316074438564101</v>
      </c>
      <c r="N922">
        <v>2.4435625714887799</v>
      </c>
      <c r="O922">
        <v>1.3381784622483699</v>
      </c>
      <c r="P922">
        <v>111.63330078125</v>
      </c>
      <c r="Q922">
        <v>5.3447004950602998E-2</v>
      </c>
    </row>
    <row r="923" spans="1:17" hidden="1" x14ac:dyDescent="0.3">
      <c r="A923" t="s">
        <v>1987</v>
      </c>
      <c r="B923" t="s">
        <v>1988</v>
      </c>
      <c r="C923" t="s">
        <v>3158</v>
      </c>
      <c r="D923" t="s">
        <v>46</v>
      </c>
      <c r="E923">
        <v>3497.3130463500001</v>
      </c>
      <c r="F923">
        <v>609.5</v>
      </c>
      <c r="G923">
        <v>-29.515971958182899</v>
      </c>
      <c r="H923">
        <v>-6.2954431963043804</v>
      </c>
      <c r="I923">
        <v>-7.6267617802278203</v>
      </c>
      <c r="J923">
        <v>-0.45432112954035597</v>
      </c>
      <c r="K923">
        <v>646.24549592988501</v>
      </c>
      <c r="M923">
        <v>59.956655366103099</v>
      </c>
      <c r="N923">
        <v>0.85011089042585897</v>
      </c>
      <c r="O923">
        <v>47.210828547990097</v>
      </c>
      <c r="P923">
        <v>10.818181818181801</v>
      </c>
    </row>
    <row r="924" spans="1:17" hidden="1" x14ac:dyDescent="0.3">
      <c r="A924" t="s">
        <v>1989</v>
      </c>
      <c r="B924" t="s">
        <v>1990</v>
      </c>
      <c r="C924" t="s">
        <v>3158</v>
      </c>
      <c r="D924" t="s">
        <v>85</v>
      </c>
      <c r="E924">
        <v>3484.0785420000002</v>
      </c>
      <c r="F924">
        <v>2916.7</v>
      </c>
      <c r="G924">
        <v>-22.057752487393401</v>
      </c>
      <c r="H924">
        <v>8.3233998380617393</v>
      </c>
      <c r="I924">
        <v>5.8451660486837396</v>
      </c>
      <c r="J924">
        <v>3.5858087348088898</v>
      </c>
      <c r="K924">
        <v>2815.4277245088801</v>
      </c>
      <c r="L924">
        <v>2784.0538998675802</v>
      </c>
      <c r="M924">
        <v>58.750724549217303</v>
      </c>
      <c r="N924">
        <v>0.45822839845033098</v>
      </c>
      <c r="O924">
        <v>30.807076490554401</v>
      </c>
      <c r="P924">
        <v>39.418273941827302</v>
      </c>
      <c r="Q924">
        <v>0.12672873611377999</v>
      </c>
    </row>
    <row r="925" spans="1:17" hidden="1" x14ac:dyDescent="0.3">
      <c r="A925" t="s">
        <v>1991</v>
      </c>
      <c r="B925" t="s">
        <v>1992</v>
      </c>
      <c r="C925" t="s">
        <v>3158</v>
      </c>
      <c r="D925" t="s">
        <v>232</v>
      </c>
      <c r="E925">
        <v>3477.0235372500001</v>
      </c>
      <c r="F925">
        <v>265.35000000000002</v>
      </c>
      <c r="G925">
        <v>172.898631072407</v>
      </c>
      <c r="H925">
        <v>12.2021433498553</v>
      </c>
      <c r="I925">
        <v>135.15429271989899</v>
      </c>
      <c r="J925">
        <v>12.7073278816047</v>
      </c>
      <c r="K925">
        <v>231.869170600091</v>
      </c>
      <c r="L925">
        <v>188.35187204026701</v>
      </c>
      <c r="M925">
        <v>76.514158254249907</v>
      </c>
      <c r="N925">
        <v>1.8205566219225</v>
      </c>
      <c r="O925">
        <v>16.0731109854908</v>
      </c>
      <c r="P925">
        <v>215.14251781472601</v>
      </c>
      <c r="Q925">
        <v>0.18456483122253201</v>
      </c>
    </row>
    <row r="926" spans="1:17" hidden="1" x14ac:dyDescent="0.3">
      <c r="A926" t="s">
        <v>1993</v>
      </c>
      <c r="B926" t="s">
        <v>1994</v>
      </c>
      <c r="C926" t="s">
        <v>3158</v>
      </c>
      <c r="D926" t="s">
        <v>269</v>
      </c>
      <c r="E926">
        <v>3468.2265339999999</v>
      </c>
      <c r="F926">
        <v>2660.7</v>
      </c>
      <c r="G926">
        <v>56.905621826987201</v>
      </c>
      <c r="H926">
        <v>59.202093634467097</v>
      </c>
      <c r="I926">
        <v>88.8057152838729</v>
      </c>
      <c r="J926">
        <v>4.7326320636880199</v>
      </c>
      <c r="K926">
        <v>1886.4258060705399</v>
      </c>
      <c r="L926">
        <v>1544.28410457776</v>
      </c>
      <c r="M926">
        <v>73.788063488690099</v>
      </c>
      <c r="N926">
        <v>1.75709202372226</v>
      </c>
      <c r="O926">
        <v>5.23358514676588</v>
      </c>
      <c r="P926">
        <v>124.53164556962</v>
      </c>
      <c r="Q926">
        <v>9.8387012410597996E-2</v>
      </c>
    </row>
    <row r="927" spans="1:17" hidden="1" x14ac:dyDescent="0.3">
      <c r="A927" t="s">
        <v>1995</v>
      </c>
      <c r="B927" t="s">
        <v>1996</v>
      </c>
      <c r="C927" t="s">
        <v>3158</v>
      </c>
      <c r="D927" t="s">
        <v>958</v>
      </c>
      <c r="E927">
        <v>3430.9549999999999</v>
      </c>
      <c r="F927">
        <v>639.85</v>
      </c>
      <c r="G927">
        <v>388.29696115663199</v>
      </c>
      <c r="H927">
        <v>-5.4792815571016902E-2</v>
      </c>
      <c r="I927">
        <v>6.8157857312268</v>
      </c>
      <c r="J927">
        <v>-0.64281267819361099</v>
      </c>
      <c r="K927">
        <v>640.67909321926697</v>
      </c>
      <c r="L927">
        <v>557.994848954801</v>
      </c>
      <c r="M927">
        <v>53.791509650353397</v>
      </c>
      <c r="N927">
        <v>0.14821392978378201</v>
      </c>
      <c r="O927">
        <v>23.8805970149253</v>
      </c>
      <c r="P927">
        <v>406.41076375148401</v>
      </c>
      <c r="Q927">
        <v>0.17663429528244401</v>
      </c>
    </row>
    <row r="928" spans="1:17" x14ac:dyDescent="0.3">
      <c r="A928" t="s">
        <v>1997</v>
      </c>
      <c r="B928" t="s">
        <v>1998</v>
      </c>
      <c r="C928" t="s">
        <v>3142</v>
      </c>
      <c r="D928" t="s">
        <v>21</v>
      </c>
      <c r="E928">
        <v>3430.2844910399999</v>
      </c>
      <c r="F928">
        <v>600.5</v>
      </c>
      <c r="G928">
        <v>-44.516516356762097</v>
      </c>
      <c r="H928">
        <v>0.90657638136358698</v>
      </c>
      <c r="I928">
        <v>2.1777010384887601</v>
      </c>
      <c r="J928">
        <v>9.2962079958533295</v>
      </c>
      <c r="K928">
        <v>577.38992483881304</v>
      </c>
      <c r="L928">
        <v>593.389687762368</v>
      </c>
      <c r="M928">
        <v>67.705202438916103</v>
      </c>
      <c r="N928">
        <v>0.72570721367471702</v>
      </c>
      <c r="O928">
        <v>31.806827643630299</v>
      </c>
      <c r="P928">
        <v>33.4444444444444</v>
      </c>
      <c r="Q928">
        <v>6.8364659175768006E-2</v>
      </c>
    </row>
    <row r="929" spans="1:17" hidden="1" x14ac:dyDescent="0.3">
      <c r="A929" t="s">
        <v>1999</v>
      </c>
      <c r="B929" t="s">
        <v>2000</v>
      </c>
      <c r="C929" t="s">
        <v>3158</v>
      </c>
      <c r="D929" t="s">
        <v>266</v>
      </c>
      <c r="E929">
        <v>3422.5359168</v>
      </c>
      <c r="F929">
        <v>505.95</v>
      </c>
      <c r="G929">
        <v>31.49687481638</v>
      </c>
      <c r="H929">
        <v>-5.1137450361534098</v>
      </c>
      <c r="I929">
        <v>-6.5710245637025704</v>
      </c>
      <c r="J929">
        <v>2.97024042980388</v>
      </c>
      <c r="K929">
        <v>523.50077113518296</v>
      </c>
      <c r="L929">
        <v>511.60501819044799</v>
      </c>
      <c r="M929">
        <v>53.427233277002003</v>
      </c>
      <c r="N929">
        <v>0.60803149915642796</v>
      </c>
      <c r="O929">
        <v>29.459432750271699</v>
      </c>
      <c r="P929">
        <v>56.835089894606298</v>
      </c>
      <c r="Q929">
        <v>8.0579560144618007E-2</v>
      </c>
    </row>
    <row r="930" spans="1:17" hidden="1" x14ac:dyDescent="0.3">
      <c r="A930" t="s">
        <v>2001</v>
      </c>
      <c r="B930" t="s">
        <v>2002</v>
      </c>
      <c r="C930" t="s">
        <v>3158</v>
      </c>
      <c r="D930" t="s">
        <v>85</v>
      </c>
      <c r="E930">
        <v>3403.3956784000002</v>
      </c>
      <c r="F930">
        <v>1520.55</v>
      </c>
      <c r="G930">
        <v>125.79067009851001</v>
      </c>
      <c r="H930">
        <v>-16.0540926447148</v>
      </c>
      <c r="I930">
        <v>12.944634495255</v>
      </c>
      <c r="J930">
        <v>-2.2447134307116801</v>
      </c>
      <c r="K930">
        <v>1624.0854928456999</v>
      </c>
      <c r="L930">
        <v>1323.5692791792201</v>
      </c>
      <c r="M930">
        <v>29.576380165857</v>
      </c>
      <c r="N930">
        <v>0.24313416042695499</v>
      </c>
      <c r="O930">
        <v>26.730459373253101</v>
      </c>
      <c r="P930">
        <v>161.26288659793801</v>
      </c>
      <c r="Q930">
        <v>0.15825520556214201</v>
      </c>
    </row>
    <row r="931" spans="1:17" hidden="1" x14ac:dyDescent="0.3">
      <c r="A931" t="s">
        <v>2003</v>
      </c>
      <c r="B931" t="s">
        <v>2004</v>
      </c>
      <c r="C931" t="s">
        <v>3158</v>
      </c>
      <c r="D931" t="s">
        <v>493</v>
      </c>
      <c r="E931">
        <v>3402.7229499999999</v>
      </c>
      <c r="F931">
        <v>741.25</v>
      </c>
      <c r="G931">
        <v>100.637468982843</v>
      </c>
      <c r="H931">
        <v>9.52603415708227</v>
      </c>
      <c r="I931">
        <v>112.470333242885</v>
      </c>
      <c r="J931">
        <v>-12.382117005410199</v>
      </c>
      <c r="K931">
        <v>692.79243213039604</v>
      </c>
      <c r="L931">
        <v>512.45143938199999</v>
      </c>
      <c r="M931">
        <v>36.442623931878202</v>
      </c>
      <c r="N931">
        <v>1.1989825054963099</v>
      </c>
      <c r="O931">
        <v>19.999999999999901</v>
      </c>
      <c r="P931">
        <v>178.665413533834</v>
      </c>
    </row>
    <row r="932" spans="1:17" hidden="1" x14ac:dyDescent="0.3">
      <c r="A932" t="s">
        <v>2005</v>
      </c>
      <c r="B932" t="s">
        <v>2006</v>
      </c>
      <c r="C932" t="s">
        <v>3158</v>
      </c>
      <c r="D932" t="s">
        <v>208</v>
      </c>
      <c r="E932">
        <v>3400.7015651400002</v>
      </c>
      <c r="F932">
        <v>3092.35</v>
      </c>
      <c r="G932">
        <v>98.723079354670801</v>
      </c>
      <c r="H932">
        <v>12.549534908768701</v>
      </c>
      <c r="I932">
        <v>118.460855278495</v>
      </c>
      <c r="J932">
        <v>-6.63219888389491</v>
      </c>
      <c r="K932">
        <v>2882.1003555009602</v>
      </c>
      <c r="L932">
        <v>2142.04151177114</v>
      </c>
      <c r="M932">
        <v>47.647605055699998</v>
      </c>
      <c r="N932">
        <v>0.69168760359241299</v>
      </c>
      <c r="O932">
        <v>17.580480864067699</v>
      </c>
      <c r="P932">
        <v>173.671401389442</v>
      </c>
      <c r="Q932">
        <v>0.178086290171524</v>
      </c>
    </row>
    <row r="933" spans="1:17" hidden="1" x14ac:dyDescent="0.3">
      <c r="A933" t="s">
        <v>2007</v>
      </c>
      <c r="B933" t="s">
        <v>2008</v>
      </c>
      <c r="C933" t="s">
        <v>3158</v>
      </c>
      <c r="D933" t="s">
        <v>85</v>
      </c>
      <c r="E933">
        <v>3396.0848796</v>
      </c>
      <c r="F933">
        <v>349.8</v>
      </c>
      <c r="G933">
        <v>65.430903513367397</v>
      </c>
      <c r="H933">
        <v>-10.920068541460401</v>
      </c>
      <c r="I933">
        <v>95.513286035147601</v>
      </c>
      <c r="J933">
        <v>-2.78216074694196</v>
      </c>
      <c r="K933">
        <v>330.41477960037503</v>
      </c>
      <c r="L933">
        <v>258.89259032096498</v>
      </c>
      <c r="M933">
        <v>41.534865570552903</v>
      </c>
      <c r="N933">
        <v>0.479895758564437</v>
      </c>
      <c r="O933">
        <v>15.8376214979988</v>
      </c>
      <c r="P933">
        <v>143.67816091954001</v>
      </c>
      <c r="Q933">
        <v>6.4834115829346006E-2</v>
      </c>
    </row>
    <row r="934" spans="1:17" hidden="1" x14ac:dyDescent="0.3">
      <c r="A934" t="s">
        <v>2009</v>
      </c>
      <c r="B934" t="s">
        <v>2010</v>
      </c>
      <c r="C934" t="s">
        <v>3158</v>
      </c>
      <c r="D934" t="s">
        <v>151</v>
      </c>
      <c r="E934">
        <v>3386.018069708</v>
      </c>
      <c r="F934">
        <v>375.75</v>
      </c>
      <c r="G934">
        <v>-31.282530773660898</v>
      </c>
      <c r="H934">
        <v>41.713531899914102</v>
      </c>
      <c r="I934">
        <v>-15.3189012292999</v>
      </c>
      <c r="J934">
        <v>35.913477736999099</v>
      </c>
      <c r="K934">
        <v>289.10878122900999</v>
      </c>
      <c r="L934">
        <v>319.10707446281202</v>
      </c>
      <c r="M934">
        <v>88.304324883950301</v>
      </c>
      <c r="N934">
        <v>1.4095770264178999</v>
      </c>
      <c r="O934">
        <v>28.596141051230799</v>
      </c>
      <c r="P934">
        <v>87.453230231977997</v>
      </c>
      <c r="Q934">
        <v>0.116708239044874</v>
      </c>
    </row>
    <row r="935" spans="1:17" hidden="1" x14ac:dyDescent="0.3">
      <c r="A935" t="s">
        <v>2011</v>
      </c>
      <c r="B935" t="s">
        <v>2012</v>
      </c>
      <c r="C935" t="s">
        <v>3158</v>
      </c>
      <c r="D935" t="s">
        <v>51</v>
      </c>
      <c r="E935">
        <v>3373.3428744359999</v>
      </c>
      <c r="F935">
        <v>136.27000000000001</v>
      </c>
      <c r="G935">
        <v>33.157791315480402</v>
      </c>
      <c r="H935">
        <v>0.93762194909219199</v>
      </c>
      <c r="I935">
        <v>24.549531121799198</v>
      </c>
      <c r="J935">
        <v>3.6262443517329901</v>
      </c>
      <c r="K935">
        <v>132.810551629678</v>
      </c>
      <c r="L935">
        <v>122.180651622697</v>
      </c>
      <c r="M935">
        <v>59.969125089762798</v>
      </c>
      <c r="N935">
        <v>0.553791308462386</v>
      </c>
      <c r="O935">
        <v>24.018492698319498</v>
      </c>
      <c r="P935">
        <v>74.481434058898799</v>
      </c>
      <c r="Q935">
        <v>1.9594515916795001E-2</v>
      </c>
    </row>
    <row r="936" spans="1:17" hidden="1" x14ac:dyDescent="0.3">
      <c r="A936" t="s">
        <v>2013</v>
      </c>
      <c r="B936" t="s">
        <v>2014</v>
      </c>
      <c r="C936" t="s">
        <v>3158</v>
      </c>
      <c r="D936" t="s">
        <v>21</v>
      </c>
      <c r="E936">
        <v>3356.58770224</v>
      </c>
      <c r="F936">
        <v>615.4</v>
      </c>
      <c r="G936">
        <v>47.918997447260502</v>
      </c>
      <c r="H936">
        <v>2.3503428206682502</v>
      </c>
      <c r="I936">
        <v>27.309463937524502</v>
      </c>
      <c r="J936">
        <v>4.3814839969981998</v>
      </c>
      <c r="K936">
        <v>626.37396689970501</v>
      </c>
      <c r="L936">
        <v>555.53132083878199</v>
      </c>
      <c r="M936">
        <v>61.108452583220902</v>
      </c>
      <c r="N936">
        <v>0.41113853856201199</v>
      </c>
      <c r="O936">
        <v>34.0591485212869</v>
      </c>
      <c r="P936">
        <v>75.302663438256602</v>
      </c>
      <c r="Q936">
        <v>0.10279758396894299</v>
      </c>
    </row>
    <row r="937" spans="1:17" hidden="1" x14ac:dyDescent="0.3">
      <c r="A937" t="s">
        <v>2015</v>
      </c>
      <c r="B937" t="s">
        <v>2016</v>
      </c>
      <c r="C937" t="s">
        <v>3158</v>
      </c>
      <c r="D937" t="s">
        <v>120</v>
      </c>
      <c r="E937">
        <v>3352.8799027499999</v>
      </c>
      <c r="F937">
        <v>279.45</v>
      </c>
      <c r="G937">
        <v>3.5848943762822598</v>
      </c>
      <c r="H937">
        <v>-13.4753394811286</v>
      </c>
      <c r="I937">
        <v>-16.207699228405801</v>
      </c>
      <c r="J937">
        <v>-0.70768927317054198</v>
      </c>
      <c r="K937">
        <v>316.36115963855002</v>
      </c>
      <c r="M937">
        <v>39.4397086354411</v>
      </c>
      <c r="N937">
        <v>1.2741938747936099</v>
      </c>
      <c r="O937">
        <v>89.658257291107503</v>
      </c>
      <c r="P937">
        <v>64.964580873671693</v>
      </c>
    </row>
    <row r="938" spans="1:17" hidden="1" x14ac:dyDescent="0.3">
      <c r="A938" t="s">
        <v>2017</v>
      </c>
      <c r="B938" t="s">
        <v>2018</v>
      </c>
      <c r="C938" t="s">
        <v>3158</v>
      </c>
      <c r="D938" t="s">
        <v>471</v>
      </c>
      <c r="E938">
        <v>3338.0756082900002</v>
      </c>
      <c r="F938">
        <v>161.21</v>
      </c>
      <c r="G938">
        <v>29.701182559568998</v>
      </c>
      <c r="H938">
        <v>-11.6608963498308</v>
      </c>
      <c r="I938">
        <v>25.4922101343112</v>
      </c>
      <c r="J938">
        <v>-1.7041958330203499</v>
      </c>
      <c r="K938">
        <v>177.32251083560499</v>
      </c>
      <c r="L938">
        <v>156.93534334863699</v>
      </c>
      <c r="M938">
        <v>36.9705987494007</v>
      </c>
      <c r="N938">
        <v>0.51576917411029199</v>
      </c>
      <c r="O938">
        <v>30.7921344829725</v>
      </c>
      <c r="P938">
        <v>65.089605734767005</v>
      </c>
      <c r="Q938">
        <v>0.110732072809999</v>
      </c>
    </row>
    <row r="939" spans="1:17" x14ac:dyDescent="0.3">
      <c r="A939" t="s">
        <v>2019</v>
      </c>
      <c r="B939" t="s">
        <v>2020</v>
      </c>
      <c r="C939" t="s">
        <v>3151</v>
      </c>
      <c r="D939" t="s">
        <v>117</v>
      </c>
      <c r="E939">
        <v>3314.0503213500001</v>
      </c>
      <c r="F939">
        <v>1632.9</v>
      </c>
      <c r="G939">
        <v>4.0506433349624</v>
      </c>
      <c r="H939">
        <v>-15.674797916218701</v>
      </c>
      <c r="I939">
        <v>-31.2390213557672</v>
      </c>
      <c r="J939">
        <v>-4.6206422435855599</v>
      </c>
      <c r="K939">
        <v>1887.6502896902</v>
      </c>
      <c r="L939">
        <v>1904.3873565373101</v>
      </c>
      <c r="M939">
        <v>29.3403496020548</v>
      </c>
      <c r="N939">
        <v>1.50623704791895</v>
      </c>
      <c r="O939">
        <v>50.061240737338402</v>
      </c>
      <c r="P939">
        <v>26.56177336847</v>
      </c>
      <c r="Q939">
        <v>0.219657430722693</v>
      </c>
    </row>
    <row r="940" spans="1:17" hidden="1" x14ac:dyDescent="0.3">
      <c r="A940" t="s">
        <v>2021</v>
      </c>
      <c r="B940" t="s">
        <v>2022</v>
      </c>
      <c r="C940" t="s">
        <v>3158</v>
      </c>
      <c r="D940" t="s">
        <v>500</v>
      </c>
      <c r="E940">
        <v>3313.706267952</v>
      </c>
      <c r="F940">
        <v>125.3</v>
      </c>
      <c r="G940">
        <v>76.065314028037704</v>
      </c>
      <c r="H940">
        <v>-7.8786017733799101</v>
      </c>
      <c r="I940">
        <v>26.7756673110676</v>
      </c>
      <c r="J940">
        <v>-3.0863095329771602</v>
      </c>
      <c r="K940">
        <v>124.12653761996</v>
      </c>
      <c r="L940">
        <v>104.73960811222</v>
      </c>
      <c r="M940">
        <v>48.379852161040802</v>
      </c>
      <c r="N940">
        <v>0.186618771652069</v>
      </c>
      <c r="O940">
        <v>27.189364382831599</v>
      </c>
      <c r="P940">
        <v>127.38983536704301</v>
      </c>
      <c r="Q940">
        <v>5.6440980171662998E-2</v>
      </c>
    </row>
    <row r="941" spans="1:17" hidden="1" x14ac:dyDescent="0.3">
      <c r="A941" t="s">
        <v>2023</v>
      </c>
      <c r="B941" t="s">
        <v>2024</v>
      </c>
      <c r="C941" t="s">
        <v>3158</v>
      </c>
      <c r="D941" t="s">
        <v>72</v>
      </c>
      <c r="E941">
        <v>3310.1420600000001</v>
      </c>
      <c r="F941">
        <v>1225.0999999999999</v>
      </c>
      <c r="G941">
        <v>83.315264150082299</v>
      </c>
      <c r="H941">
        <v>-1.39640528732045</v>
      </c>
      <c r="I941">
        <v>85.213877916613896</v>
      </c>
      <c r="J941">
        <v>4.46340574937323</v>
      </c>
      <c r="K941">
        <v>1025.0235599704299</v>
      </c>
      <c r="L941">
        <v>813.70302893845906</v>
      </c>
      <c r="M941">
        <v>62.729430070123797</v>
      </c>
      <c r="N941">
        <v>0.85240408517662103</v>
      </c>
      <c r="O941">
        <v>2.0243245449351299</v>
      </c>
      <c r="P941">
        <v>190.89398076694701</v>
      </c>
      <c r="Q941">
        <v>5.4166305261433997E-2</v>
      </c>
    </row>
    <row r="942" spans="1:17" hidden="1" x14ac:dyDescent="0.3">
      <c r="A942" t="s">
        <v>2025</v>
      </c>
      <c r="B942" t="s">
        <v>2026</v>
      </c>
      <c r="C942" t="s">
        <v>3158</v>
      </c>
      <c r="D942" t="s">
        <v>251</v>
      </c>
      <c r="E942">
        <v>3307.8354887700002</v>
      </c>
      <c r="F942">
        <v>2212.1999999999998</v>
      </c>
      <c r="G942">
        <v>70.798560076289803</v>
      </c>
      <c r="H942">
        <v>26.890213400264098</v>
      </c>
      <c r="I942">
        <v>39.237851968835997</v>
      </c>
      <c r="J942">
        <v>2.6613736157691599</v>
      </c>
      <c r="K942">
        <v>1838.44422817539</v>
      </c>
      <c r="L942">
        <v>1614.00762113166</v>
      </c>
      <c r="M942">
        <v>68.966186191372799</v>
      </c>
      <c r="N942">
        <v>1.5853299240303</v>
      </c>
      <c r="O942">
        <v>3.29084169604918</v>
      </c>
      <c r="P942">
        <v>95.251544571932897</v>
      </c>
      <c r="Q942">
        <v>7.1394268342675996E-2</v>
      </c>
    </row>
    <row r="943" spans="1:17" hidden="1" x14ac:dyDescent="0.3">
      <c r="A943" t="s">
        <v>2027</v>
      </c>
      <c r="B943" t="s">
        <v>2028</v>
      </c>
      <c r="C943" t="s">
        <v>3158</v>
      </c>
      <c r="D943" t="s">
        <v>500</v>
      </c>
      <c r="E943">
        <v>3299.2824429000002</v>
      </c>
      <c r="F943">
        <v>424.85</v>
      </c>
      <c r="G943">
        <v>52.278157363619997</v>
      </c>
      <c r="H943">
        <v>-4.5428956150858699</v>
      </c>
      <c r="I943">
        <v>47.806959030412003</v>
      </c>
      <c r="J943">
        <v>2.4626446663941701</v>
      </c>
      <c r="K943">
        <v>411.918505886101</v>
      </c>
      <c r="L943">
        <v>344.08465766091501</v>
      </c>
      <c r="M943">
        <v>56.871224100773802</v>
      </c>
      <c r="N943">
        <v>0.558278633863449</v>
      </c>
      <c r="O943">
        <v>17.453218783099899</v>
      </c>
      <c r="P943">
        <v>100.89845135358701</v>
      </c>
      <c r="Q943">
        <v>0.150169380039261</v>
      </c>
    </row>
    <row r="944" spans="1:17" hidden="1" x14ac:dyDescent="0.3">
      <c r="A944" t="s">
        <v>2029</v>
      </c>
      <c r="B944" t="s">
        <v>2030</v>
      </c>
      <c r="C944" t="s">
        <v>3158</v>
      </c>
      <c r="D944" t="s">
        <v>232</v>
      </c>
      <c r="E944">
        <v>3298.2048764750002</v>
      </c>
      <c r="F944">
        <v>187.14</v>
      </c>
      <c r="G944">
        <v>40.548518008868299</v>
      </c>
      <c r="H944">
        <v>-6.1633853018396803</v>
      </c>
      <c r="I944">
        <v>38.416882738759902</v>
      </c>
      <c r="J944">
        <v>2.6175093301998502</v>
      </c>
      <c r="K944">
        <v>184.93557146470101</v>
      </c>
      <c r="L944">
        <v>162.35766120677101</v>
      </c>
      <c r="M944">
        <v>58.854579531199398</v>
      </c>
      <c r="N944">
        <v>0.40037310034214701</v>
      </c>
      <c r="O944">
        <v>18.093406006198499</v>
      </c>
      <c r="P944">
        <v>80.724287783679301</v>
      </c>
      <c r="Q944">
        <v>0.14091929306404799</v>
      </c>
    </row>
    <row r="945" spans="1:17" hidden="1" x14ac:dyDescent="0.3">
      <c r="A945" t="s">
        <v>2031</v>
      </c>
      <c r="B945" t="s">
        <v>2032</v>
      </c>
      <c r="C945" t="s">
        <v>3158</v>
      </c>
      <c r="D945" t="s">
        <v>1968</v>
      </c>
      <c r="E945">
        <v>3280.7148750000001</v>
      </c>
      <c r="F945">
        <v>1290.3499999999999</v>
      </c>
      <c r="G945">
        <v>18.777782247829698</v>
      </c>
      <c r="H945">
        <v>-3.6641796025550399</v>
      </c>
      <c r="I945">
        <v>14.7066021492404</v>
      </c>
      <c r="J945">
        <v>15.0068402655995</v>
      </c>
      <c r="K945">
        <v>1313.62997054382</v>
      </c>
      <c r="L945">
        <v>1257.6534249628201</v>
      </c>
      <c r="M945">
        <v>63.6837502027021</v>
      </c>
      <c r="N945">
        <v>1.00584405148891</v>
      </c>
      <c r="O945">
        <v>29.4183748595342</v>
      </c>
      <c r="P945">
        <v>44.641856294137398</v>
      </c>
      <c r="Q945">
        <v>2.6480493510725001E-2</v>
      </c>
    </row>
    <row r="946" spans="1:17" hidden="1" x14ac:dyDescent="0.3">
      <c r="A946" t="s">
        <v>2033</v>
      </c>
      <c r="B946" t="s">
        <v>2034</v>
      </c>
      <c r="C946" t="s">
        <v>3158</v>
      </c>
      <c r="D946" t="s">
        <v>393</v>
      </c>
      <c r="E946">
        <v>3272.86595769</v>
      </c>
      <c r="F946">
        <v>1486.5</v>
      </c>
      <c r="G946">
        <v>43.128257132693797</v>
      </c>
      <c r="H946">
        <v>27.349198681830899</v>
      </c>
      <c r="I946">
        <v>45.091213086794099</v>
      </c>
      <c r="J946">
        <v>27.009200600881101</v>
      </c>
      <c r="K946">
        <v>1146.0418774232301</v>
      </c>
      <c r="L946">
        <v>1084.0186878659299</v>
      </c>
      <c r="M946">
        <v>89.646034519037201</v>
      </c>
      <c r="N946">
        <v>3.4847572631024102</v>
      </c>
      <c r="O946">
        <v>0.81062899428185897</v>
      </c>
      <c r="P946">
        <v>72.848837209302303</v>
      </c>
      <c r="Q946">
        <v>9.0410287896479993E-2</v>
      </c>
    </row>
    <row r="947" spans="1:17" hidden="1" x14ac:dyDescent="0.3">
      <c r="A947" t="s">
        <v>2035</v>
      </c>
      <c r="B947" t="s">
        <v>2036</v>
      </c>
      <c r="C947" t="s">
        <v>3158</v>
      </c>
      <c r="D947" t="s">
        <v>139</v>
      </c>
      <c r="E947">
        <v>3263.3878640599901</v>
      </c>
      <c r="F947">
        <v>70.06</v>
      </c>
      <c r="G947">
        <v>38.016940336445501</v>
      </c>
      <c r="H947">
        <v>1.8000394805897799</v>
      </c>
      <c r="I947">
        <v>-7.3020969413092001</v>
      </c>
      <c r="J947">
        <v>8.5146074310684003</v>
      </c>
      <c r="K947">
        <v>68.335023225184202</v>
      </c>
      <c r="M947">
        <v>72.297819721195197</v>
      </c>
      <c r="N947">
        <v>0.97014784597946802</v>
      </c>
      <c r="O947">
        <v>54.938624036540098</v>
      </c>
      <c r="P947">
        <v>94.6111111111111</v>
      </c>
    </row>
    <row r="948" spans="1:17" hidden="1" x14ac:dyDescent="0.3">
      <c r="A948" t="s">
        <v>2037</v>
      </c>
      <c r="B948" t="s">
        <v>2038</v>
      </c>
      <c r="C948" t="s">
        <v>3158</v>
      </c>
      <c r="D948" t="s">
        <v>222</v>
      </c>
      <c r="E948">
        <v>3260.3280309000002</v>
      </c>
      <c r="F948">
        <v>181.09</v>
      </c>
      <c r="G948">
        <v>30.373401274995999</v>
      </c>
      <c r="H948">
        <v>-1.207884263183</v>
      </c>
      <c r="I948">
        <v>25.842540133980702</v>
      </c>
      <c r="J948">
        <v>-3.63114572286158</v>
      </c>
      <c r="K948">
        <v>173.580920670692</v>
      </c>
      <c r="L948">
        <v>149.349931287516</v>
      </c>
      <c r="M948">
        <v>53.280670928105302</v>
      </c>
      <c r="N948">
        <v>0.68245289921863295</v>
      </c>
      <c r="O948">
        <v>6.5216190844331603</v>
      </c>
      <c r="P948">
        <v>63.660189787618599</v>
      </c>
      <c r="Q948">
        <v>0.17593686244249601</v>
      </c>
    </row>
    <row r="949" spans="1:17" hidden="1" x14ac:dyDescent="0.3">
      <c r="A949" t="s">
        <v>2039</v>
      </c>
      <c r="B949" t="s">
        <v>2040</v>
      </c>
      <c r="C949" t="s">
        <v>3158</v>
      </c>
      <c r="D949" t="s">
        <v>269</v>
      </c>
      <c r="E949">
        <v>3234.8282033199998</v>
      </c>
      <c r="F949">
        <v>3231.45</v>
      </c>
      <c r="G949">
        <v>15.966555341222399</v>
      </c>
      <c r="H949">
        <v>-16.063122596554201</v>
      </c>
      <c r="I949">
        <v>12.7802816145675</v>
      </c>
      <c r="J949">
        <v>6.0831086468581397</v>
      </c>
      <c r="K949">
        <v>3557.71735516225</v>
      </c>
      <c r="L949">
        <v>3334.2162996899801</v>
      </c>
      <c r="M949">
        <v>44.044841361794802</v>
      </c>
      <c r="N949">
        <v>0.95454917787284699</v>
      </c>
      <c r="O949">
        <v>39.256370978972299</v>
      </c>
      <c r="P949">
        <v>49.881725417439696</v>
      </c>
      <c r="Q949">
        <v>8.4846261491277997E-2</v>
      </c>
    </row>
    <row r="950" spans="1:17" hidden="1" x14ac:dyDescent="0.3">
      <c r="A950" t="s">
        <v>2041</v>
      </c>
      <c r="B950" t="s">
        <v>2042</v>
      </c>
      <c r="C950" t="s">
        <v>3158</v>
      </c>
      <c r="D950" t="s">
        <v>117</v>
      </c>
      <c r="E950">
        <v>3233.2551488399999</v>
      </c>
      <c r="F950">
        <v>990.65</v>
      </c>
      <c r="G950">
        <v>-7.47200892666788</v>
      </c>
      <c r="H950">
        <v>2.4584089730584102</v>
      </c>
      <c r="I950">
        <v>3.1138728253929999</v>
      </c>
      <c r="J950">
        <v>2.8070611445543299</v>
      </c>
      <c r="K950">
        <v>1002.18344858195</v>
      </c>
      <c r="L950">
        <v>960.09782172881501</v>
      </c>
      <c r="M950">
        <v>58.4572015210384</v>
      </c>
      <c r="N950">
        <v>0.60672789639452296</v>
      </c>
      <c r="O950">
        <v>34.255286932821797</v>
      </c>
      <c r="P950">
        <v>37.5902777777777</v>
      </c>
      <c r="Q950">
        <v>0.133235996802538</v>
      </c>
    </row>
    <row r="951" spans="1:17" x14ac:dyDescent="0.3">
      <c r="A951" t="s">
        <v>2043</v>
      </c>
      <c r="B951" t="s">
        <v>2044</v>
      </c>
      <c r="C951" t="s">
        <v>3154</v>
      </c>
      <c r="D951" t="s">
        <v>447</v>
      </c>
      <c r="E951">
        <v>3218.9322774000002</v>
      </c>
      <c r="F951">
        <v>826.25</v>
      </c>
      <c r="G951">
        <v>-60.234463843540098</v>
      </c>
      <c r="H951">
        <v>-15.9296059849047</v>
      </c>
      <c r="I951">
        <v>-29.7823303701831</v>
      </c>
      <c r="J951">
        <v>0.46071568967528698</v>
      </c>
      <c r="K951">
        <v>956.97256844612002</v>
      </c>
      <c r="L951">
        <v>1105.9543364843</v>
      </c>
      <c r="M951">
        <v>36.5836566989489</v>
      </c>
      <c r="N951">
        <v>1.69599322308125</v>
      </c>
      <c r="O951">
        <v>75.219364599092202</v>
      </c>
      <c r="P951">
        <v>3.1780719280719301</v>
      </c>
      <c r="Q951">
        <v>-0.18371642397084101</v>
      </c>
    </row>
    <row r="952" spans="1:17" hidden="1" x14ac:dyDescent="0.3">
      <c r="A952" t="s">
        <v>2045</v>
      </c>
      <c r="B952" t="s">
        <v>2046</v>
      </c>
      <c r="C952" t="s">
        <v>3158</v>
      </c>
      <c r="D952" t="s">
        <v>699</v>
      </c>
      <c r="E952">
        <v>3217.8081134499998</v>
      </c>
      <c r="F952">
        <v>710.95</v>
      </c>
      <c r="G952">
        <v>-50.898580860628996</v>
      </c>
      <c r="H952">
        <v>-11.611482348251201</v>
      </c>
      <c r="I952">
        <v>-22.572301760091701</v>
      </c>
      <c r="J952">
        <v>9.6572998038610702</v>
      </c>
      <c r="K952">
        <v>750.66200952021597</v>
      </c>
      <c r="L952">
        <v>835.73507436774003</v>
      </c>
      <c r="M952">
        <v>52.630213355883498</v>
      </c>
      <c r="N952">
        <v>2.4568503680450999</v>
      </c>
      <c r="O952">
        <v>44.876573598705903</v>
      </c>
      <c r="P952">
        <v>19.900497512437799</v>
      </c>
      <c r="Q952">
        <v>-9.9623763679408006E-2</v>
      </c>
    </row>
    <row r="953" spans="1:17" hidden="1" x14ac:dyDescent="0.3">
      <c r="A953" t="s">
        <v>2047</v>
      </c>
      <c r="B953" t="s">
        <v>2048</v>
      </c>
      <c r="C953" t="s">
        <v>3158</v>
      </c>
      <c r="D953" t="s">
        <v>261</v>
      </c>
      <c r="E953">
        <v>3214.6073554650002</v>
      </c>
      <c r="F953">
        <v>998.6</v>
      </c>
      <c r="G953">
        <v>27.844254305218598</v>
      </c>
      <c r="H953">
        <v>6.7292051071897196</v>
      </c>
      <c r="I953">
        <v>67.249064168825299</v>
      </c>
      <c r="J953">
        <v>0.69382667355184902</v>
      </c>
      <c r="K953">
        <v>889.87288159888794</v>
      </c>
      <c r="L953">
        <v>749.786878115435</v>
      </c>
      <c r="M953">
        <v>65.063912928464305</v>
      </c>
      <c r="N953">
        <v>1.29988141231806</v>
      </c>
      <c r="O953">
        <v>4.54636491087523</v>
      </c>
      <c r="P953">
        <v>89.110879651548103</v>
      </c>
      <c r="Q953">
        <v>2.7674494552902999E-2</v>
      </c>
    </row>
    <row r="954" spans="1:17" hidden="1" x14ac:dyDescent="0.3">
      <c r="A954" t="s">
        <v>2049</v>
      </c>
      <c r="B954" t="s">
        <v>2050</v>
      </c>
      <c r="C954" t="s">
        <v>3158</v>
      </c>
      <c r="D954" t="s">
        <v>60</v>
      </c>
      <c r="E954">
        <v>3201.2313940200002</v>
      </c>
      <c r="F954">
        <v>210.61</v>
      </c>
      <c r="G954">
        <v>4.8340974994961803</v>
      </c>
      <c r="H954">
        <v>-0.236667283491453</v>
      </c>
      <c r="I954">
        <v>-6.5512270180749503</v>
      </c>
      <c r="J954">
        <v>10.8788041849159</v>
      </c>
      <c r="K954">
        <v>211.165200862695</v>
      </c>
      <c r="L954">
        <v>205.87008447269201</v>
      </c>
      <c r="M954">
        <v>66.454209075160904</v>
      </c>
      <c r="N954">
        <v>1.1473126538008001</v>
      </c>
      <c r="O954">
        <v>28.151559754997301</v>
      </c>
      <c r="P954">
        <v>39.108322324966899</v>
      </c>
      <c r="Q954">
        <v>0.10897233361523199</v>
      </c>
    </row>
    <row r="955" spans="1:17" x14ac:dyDescent="0.3">
      <c r="A955" t="s">
        <v>2051</v>
      </c>
      <c r="B955" t="s">
        <v>2052</v>
      </c>
      <c r="C955" t="s">
        <v>3151</v>
      </c>
      <c r="D955" t="s">
        <v>117</v>
      </c>
      <c r="E955">
        <v>3188.1044489999999</v>
      </c>
      <c r="F955">
        <v>558.70000000000005</v>
      </c>
      <c r="G955">
        <v>-19.495004476640698</v>
      </c>
      <c r="H955">
        <v>-17.093731965784599</v>
      </c>
      <c r="I955">
        <v>2.9656010427320498</v>
      </c>
      <c r="J955">
        <v>-5.3003095848543698</v>
      </c>
      <c r="K955">
        <v>608.14748379436298</v>
      </c>
      <c r="L955">
        <v>589.23956427250903</v>
      </c>
      <c r="M955">
        <v>28.604948917025101</v>
      </c>
      <c r="N955">
        <v>0.74157540772479802</v>
      </c>
      <c r="O955">
        <v>30.624664399498801</v>
      </c>
      <c r="P955">
        <v>21.456521739130402</v>
      </c>
      <c r="Q955">
        <v>8.4832929605824003E-2</v>
      </c>
    </row>
    <row r="956" spans="1:17" hidden="1" x14ac:dyDescent="0.3">
      <c r="A956" t="s">
        <v>2053</v>
      </c>
      <c r="B956" t="s">
        <v>2054</v>
      </c>
      <c r="C956" t="s">
        <v>3158</v>
      </c>
      <c r="D956" t="s">
        <v>266</v>
      </c>
      <c r="E956">
        <v>3187.5986345199999</v>
      </c>
      <c r="F956">
        <v>305.2</v>
      </c>
      <c r="G956">
        <v>35.726419123662801</v>
      </c>
      <c r="H956">
        <v>5.1275189771119898</v>
      </c>
      <c r="I956">
        <v>-22.331318870849898</v>
      </c>
      <c r="J956">
        <v>12.182937145307299</v>
      </c>
      <c r="K956">
        <v>302.99480263442899</v>
      </c>
      <c r="L956">
        <v>294.18650597280401</v>
      </c>
      <c r="M956">
        <v>69.118287698066098</v>
      </c>
      <c r="N956">
        <v>0.81152371474904295</v>
      </c>
      <c r="O956">
        <v>50.229357798165097</v>
      </c>
      <c r="P956">
        <v>90.75</v>
      </c>
      <c r="Q956">
        <v>0.203239087927198</v>
      </c>
    </row>
    <row r="957" spans="1:17" hidden="1" x14ac:dyDescent="0.3">
      <c r="A957" t="s">
        <v>2055</v>
      </c>
      <c r="B957" t="s">
        <v>2056</v>
      </c>
      <c r="C957" t="s">
        <v>3158</v>
      </c>
      <c r="D957" t="s">
        <v>72</v>
      </c>
      <c r="E957">
        <v>3185.25510012</v>
      </c>
      <c r="F957">
        <v>250.03</v>
      </c>
      <c r="G957">
        <v>44.554044450869199</v>
      </c>
      <c r="H957">
        <v>12.2578707074739</v>
      </c>
      <c r="I957">
        <v>27.449081049266798</v>
      </c>
      <c r="J957">
        <v>5.3980220075512699</v>
      </c>
      <c r="K957">
        <v>231.84119333091201</v>
      </c>
      <c r="L957">
        <v>213.94240845871099</v>
      </c>
      <c r="M957">
        <v>73.074172878284301</v>
      </c>
      <c r="N957">
        <v>0.87378977931022905</v>
      </c>
      <c r="O957">
        <v>12.702475702915599</v>
      </c>
      <c r="P957">
        <v>78.401712450945396</v>
      </c>
      <c r="Q957">
        <v>6.6568439079305E-2</v>
      </c>
    </row>
    <row r="958" spans="1:17" x14ac:dyDescent="0.3">
      <c r="A958" t="s">
        <v>2057</v>
      </c>
      <c r="B958" t="s">
        <v>2058</v>
      </c>
      <c r="C958" t="s">
        <v>3148</v>
      </c>
      <c r="D958" t="s">
        <v>213</v>
      </c>
      <c r="E958">
        <v>3182.0559230250001</v>
      </c>
      <c r="F958">
        <v>204.53</v>
      </c>
      <c r="G958">
        <v>-47.9861551647911</v>
      </c>
      <c r="H958">
        <v>-2.6131003782715201</v>
      </c>
      <c r="I958">
        <v>-11.9195092496477</v>
      </c>
      <c r="J958">
        <v>-1.95847442397618</v>
      </c>
      <c r="K958">
        <v>208.57018642889199</v>
      </c>
      <c r="L958">
        <v>221.11264263172001</v>
      </c>
      <c r="M958">
        <v>45.022320443343801</v>
      </c>
      <c r="N958">
        <v>0.58429853886996197</v>
      </c>
      <c r="O958">
        <v>41.5440277709871</v>
      </c>
      <c r="P958">
        <v>8.3028858882711205</v>
      </c>
      <c r="Q958">
        <v>2.295297830827E-3</v>
      </c>
    </row>
    <row r="959" spans="1:17" hidden="1" x14ac:dyDescent="0.3">
      <c r="A959" t="s">
        <v>2059</v>
      </c>
      <c r="B959" t="s">
        <v>2060</v>
      </c>
      <c r="C959" t="s">
        <v>3158</v>
      </c>
      <c r="D959" t="s">
        <v>1377</v>
      </c>
      <c r="E959">
        <v>3181.04884128</v>
      </c>
      <c r="F959">
        <v>216.2</v>
      </c>
      <c r="K959">
        <v>198.53034696656701</v>
      </c>
      <c r="L959">
        <v>172.215069946667</v>
      </c>
      <c r="M959">
        <v>81.1750791682543</v>
      </c>
      <c r="N959">
        <v>1</v>
      </c>
      <c r="Q959">
        <v>0.14788253940821999</v>
      </c>
    </row>
    <row r="960" spans="1:17" hidden="1" x14ac:dyDescent="0.3">
      <c r="A960" t="s">
        <v>2061</v>
      </c>
      <c r="B960" t="s">
        <v>2062</v>
      </c>
      <c r="C960" t="s">
        <v>3158</v>
      </c>
      <c r="D960" t="s">
        <v>139</v>
      </c>
      <c r="E960">
        <v>3173.5697354899999</v>
      </c>
      <c r="F960">
        <v>317.89999999999998</v>
      </c>
      <c r="G960">
        <v>1.36766250911708</v>
      </c>
      <c r="H960">
        <v>3.1516881029167698</v>
      </c>
      <c r="I960">
        <v>-19.512891301907899</v>
      </c>
      <c r="J960">
        <v>2.69412739176442</v>
      </c>
      <c r="K960">
        <v>316.46394787378898</v>
      </c>
      <c r="L960">
        <v>325.132187941577</v>
      </c>
      <c r="M960">
        <v>64.355240740014395</v>
      </c>
      <c r="N960">
        <v>0.51639706332438595</v>
      </c>
      <c r="O960">
        <v>47.5306700220195</v>
      </c>
      <c r="P960">
        <v>30.286885245901601</v>
      </c>
      <c r="Q960">
        <v>6.1534121015672003E-2</v>
      </c>
    </row>
    <row r="961" spans="1:17" hidden="1" x14ac:dyDescent="0.3">
      <c r="A961" t="s">
        <v>2063</v>
      </c>
      <c r="B961" t="s">
        <v>2064</v>
      </c>
      <c r="C961" t="s">
        <v>3158</v>
      </c>
      <c r="D961" t="s">
        <v>213</v>
      </c>
      <c r="E961">
        <v>3170.8464974399999</v>
      </c>
      <c r="F961">
        <v>545.85</v>
      </c>
      <c r="G961">
        <v>-18.194672356077199</v>
      </c>
      <c r="H961">
        <v>3.16808325362957</v>
      </c>
      <c r="I961">
        <v>-10.2000179157045</v>
      </c>
      <c r="J961">
        <v>0.63801578834771999</v>
      </c>
      <c r="K961">
        <v>534.05242510637504</v>
      </c>
      <c r="L961">
        <v>533.37067201181503</v>
      </c>
      <c r="M961">
        <v>59.972954391499002</v>
      </c>
      <c r="N961">
        <v>0.78068747610256495</v>
      </c>
      <c r="O961">
        <v>27.7823577906018</v>
      </c>
      <c r="P961">
        <v>26.500579374275699</v>
      </c>
      <c r="Q961">
        <v>8.0961324247202995E-2</v>
      </c>
    </row>
    <row r="962" spans="1:17" hidden="1" x14ac:dyDescent="0.3">
      <c r="A962" t="s">
        <v>2065</v>
      </c>
      <c r="B962" t="s">
        <v>2066</v>
      </c>
      <c r="C962" t="s">
        <v>3158</v>
      </c>
      <c r="D962" t="s">
        <v>213</v>
      </c>
      <c r="E962">
        <v>3163.5032346749999</v>
      </c>
      <c r="F962">
        <v>336.5</v>
      </c>
      <c r="G962">
        <v>19.709678090276501</v>
      </c>
      <c r="H962">
        <v>7.8647415816848198</v>
      </c>
      <c r="I962">
        <v>65.358007696448993</v>
      </c>
      <c r="J962">
        <v>8.1911555218581604</v>
      </c>
      <c r="K962">
        <v>286.22914710545302</v>
      </c>
      <c r="L962">
        <v>241.37181750193599</v>
      </c>
      <c r="M962">
        <v>76.124077066186999</v>
      </c>
      <c r="N962">
        <v>0.54694061371901204</v>
      </c>
      <c r="O962">
        <v>1.6344725111441201</v>
      </c>
      <c r="P962">
        <v>94.902982913408593</v>
      </c>
      <c r="Q962">
        <v>7.8916213564773005E-2</v>
      </c>
    </row>
    <row r="963" spans="1:17" hidden="1" x14ac:dyDescent="0.3">
      <c r="A963" t="s">
        <v>2067</v>
      </c>
      <c r="B963" t="s">
        <v>2068</v>
      </c>
      <c r="C963" t="s">
        <v>3158</v>
      </c>
      <c r="D963" t="s">
        <v>269</v>
      </c>
      <c r="E963">
        <v>3160.01</v>
      </c>
      <c r="F963">
        <v>16110.4</v>
      </c>
      <c r="G963">
        <v>-5.3444261477167698</v>
      </c>
      <c r="H963">
        <v>1.7898634845647301</v>
      </c>
      <c r="I963">
        <v>-0.44438107591053699</v>
      </c>
      <c r="J963">
        <v>-2.6860633056449399</v>
      </c>
      <c r="K963">
        <v>15242.4849519237</v>
      </c>
      <c r="L963">
        <v>14399.2634671495</v>
      </c>
      <c r="M963">
        <v>54.790109566077803</v>
      </c>
      <c r="N963">
        <v>0.96392307943452205</v>
      </c>
      <c r="O963">
        <v>5.5222092561326903</v>
      </c>
      <c r="P963">
        <v>54.892798769349</v>
      </c>
      <c r="Q963">
        <v>0.135193280897038</v>
      </c>
    </row>
    <row r="964" spans="1:17" x14ac:dyDescent="0.3">
      <c r="A964" t="s">
        <v>2069</v>
      </c>
      <c r="B964" t="s">
        <v>2070</v>
      </c>
      <c r="C964" t="s">
        <v>3141</v>
      </c>
      <c r="D964" t="s">
        <v>266</v>
      </c>
      <c r="E964">
        <v>3158.2398081000001</v>
      </c>
      <c r="F964">
        <v>1835.15</v>
      </c>
      <c r="G964">
        <v>15.7445847182641</v>
      </c>
      <c r="H964">
        <v>-5.0697844286546001</v>
      </c>
      <c r="I964">
        <v>-7.4925124319158902</v>
      </c>
      <c r="J964">
        <v>6.8057571906965801</v>
      </c>
      <c r="K964">
        <v>1987.4326461816099</v>
      </c>
      <c r="L964">
        <v>1959.8041156423801</v>
      </c>
      <c r="M964">
        <v>59.487752524424401</v>
      </c>
      <c r="N964">
        <v>1.04286171266045</v>
      </c>
      <c r="O964">
        <v>52.576083698880097</v>
      </c>
      <c r="P964">
        <v>42.0504683025001</v>
      </c>
      <c r="Q964">
        <v>-1.616453665783E-3</v>
      </c>
    </row>
    <row r="965" spans="1:17" x14ac:dyDescent="0.3">
      <c r="A965" t="s">
        <v>2071</v>
      </c>
      <c r="B965" t="s">
        <v>2072</v>
      </c>
      <c r="C965" t="s">
        <v>3157</v>
      </c>
      <c r="D965" t="s">
        <v>266</v>
      </c>
      <c r="E965">
        <v>3156.5207066399998</v>
      </c>
      <c r="F965">
        <v>130.4</v>
      </c>
      <c r="G965">
        <v>17.274390655484201</v>
      </c>
      <c r="H965">
        <v>-6.9604830157817501</v>
      </c>
      <c r="I965">
        <v>25.0702125409479</v>
      </c>
      <c r="J965">
        <v>1.6723288696516401</v>
      </c>
      <c r="K965">
        <v>135.766597116188</v>
      </c>
      <c r="L965">
        <v>128.14646397536899</v>
      </c>
      <c r="M965">
        <v>53.343404332131001</v>
      </c>
      <c r="N965">
        <v>0.44999791441015702</v>
      </c>
      <c r="O965">
        <v>35.736196319018397</v>
      </c>
      <c r="P965">
        <v>59.803921568627402</v>
      </c>
      <c r="Q965">
        <v>1.9473691880197999E-2</v>
      </c>
    </row>
    <row r="966" spans="1:17" x14ac:dyDescent="0.3">
      <c r="A966" t="s">
        <v>2073</v>
      </c>
      <c r="B966" t="s">
        <v>2074</v>
      </c>
      <c r="C966" t="s">
        <v>3155</v>
      </c>
      <c r="D966" t="s">
        <v>1349</v>
      </c>
      <c r="E966">
        <v>3147.917016332</v>
      </c>
      <c r="F966">
        <v>120.07</v>
      </c>
      <c r="G966">
        <v>-36.073467265887899</v>
      </c>
      <c r="H966">
        <v>8.2426455699145196E-2</v>
      </c>
      <c r="I966">
        <v>-4.1238000900286602</v>
      </c>
      <c r="J966">
        <v>1.6040729892863299</v>
      </c>
      <c r="K966">
        <v>119.78631688377099</v>
      </c>
      <c r="L966">
        <v>130.49641234980899</v>
      </c>
      <c r="M966">
        <v>62.167869334650298</v>
      </c>
      <c r="N966">
        <v>0.47911989779230302</v>
      </c>
      <c r="O966">
        <v>33.089031398350897</v>
      </c>
      <c r="P966">
        <v>14.954523695548099</v>
      </c>
      <c r="Q966">
        <v>-0.102311678663054</v>
      </c>
    </row>
    <row r="967" spans="1:17" x14ac:dyDescent="0.3">
      <c r="A967" t="s">
        <v>2075</v>
      </c>
      <c r="B967" t="s">
        <v>2076</v>
      </c>
      <c r="C967" t="s">
        <v>3143</v>
      </c>
      <c r="D967" t="s">
        <v>144</v>
      </c>
      <c r="E967">
        <v>3146.7698997799998</v>
      </c>
      <c r="F967">
        <v>187.88</v>
      </c>
      <c r="G967">
        <v>-49.206624577331603</v>
      </c>
      <c r="H967">
        <v>-9.1492604219504692</v>
      </c>
      <c r="I967">
        <v>-20.833075397785102</v>
      </c>
      <c r="J967">
        <v>0.97801534082513797</v>
      </c>
      <c r="K967">
        <v>205.08216198937001</v>
      </c>
      <c r="L967">
        <v>222.70140940754101</v>
      </c>
      <c r="M967">
        <v>39.700368579650501</v>
      </c>
      <c r="N967">
        <v>1.13254167615109</v>
      </c>
      <c r="O967">
        <v>49.563551202895397</v>
      </c>
      <c r="P967">
        <v>4.1405687046172499</v>
      </c>
    </row>
    <row r="968" spans="1:17" hidden="1" x14ac:dyDescent="0.3">
      <c r="A968" t="s">
        <v>2077</v>
      </c>
      <c r="B968" t="s">
        <v>2078</v>
      </c>
      <c r="C968" t="s">
        <v>3158</v>
      </c>
      <c r="D968" t="s">
        <v>493</v>
      </c>
      <c r="E968">
        <v>3132.7449950299902</v>
      </c>
      <c r="F968">
        <v>578.15</v>
      </c>
      <c r="G968">
        <v>72.951731390333094</v>
      </c>
      <c r="H968">
        <v>42.326036020737199</v>
      </c>
      <c r="I968">
        <v>77.195987349878493</v>
      </c>
      <c r="J968">
        <v>-3.1370999558485</v>
      </c>
      <c r="K968">
        <v>443.94202046550799</v>
      </c>
      <c r="L968">
        <v>378.20213227767698</v>
      </c>
      <c r="M968">
        <v>67.068278423455098</v>
      </c>
      <c r="N968">
        <v>2.3630944119723098</v>
      </c>
      <c r="O968">
        <v>5.5867854363054601</v>
      </c>
      <c r="P968">
        <v>106.29794826048099</v>
      </c>
      <c r="Q968">
        <v>1.9346277445395001E-2</v>
      </c>
    </row>
    <row r="969" spans="1:17" hidden="1" x14ac:dyDescent="0.3">
      <c r="A969" t="s">
        <v>2079</v>
      </c>
      <c r="B969" t="s">
        <v>2080</v>
      </c>
      <c r="C969" t="s">
        <v>3158</v>
      </c>
      <c r="D969" t="s">
        <v>139</v>
      </c>
      <c r="E969">
        <v>3125.0961760199998</v>
      </c>
      <c r="F969">
        <v>654.65</v>
      </c>
      <c r="G969">
        <v>75.784685660244605</v>
      </c>
      <c r="H969">
        <v>-7.5937743858112698</v>
      </c>
      <c r="I969">
        <v>59.320244465350903</v>
      </c>
      <c r="J969">
        <v>7.3669025065072704</v>
      </c>
      <c r="K969">
        <v>680.99594169232296</v>
      </c>
      <c r="L969">
        <v>540.59476131169902</v>
      </c>
      <c r="M969">
        <v>58.353370960686398</v>
      </c>
      <c r="N969">
        <v>0.48797522446486302</v>
      </c>
      <c r="O969">
        <v>29.3821125792408</v>
      </c>
      <c r="P969">
        <v>155.92259577795099</v>
      </c>
    </row>
    <row r="970" spans="1:17" hidden="1" x14ac:dyDescent="0.3">
      <c r="A970" t="s">
        <v>2081</v>
      </c>
      <c r="B970" t="s">
        <v>2082</v>
      </c>
      <c r="C970" t="s">
        <v>3158</v>
      </c>
      <c r="D970" t="s">
        <v>232</v>
      </c>
      <c r="E970">
        <v>3105.7114099999999</v>
      </c>
      <c r="F970">
        <v>1873.55</v>
      </c>
      <c r="G970">
        <v>46.897793843749099</v>
      </c>
      <c r="H970">
        <v>6.0238376130306097</v>
      </c>
      <c r="I970">
        <v>9.7615778938448106</v>
      </c>
      <c r="J970">
        <v>6.4216724196341399</v>
      </c>
      <c r="K970">
        <v>1757.2502952786999</v>
      </c>
      <c r="L970">
        <v>1641.55150351005</v>
      </c>
      <c r="M970">
        <v>73.398010030174603</v>
      </c>
      <c r="N970">
        <v>2.0525564803804901</v>
      </c>
      <c r="O970">
        <v>34.504016439379697</v>
      </c>
      <c r="P970">
        <v>76.741663129097603</v>
      </c>
      <c r="Q970">
        <v>0.30265462232642898</v>
      </c>
    </row>
    <row r="971" spans="1:17" x14ac:dyDescent="0.3">
      <c r="A971" t="s">
        <v>2083</v>
      </c>
      <c r="B971" t="s">
        <v>2084</v>
      </c>
      <c r="C971" t="s">
        <v>3153</v>
      </c>
      <c r="D971" t="s">
        <v>117</v>
      </c>
      <c r="E971">
        <v>3102.2723257500002</v>
      </c>
      <c r="F971">
        <v>1076.0999999999999</v>
      </c>
      <c r="G971">
        <v>-26.811532470305099</v>
      </c>
      <c r="H971">
        <v>2.9982705303438699</v>
      </c>
      <c r="I971">
        <v>-16.313679952892201</v>
      </c>
      <c r="J971">
        <v>-0.80199716707723501</v>
      </c>
      <c r="K971">
        <v>1074.5025852597</v>
      </c>
      <c r="L971">
        <v>1105.0522327129599</v>
      </c>
      <c r="M971">
        <v>51.297024737338297</v>
      </c>
      <c r="N971">
        <v>0.57293591347343997</v>
      </c>
      <c r="O971">
        <v>26.289378310565901</v>
      </c>
      <c r="P971">
        <v>12.6806282722512</v>
      </c>
      <c r="Q971">
        <v>-5.4634536230239996E-3</v>
      </c>
    </row>
    <row r="972" spans="1:17" hidden="1" x14ac:dyDescent="0.3">
      <c r="A972" t="s">
        <v>2085</v>
      </c>
      <c r="B972" t="s">
        <v>2086</v>
      </c>
      <c r="C972" t="s">
        <v>3158</v>
      </c>
      <c r="D972" t="s">
        <v>43</v>
      </c>
      <c r="E972">
        <v>3088.2285000000002</v>
      </c>
      <c r="F972">
        <v>96.57</v>
      </c>
      <c r="G972">
        <v>93.0915393511047</v>
      </c>
      <c r="H972">
        <v>112.786960292355</v>
      </c>
      <c r="I972">
        <v>96.019519757356605</v>
      </c>
      <c r="J972">
        <v>16.015542195027798</v>
      </c>
      <c r="K972">
        <v>57.215947484815402</v>
      </c>
      <c r="L972">
        <v>48.543644481051999</v>
      </c>
      <c r="M972">
        <v>97.834552886378006</v>
      </c>
      <c r="N972">
        <v>2.1488412891451398</v>
      </c>
      <c r="O972">
        <v>0</v>
      </c>
      <c r="P972">
        <v>166.76795580110399</v>
      </c>
      <c r="Q972">
        <v>0.13610245758512801</v>
      </c>
    </row>
    <row r="973" spans="1:17" hidden="1" x14ac:dyDescent="0.3">
      <c r="A973" t="s">
        <v>2087</v>
      </c>
      <c r="B973" t="s">
        <v>2088</v>
      </c>
      <c r="C973" t="s">
        <v>3158</v>
      </c>
      <c r="D973" t="s">
        <v>1652</v>
      </c>
      <c r="E973">
        <v>3087.693580398</v>
      </c>
      <c r="F973">
        <v>141.51</v>
      </c>
      <c r="G973">
        <v>-24.041970426168799</v>
      </c>
      <c r="H973">
        <v>-3.5550575233997401</v>
      </c>
      <c r="I973">
        <v>-11.881156770369</v>
      </c>
      <c r="J973">
        <v>0.85544842526354903</v>
      </c>
      <c r="K973">
        <v>141.95727870137199</v>
      </c>
      <c r="L973">
        <v>147.14174854166799</v>
      </c>
      <c r="M973">
        <v>60.872956007662502</v>
      </c>
      <c r="N973">
        <v>0.542616441355802</v>
      </c>
      <c r="O973">
        <v>26.556427107624899</v>
      </c>
      <c r="P973">
        <v>9.6976744186046506</v>
      </c>
      <c r="Q973">
        <v>2.3140771415785001E-2</v>
      </c>
    </row>
    <row r="974" spans="1:17" hidden="1" x14ac:dyDescent="0.3">
      <c r="A974" t="s">
        <v>2089</v>
      </c>
      <c r="B974" t="s">
        <v>2090</v>
      </c>
      <c r="C974" t="s">
        <v>3158</v>
      </c>
      <c r="D974" t="s">
        <v>54</v>
      </c>
      <c r="E974">
        <v>3084.2751466</v>
      </c>
      <c r="F974">
        <v>493</v>
      </c>
      <c r="G974">
        <v>1.1315663051487901</v>
      </c>
      <c r="H974">
        <v>2.2396922620734698</v>
      </c>
      <c r="I974">
        <v>-5.1130449768851198</v>
      </c>
      <c r="J974">
        <v>8.3906741899293191</v>
      </c>
      <c r="K974">
        <v>488.42267193937698</v>
      </c>
      <c r="L974">
        <v>480.314626807916</v>
      </c>
      <c r="M974">
        <v>62.00140280478</v>
      </c>
      <c r="N974">
        <v>0.91850119573155897</v>
      </c>
      <c r="O974">
        <v>20.689655172413701</v>
      </c>
      <c r="P974">
        <v>34.515688949522499</v>
      </c>
      <c r="Q974">
        <v>4.7453380070270001E-2</v>
      </c>
    </row>
    <row r="975" spans="1:17" hidden="1" x14ac:dyDescent="0.3">
      <c r="A975" t="s">
        <v>2091</v>
      </c>
      <c r="B975" t="s">
        <v>2092</v>
      </c>
      <c r="C975" t="s">
        <v>3158</v>
      </c>
      <c r="D975" t="s">
        <v>24</v>
      </c>
      <c r="E975">
        <v>3081.42560306</v>
      </c>
      <c r="F975">
        <v>361.4</v>
      </c>
      <c r="G975">
        <v>13.858214667434799</v>
      </c>
      <c r="H975">
        <v>-5.4192742245729599</v>
      </c>
      <c r="I975">
        <v>26.080708343194601</v>
      </c>
      <c r="J975">
        <v>9.0094803282740799</v>
      </c>
      <c r="K975">
        <v>370.47474186141199</v>
      </c>
      <c r="L975">
        <v>343.55830351065703</v>
      </c>
      <c r="M975">
        <v>64.316164163096104</v>
      </c>
      <c r="N975">
        <v>0.40658383641322099</v>
      </c>
      <c r="O975">
        <v>29.219701162147199</v>
      </c>
      <c r="P975">
        <v>44.907778668805101</v>
      </c>
      <c r="Q975">
        <v>-1.7917488830119999E-2</v>
      </c>
    </row>
    <row r="976" spans="1:17" hidden="1" x14ac:dyDescent="0.3">
      <c r="A976" t="s">
        <v>2093</v>
      </c>
      <c r="B976" t="s">
        <v>2094</v>
      </c>
      <c r="C976" t="s">
        <v>3158</v>
      </c>
      <c r="D976" t="s">
        <v>120</v>
      </c>
      <c r="E976">
        <v>3068.2669851599999</v>
      </c>
      <c r="F976">
        <v>101.06</v>
      </c>
      <c r="G976">
        <v>-38.9115552027123</v>
      </c>
      <c r="H976">
        <v>-1.7268779112089101</v>
      </c>
      <c r="I976">
        <v>-15.775939640232201</v>
      </c>
      <c r="J976">
        <v>5.8364059594265703</v>
      </c>
      <c r="K976">
        <v>99.446772353556895</v>
      </c>
      <c r="L976">
        <v>101.94156363046901</v>
      </c>
      <c r="M976">
        <v>66.179936485949099</v>
      </c>
      <c r="N976">
        <v>0.89946425050333201</v>
      </c>
      <c r="O976">
        <v>46.002374826835499</v>
      </c>
      <c r="P976">
        <v>14.853960677349599</v>
      </c>
      <c r="Q976">
        <v>0.19004046032546101</v>
      </c>
    </row>
    <row r="977" spans="1:17" hidden="1" x14ac:dyDescent="0.3">
      <c r="A977" t="s">
        <v>2095</v>
      </c>
      <c r="B977" t="s">
        <v>2096</v>
      </c>
      <c r="C977" t="s">
        <v>3158</v>
      </c>
      <c r="D977" t="s">
        <v>251</v>
      </c>
      <c r="E977">
        <v>3064.87824</v>
      </c>
      <c r="F977">
        <v>134.69999999999999</v>
      </c>
      <c r="G977">
        <v>92.231369933059895</v>
      </c>
      <c r="H977">
        <v>-9.8194573747561193</v>
      </c>
      <c r="I977">
        <v>43.644884422777501</v>
      </c>
      <c r="J977">
        <v>-1.6270667917383299</v>
      </c>
      <c r="K977">
        <v>154.47916428716499</v>
      </c>
      <c r="L977">
        <v>143.32245139663601</v>
      </c>
      <c r="M977">
        <v>44.859918776007397</v>
      </c>
      <c r="N977">
        <v>0.377332018053403</v>
      </c>
      <c r="O977">
        <v>93.763919821826306</v>
      </c>
      <c r="P977">
        <v>192.317708333333</v>
      </c>
      <c r="Q977">
        <v>0.20090848453072599</v>
      </c>
    </row>
    <row r="978" spans="1:17" x14ac:dyDescent="0.3">
      <c r="A978" t="s">
        <v>2097</v>
      </c>
      <c r="B978" t="s">
        <v>2098</v>
      </c>
      <c r="C978" t="s">
        <v>3161</v>
      </c>
      <c r="D978" t="s">
        <v>2099</v>
      </c>
      <c r="E978">
        <v>3058.7405760000001</v>
      </c>
      <c r="F978">
        <v>17.48</v>
      </c>
      <c r="G978">
        <v>-32.941681602075803</v>
      </c>
      <c r="H978">
        <v>-11.7202946327362</v>
      </c>
      <c r="I978">
        <v>-25.2644411470901</v>
      </c>
      <c r="J978">
        <v>-6.8181526144030897</v>
      </c>
      <c r="K978">
        <v>19.2325137346152</v>
      </c>
      <c r="L978">
        <v>20.497605956640701</v>
      </c>
      <c r="M978">
        <v>32.150660516578199</v>
      </c>
      <c r="N978">
        <v>1.82193610922133</v>
      </c>
      <c r="O978">
        <v>59.897025171624698</v>
      </c>
      <c r="P978">
        <v>17.948717948717899</v>
      </c>
      <c r="Q978">
        <v>-5.4520718322655003E-2</v>
      </c>
    </row>
    <row r="979" spans="1:17" hidden="1" x14ac:dyDescent="0.3">
      <c r="A979" t="s">
        <v>2100</v>
      </c>
      <c r="B979" t="s">
        <v>2101</v>
      </c>
      <c r="C979" t="s">
        <v>3158</v>
      </c>
      <c r="D979" t="s">
        <v>27</v>
      </c>
      <c r="E979">
        <v>3058.02</v>
      </c>
      <c r="F979">
        <v>48.91</v>
      </c>
      <c r="G979">
        <v>30.7357754506295</v>
      </c>
      <c r="H979">
        <v>-1.16482900536265</v>
      </c>
      <c r="I979">
        <v>14.3666661614161</v>
      </c>
      <c r="J979">
        <v>9.4218000104602808</v>
      </c>
      <c r="K979">
        <v>49.840861281950303</v>
      </c>
      <c r="L979">
        <v>47.637163693470598</v>
      </c>
      <c r="M979">
        <v>60.576311291173198</v>
      </c>
      <c r="N979">
        <v>0.79921332483773599</v>
      </c>
      <c r="O979">
        <v>108.403189531793</v>
      </c>
      <c r="P979">
        <v>65.516074450084503</v>
      </c>
      <c r="Q979">
        <v>8.7309788390272994E-2</v>
      </c>
    </row>
    <row r="980" spans="1:17" hidden="1" x14ac:dyDescent="0.3">
      <c r="A980" t="s">
        <v>2102</v>
      </c>
      <c r="B980" t="s">
        <v>2103</v>
      </c>
      <c r="C980" t="s">
        <v>3158</v>
      </c>
      <c r="D980" t="s">
        <v>21</v>
      </c>
      <c r="E980">
        <v>3055.237395785</v>
      </c>
      <c r="F980">
        <v>686.25</v>
      </c>
      <c r="G980">
        <v>2.7049824933156499</v>
      </c>
      <c r="H980">
        <v>13.1010187439392</v>
      </c>
      <c r="I980">
        <v>82.457130444424095</v>
      </c>
      <c r="J980">
        <v>11.035775816922699</v>
      </c>
      <c r="K980">
        <v>524.93993505148205</v>
      </c>
      <c r="L980">
        <v>428.579223686587</v>
      </c>
      <c r="M980">
        <v>81.218114415662995</v>
      </c>
      <c r="N980">
        <v>0.94873797357885503</v>
      </c>
      <c r="O980">
        <v>0.83788706739527097</v>
      </c>
      <c r="P980">
        <v>118.09947560781799</v>
      </c>
      <c r="Q980">
        <v>0.139637160935247</v>
      </c>
    </row>
    <row r="981" spans="1:17" hidden="1" x14ac:dyDescent="0.3">
      <c r="A981" t="s">
        <v>2104</v>
      </c>
      <c r="B981" t="s">
        <v>2105</v>
      </c>
      <c r="C981" t="s">
        <v>3158</v>
      </c>
      <c r="D981" t="s">
        <v>46</v>
      </c>
      <c r="E981">
        <v>3036.7745009400001</v>
      </c>
      <c r="F981">
        <v>802.5</v>
      </c>
      <c r="G981">
        <v>-15.331988909098399</v>
      </c>
      <c r="H981">
        <v>-6.6288044247963596</v>
      </c>
      <c r="I981">
        <v>-21.983192848055701</v>
      </c>
      <c r="J981">
        <v>-2.4982308827166699</v>
      </c>
      <c r="K981">
        <v>827.53171072328496</v>
      </c>
      <c r="L981">
        <v>868.47042016841999</v>
      </c>
      <c r="M981">
        <v>46.295110987557202</v>
      </c>
      <c r="N981">
        <v>0.83729055325175905</v>
      </c>
      <c r="O981">
        <v>71.464174454828594</v>
      </c>
      <c r="P981">
        <v>13.2035548032162</v>
      </c>
    </row>
    <row r="982" spans="1:17" hidden="1" x14ac:dyDescent="0.3">
      <c r="A982" t="s">
        <v>2106</v>
      </c>
      <c r="B982" t="s">
        <v>2107</v>
      </c>
      <c r="C982" t="s">
        <v>3158</v>
      </c>
      <c r="D982" t="s">
        <v>1557</v>
      </c>
      <c r="E982">
        <v>3022.0706348899998</v>
      </c>
      <c r="F982">
        <v>227.98</v>
      </c>
      <c r="G982">
        <v>75.326902244133706</v>
      </c>
      <c r="H982">
        <v>36.144731019009697</v>
      </c>
      <c r="I982">
        <v>113.03524980672501</v>
      </c>
      <c r="J982">
        <v>13.6087803648029</v>
      </c>
      <c r="K982">
        <v>179.11752830548301</v>
      </c>
      <c r="L982">
        <v>143.445946149874</v>
      </c>
      <c r="M982">
        <v>80.393011653408806</v>
      </c>
      <c r="N982">
        <v>1.87630782320628</v>
      </c>
      <c r="O982">
        <v>2.5528555136415498</v>
      </c>
      <c r="P982">
        <v>151.77250138045201</v>
      </c>
      <c r="Q982">
        <v>8.6819486107696006E-2</v>
      </c>
    </row>
    <row r="983" spans="1:17" hidden="1" x14ac:dyDescent="0.3">
      <c r="A983" t="s">
        <v>2108</v>
      </c>
      <c r="B983" t="s">
        <v>2109</v>
      </c>
      <c r="C983" t="s">
        <v>3158</v>
      </c>
      <c r="D983" t="s">
        <v>139</v>
      </c>
      <c r="E983">
        <v>3019.4879750999999</v>
      </c>
      <c r="F983">
        <v>600.1</v>
      </c>
      <c r="G983">
        <v>2.24173678317683</v>
      </c>
      <c r="H983">
        <v>1.7101685242701901</v>
      </c>
      <c r="I983">
        <v>47.567563711045999</v>
      </c>
      <c r="J983">
        <v>1.4227098650389201</v>
      </c>
      <c r="K983">
        <v>597.94206975862596</v>
      </c>
      <c r="L983">
        <v>545.84745397906204</v>
      </c>
      <c r="M983">
        <v>53.452136041002603</v>
      </c>
      <c r="N983">
        <v>0.40491733073610697</v>
      </c>
      <c r="O983">
        <v>22.796200633227699</v>
      </c>
      <c r="P983">
        <v>77.702102457802795</v>
      </c>
      <c r="Q983">
        <v>0.19182642085163901</v>
      </c>
    </row>
    <row r="984" spans="1:17" hidden="1" x14ac:dyDescent="0.3">
      <c r="A984" t="s">
        <v>2110</v>
      </c>
      <c r="B984" t="s">
        <v>2111</v>
      </c>
      <c r="C984" t="s">
        <v>3158</v>
      </c>
      <c r="D984" t="s">
        <v>21</v>
      </c>
      <c r="E984">
        <v>3014.3683398749999</v>
      </c>
      <c r="F984">
        <v>237.49</v>
      </c>
      <c r="G984">
        <v>-31.077375753838201</v>
      </c>
      <c r="H984">
        <v>-0.89193528783156495</v>
      </c>
      <c r="I984">
        <v>15.2957208889511</v>
      </c>
      <c r="J984">
        <v>9.7676452766403905</v>
      </c>
      <c r="K984">
        <v>231.50087985548299</v>
      </c>
      <c r="L984">
        <v>232.85610445899101</v>
      </c>
      <c r="M984">
        <v>72.421129151395505</v>
      </c>
      <c r="N984">
        <v>0.318462703913789</v>
      </c>
      <c r="O984">
        <v>34.531980293907097</v>
      </c>
      <c r="P984">
        <v>41.396761133603199</v>
      </c>
      <c r="Q984">
        <v>0.116200972730268</v>
      </c>
    </row>
    <row r="985" spans="1:17" hidden="1" x14ac:dyDescent="0.3">
      <c r="A985" t="s">
        <v>2112</v>
      </c>
      <c r="B985" t="s">
        <v>2113</v>
      </c>
      <c r="C985" t="s">
        <v>3158</v>
      </c>
      <c r="D985" t="s">
        <v>117</v>
      </c>
      <c r="E985">
        <v>2998.009066699</v>
      </c>
      <c r="F985">
        <v>166.42</v>
      </c>
      <c r="G985">
        <v>-13.314803171768499</v>
      </c>
      <c r="H985">
        <v>-1.98297514353704</v>
      </c>
      <c r="I985">
        <v>-6.8059324017319396</v>
      </c>
      <c r="J985">
        <v>-2.3229732244868702</v>
      </c>
      <c r="K985">
        <v>171.98247449133601</v>
      </c>
      <c r="L985">
        <v>172.645723089093</v>
      </c>
      <c r="M985">
        <v>49.489905334247702</v>
      </c>
      <c r="N985">
        <v>0.57244952944744898</v>
      </c>
      <c r="O985">
        <v>42.410767936546101</v>
      </c>
      <c r="P985">
        <v>29.863441279750202</v>
      </c>
      <c r="Q985">
        <v>0.101256404235862</v>
      </c>
    </row>
    <row r="986" spans="1:17" hidden="1" x14ac:dyDescent="0.3">
      <c r="A986" t="s">
        <v>2114</v>
      </c>
      <c r="B986" t="s">
        <v>2115</v>
      </c>
      <c r="C986" t="s">
        <v>3158</v>
      </c>
      <c r="D986" t="s">
        <v>51</v>
      </c>
      <c r="E986">
        <v>2992.6509761249999</v>
      </c>
      <c r="F986">
        <v>322</v>
      </c>
      <c r="G986">
        <v>-34.472463961469302</v>
      </c>
      <c r="H986">
        <v>3.4906243680011002</v>
      </c>
      <c r="I986">
        <v>-1.3409057369987301</v>
      </c>
      <c r="J986">
        <v>0.89741348883231697</v>
      </c>
      <c r="K986">
        <v>324.129080792075</v>
      </c>
      <c r="L986">
        <v>336.33486502622299</v>
      </c>
      <c r="M986">
        <v>62.295026661835699</v>
      </c>
      <c r="N986">
        <v>1.21422518610221</v>
      </c>
      <c r="O986">
        <v>28.881987577639698</v>
      </c>
      <c r="P986">
        <v>12.351709699930201</v>
      </c>
      <c r="Q986">
        <v>-6.8405261553633995E-2</v>
      </c>
    </row>
    <row r="987" spans="1:17" hidden="1" x14ac:dyDescent="0.3">
      <c r="A987" t="s">
        <v>2116</v>
      </c>
      <c r="B987" t="s">
        <v>2117</v>
      </c>
      <c r="C987" t="s">
        <v>3158</v>
      </c>
      <c r="D987" t="s">
        <v>557</v>
      </c>
      <c r="E987">
        <v>2968.4608213699998</v>
      </c>
      <c r="F987">
        <v>283.5</v>
      </c>
      <c r="G987">
        <v>-50.378291781220902</v>
      </c>
      <c r="H987">
        <v>-0.30781307656419798</v>
      </c>
      <c r="I987">
        <v>-10.659330079307599</v>
      </c>
      <c r="J987">
        <v>6.7863203996443699</v>
      </c>
      <c r="K987">
        <v>284.15497204026502</v>
      </c>
      <c r="L987">
        <v>299.79745050619402</v>
      </c>
      <c r="M987">
        <v>60.516335642830001</v>
      </c>
      <c r="N987">
        <v>1.04657386119916</v>
      </c>
      <c r="O987">
        <v>50.246913580246897</v>
      </c>
      <c r="P987">
        <v>15.197074360016201</v>
      </c>
    </row>
    <row r="988" spans="1:17" hidden="1" x14ac:dyDescent="0.3">
      <c r="A988" t="s">
        <v>2118</v>
      </c>
      <c r="B988" t="s">
        <v>2119</v>
      </c>
      <c r="C988" t="s">
        <v>3158</v>
      </c>
      <c r="D988" t="s">
        <v>251</v>
      </c>
      <c r="E988">
        <v>2955.90883622</v>
      </c>
      <c r="F988">
        <v>1100.05</v>
      </c>
      <c r="G988">
        <v>-42.918908495330797</v>
      </c>
      <c r="H988">
        <v>-8.0095481222655298</v>
      </c>
      <c r="I988">
        <v>-15.910740354311301</v>
      </c>
      <c r="J988">
        <v>2.4883221550914598</v>
      </c>
      <c r="K988">
        <v>1189.4639698461101</v>
      </c>
      <c r="L988">
        <v>1268.03499262891</v>
      </c>
      <c r="M988">
        <v>44.710059435564602</v>
      </c>
      <c r="N988">
        <v>0.86529758005722401</v>
      </c>
      <c r="O988">
        <v>65.715194763874294</v>
      </c>
      <c r="P988">
        <v>5.6419859790646196</v>
      </c>
      <c r="Q988">
        <v>7.3748297528528003E-2</v>
      </c>
    </row>
    <row r="989" spans="1:17" hidden="1" x14ac:dyDescent="0.3">
      <c r="A989" t="s">
        <v>2120</v>
      </c>
      <c r="B989" t="s">
        <v>2121</v>
      </c>
      <c r="C989" t="s">
        <v>3158</v>
      </c>
      <c r="D989" t="s">
        <v>2122</v>
      </c>
      <c r="E989">
        <v>2954.5</v>
      </c>
      <c r="F989">
        <v>580.29999999999995</v>
      </c>
      <c r="G989">
        <v>162.65271897222399</v>
      </c>
      <c r="H989">
        <v>-6.1196754577415797</v>
      </c>
      <c r="I989">
        <v>-5.1518345876218401</v>
      </c>
      <c r="J989">
        <v>-1.07926271779509</v>
      </c>
      <c r="K989">
        <v>579.16841489942203</v>
      </c>
      <c r="M989">
        <v>51.730255853201697</v>
      </c>
      <c r="N989">
        <v>0.68287606433301795</v>
      </c>
      <c r="O989">
        <v>32.491814578666201</v>
      </c>
      <c r="P989">
        <v>190.15</v>
      </c>
    </row>
    <row r="990" spans="1:17" hidden="1" x14ac:dyDescent="0.3">
      <c r="A990" t="s">
        <v>2123</v>
      </c>
      <c r="B990" t="s">
        <v>2124</v>
      </c>
      <c r="C990" t="s">
        <v>3158</v>
      </c>
      <c r="D990" t="s">
        <v>457</v>
      </c>
      <c r="E990">
        <v>2954.0591101999999</v>
      </c>
      <c r="F990">
        <v>529.04999999999995</v>
      </c>
      <c r="G990">
        <v>-4.0220272439167801E-2</v>
      </c>
      <c r="H990">
        <v>3.0308838469543899</v>
      </c>
      <c r="I990">
        <v>-13.8066009041953</v>
      </c>
      <c r="J990">
        <v>2.4879387263953898</v>
      </c>
      <c r="K990">
        <v>514.98805011450395</v>
      </c>
      <c r="L990">
        <v>510.65941950313498</v>
      </c>
      <c r="M990">
        <v>60.828630457251101</v>
      </c>
      <c r="N990">
        <v>0.382040486896433</v>
      </c>
      <c r="O990">
        <v>24.7424629052074</v>
      </c>
      <c r="P990">
        <v>26.551847865087801</v>
      </c>
      <c r="Q990">
        <v>5.5626843663589996E-3</v>
      </c>
    </row>
    <row r="991" spans="1:17" hidden="1" x14ac:dyDescent="0.3">
      <c r="A991" t="s">
        <v>2125</v>
      </c>
      <c r="B991" t="s">
        <v>2126</v>
      </c>
      <c r="C991" t="s">
        <v>3158</v>
      </c>
      <c r="D991" t="s">
        <v>266</v>
      </c>
      <c r="E991">
        <v>2907.8672274840001</v>
      </c>
      <c r="F991">
        <v>103.22</v>
      </c>
      <c r="G991">
        <v>70.785075976921604</v>
      </c>
      <c r="H991">
        <v>-7.2199030539828302</v>
      </c>
      <c r="I991">
        <v>82.263101815789199</v>
      </c>
      <c r="J991">
        <v>-1.1088698910358801</v>
      </c>
      <c r="K991">
        <v>96.801336903798301</v>
      </c>
      <c r="L991">
        <v>77.671804057057997</v>
      </c>
      <c r="M991">
        <v>49.747960881746103</v>
      </c>
      <c r="N991">
        <v>0.38306634149952601</v>
      </c>
      <c r="O991">
        <v>9.4749079635729494</v>
      </c>
      <c r="P991">
        <v>124.635473340587</v>
      </c>
      <c r="Q991">
        <v>8.8690021074412997E-2</v>
      </c>
    </row>
    <row r="992" spans="1:17" hidden="1" x14ac:dyDescent="0.3">
      <c r="A992" t="s">
        <v>2127</v>
      </c>
      <c r="B992" t="s">
        <v>2128</v>
      </c>
      <c r="C992" t="s">
        <v>3158</v>
      </c>
      <c r="D992" t="s">
        <v>2129</v>
      </c>
      <c r="E992">
        <v>2905.7141620000002</v>
      </c>
      <c r="F992">
        <v>603.9</v>
      </c>
      <c r="G992">
        <v>42.399449668947902</v>
      </c>
      <c r="H992">
        <v>-4.6036422525530099E-2</v>
      </c>
      <c r="I992">
        <v>37.0686409511354</v>
      </c>
      <c r="J992">
        <v>6.8079784671735197</v>
      </c>
      <c r="K992">
        <v>531.28757155287099</v>
      </c>
      <c r="L992">
        <v>466.558193139862</v>
      </c>
      <c r="M992">
        <v>70.152403829323305</v>
      </c>
      <c r="N992">
        <v>0.61798420737356397</v>
      </c>
      <c r="O992">
        <v>2.66600430534857</v>
      </c>
      <c r="P992">
        <v>99.2411745298581</v>
      </c>
      <c r="Q992">
        <v>0.30123633665904298</v>
      </c>
    </row>
    <row r="993" spans="1:17" hidden="1" x14ac:dyDescent="0.3">
      <c r="A993" t="s">
        <v>2130</v>
      </c>
      <c r="B993" t="s">
        <v>2131</v>
      </c>
      <c r="C993" t="s">
        <v>3158</v>
      </c>
      <c r="D993" t="s">
        <v>46</v>
      </c>
      <c r="E993">
        <v>2896.46245</v>
      </c>
      <c r="F993">
        <v>256.35000000000002</v>
      </c>
      <c r="G993">
        <v>12.171515964705399</v>
      </c>
      <c r="H993">
        <v>-4.9214387267374704</v>
      </c>
      <c r="I993">
        <v>-11.1004349863704</v>
      </c>
      <c r="J993">
        <v>5.4455673753442699</v>
      </c>
      <c r="K993">
        <v>254.037676433559</v>
      </c>
      <c r="L993">
        <v>244.77816849398801</v>
      </c>
      <c r="M993">
        <v>58.477183553940897</v>
      </c>
      <c r="N993">
        <v>0.69885774261436195</v>
      </c>
      <c r="O993">
        <v>28.7302516091281</v>
      </c>
      <c r="P993">
        <v>136.81293302540399</v>
      </c>
    </row>
    <row r="994" spans="1:17" x14ac:dyDescent="0.3">
      <c r="A994" t="s">
        <v>2132</v>
      </c>
      <c r="B994" t="s">
        <v>2133</v>
      </c>
      <c r="C994" t="s">
        <v>3145</v>
      </c>
      <c r="D994" t="s">
        <v>195</v>
      </c>
      <c r="E994">
        <v>2882.9057111050001</v>
      </c>
      <c r="F994">
        <v>207.91</v>
      </c>
      <c r="G994">
        <v>-26.638814599362401</v>
      </c>
      <c r="H994">
        <v>-8.8229538782526191</v>
      </c>
      <c r="I994">
        <v>-16.5279811082167</v>
      </c>
      <c r="J994">
        <v>0.90624967249917798</v>
      </c>
      <c r="K994">
        <v>226.26004176892201</v>
      </c>
      <c r="L994">
        <v>238.01552179616201</v>
      </c>
      <c r="M994">
        <v>44.902526821847502</v>
      </c>
      <c r="N994">
        <v>0.57115564067013003</v>
      </c>
      <c r="O994">
        <v>38.978404117166001</v>
      </c>
      <c r="P994">
        <v>4.0851063829787204</v>
      </c>
      <c r="Q994">
        <v>-1.3020590778501999E-2</v>
      </c>
    </row>
    <row r="995" spans="1:17" hidden="1" x14ac:dyDescent="0.3">
      <c r="A995" t="s">
        <v>2134</v>
      </c>
      <c r="B995" t="s">
        <v>2135</v>
      </c>
      <c r="C995" t="s">
        <v>3158</v>
      </c>
      <c r="D995" t="s">
        <v>426</v>
      </c>
      <c r="E995">
        <v>2882.0753347499999</v>
      </c>
      <c r="F995">
        <v>3763.95</v>
      </c>
      <c r="G995">
        <v>-37.092563972630302</v>
      </c>
      <c r="H995">
        <v>-2.2036191081529299</v>
      </c>
      <c r="I995">
        <v>-14.676218454147801</v>
      </c>
      <c r="J995">
        <v>4.1089021689570204</v>
      </c>
      <c r="K995">
        <v>3884.92895530842</v>
      </c>
      <c r="L995">
        <v>4074.2450736395499</v>
      </c>
      <c r="M995">
        <v>60.545843099022598</v>
      </c>
      <c r="N995">
        <v>0.81071943111675004</v>
      </c>
      <c r="O995">
        <v>30.182388182627299</v>
      </c>
      <c r="P995">
        <v>8.4852502485912993</v>
      </c>
      <c r="Q995">
        <v>5.2344917525079998E-2</v>
      </c>
    </row>
    <row r="996" spans="1:17" x14ac:dyDescent="0.3">
      <c r="A996" t="s">
        <v>2136</v>
      </c>
      <c r="B996" t="s">
        <v>2137</v>
      </c>
      <c r="C996" t="s">
        <v>3151</v>
      </c>
      <c r="D996" t="s">
        <v>406</v>
      </c>
      <c r="E996">
        <v>2854.8436000000002</v>
      </c>
      <c r="F996">
        <v>321.89999999999998</v>
      </c>
      <c r="G996">
        <v>-37.461823499782</v>
      </c>
      <c r="H996">
        <v>-19.358529413828101</v>
      </c>
      <c r="I996">
        <v>-51.144387156684402</v>
      </c>
      <c r="J996">
        <v>1.5825549780303301</v>
      </c>
      <c r="K996">
        <v>383.62035521786999</v>
      </c>
      <c r="L996">
        <v>443.57327731933901</v>
      </c>
      <c r="M996">
        <v>40.455960886292303</v>
      </c>
      <c r="N996">
        <v>1.4189970555215401</v>
      </c>
      <c r="O996">
        <v>132.20720720720701</v>
      </c>
      <c r="P996">
        <v>6.5894039735099303</v>
      </c>
      <c r="Q996">
        <v>0.118413135601867</v>
      </c>
    </row>
    <row r="997" spans="1:17" hidden="1" x14ac:dyDescent="0.3">
      <c r="A997" t="s">
        <v>2138</v>
      </c>
      <c r="B997" t="s">
        <v>2139</v>
      </c>
      <c r="C997" t="s">
        <v>3158</v>
      </c>
      <c r="D997" t="s">
        <v>821</v>
      </c>
      <c r="E997">
        <v>2852.7008591949998</v>
      </c>
      <c r="F997">
        <v>692.2</v>
      </c>
      <c r="G997">
        <v>-20.375981055332701</v>
      </c>
      <c r="H997">
        <v>5.7901450588627199</v>
      </c>
      <c r="I997">
        <v>-11.3961258732882</v>
      </c>
      <c r="J997">
        <v>6.7748269682711602</v>
      </c>
      <c r="K997">
        <v>683.77912350449697</v>
      </c>
      <c r="L997">
        <v>696.46630902222</v>
      </c>
      <c r="M997">
        <v>68.308463611102596</v>
      </c>
      <c r="N997">
        <v>0.89611373594606003</v>
      </c>
      <c r="O997">
        <v>26.0618318405085</v>
      </c>
      <c r="P997">
        <v>23.342836778332099</v>
      </c>
      <c r="Q997">
        <v>-5.1033866447447999E-2</v>
      </c>
    </row>
    <row r="998" spans="1:17" hidden="1" x14ac:dyDescent="0.3">
      <c r="A998" t="s">
        <v>2140</v>
      </c>
      <c r="B998" t="s">
        <v>2141</v>
      </c>
      <c r="C998" t="s">
        <v>3158</v>
      </c>
      <c r="D998" t="s">
        <v>406</v>
      </c>
      <c r="E998">
        <v>2841.2886530400001</v>
      </c>
      <c r="F998">
        <v>424.4</v>
      </c>
      <c r="G998">
        <v>35.682023001528201</v>
      </c>
      <c r="H998">
        <v>-1.2986930269441499E-2</v>
      </c>
      <c r="I998">
        <v>41.953634981089301</v>
      </c>
      <c r="J998">
        <v>0.23803506813088701</v>
      </c>
      <c r="K998">
        <v>388.22598495289498</v>
      </c>
      <c r="L998">
        <v>347.58243593799602</v>
      </c>
      <c r="M998">
        <v>67.283608528907195</v>
      </c>
      <c r="N998">
        <v>0.48292201319746297</v>
      </c>
      <c r="O998">
        <v>3.3459000942507</v>
      </c>
      <c r="P998">
        <v>73.578732106339402</v>
      </c>
    </row>
    <row r="999" spans="1:17" x14ac:dyDescent="0.3">
      <c r="A999" t="s">
        <v>2142</v>
      </c>
      <c r="B999" t="s">
        <v>2143</v>
      </c>
      <c r="C999" t="s">
        <v>3148</v>
      </c>
      <c r="D999" t="s">
        <v>269</v>
      </c>
      <c r="E999">
        <v>2830.1399200000001</v>
      </c>
      <c r="F999">
        <v>303.89999999999998</v>
      </c>
      <c r="G999">
        <v>-14.739881233325599</v>
      </c>
      <c r="H999">
        <v>5.3416652863665401</v>
      </c>
      <c r="I999">
        <v>-13.4312959077174</v>
      </c>
      <c r="J999">
        <v>0.37937049009674201</v>
      </c>
      <c r="K999">
        <v>285.83088118993498</v>
      </c>
      <c r="L999">
        <v>297.32039204997</v>
      </c>
      <c r="M999">
        <v>67.623123745687906</v>
      </c>
      <c r="N999">
        <v>1.31359855245803</v>
      </c>
      <c r="O999">
        <v>32.132280355379997</v>
      </c>
      <c r="P999">
        <v>25.267930750206101</v>
      </c>
      <c r="Q999">
        <v>5.5757652405362998E-2</v>
      </c>
    </row>
    <row r="1000" spans="1:17" hidden="1" x14ac:dyDescent="0.3">
      <c r="A1000" t="s">
        <v>2144</v>
      </c>
      <c r="B1000" t="s">
        <v>2145</v>
      </c>
      <c r="C1000" t="s">
        <v>3158</v>
      </c>
      <c r="D1000" t="s">
        <v>51</v>
      </c>
      <c r="E1000">
        <v>2829.9426255090002</v>
      </c>
      <c r="F1000">
        <v>138.15</v>
      </c>
      <c r="G1000">
        <v>35.637321196347401</v>
      </c>
      <c r="H1000">
        <v>1.4359278812537399</v>
      </c>
      <c r="I1000">
        <v>33.4612932170755</v>
      </c>
      <c r="J1000">
        <v>8.2888594063976893</v>
      </c>
      <c r="K1000">
        <v>129.19283226868899</v>
      </c>
      <c r="L1000">
        <v>120.42546098969601</v>
      </c>
      <c r="M1000">
        <v>67.916833926170199</v>
      </c>
      <c r="N1000">
        <v>0.61224515237307697</v>
      </c>
      <c r="O1000">
        <v>22.547955121245</v>
      </c>
      <c r="P1000">
        <v>85.436241610738193</v>
      </c>
      <c r="Q1000">
        <v>4.2999262519070998E-2</v>
      </c>
    </row>
    <row r="1001" spans="1:17" hidden="1" x14ac:dyDescent="0.3">
      <c r="A1001" t="s">
        <v>2146</v>
      </c>
      <c r="B1001" t="s">
        <v>2147</v>
      </c>
      <c r="C1001" t="s">
        <v>3158</v>
      </c>
      <c r="D1001" t="s">
        <v>1377</v>
      </c>
      <c r="E1001">
        <v>2829.1682733749999</v>
      </c>
      <c r="F1001">
        <v>3205.5</v>
      </c>
      <c r="G1001">
        <v>16.364383454530799</v>
      </c>
      <c r="H1001">
        <v>-1.31016566109759</v>
      </c>
      <c r="I1001">
        <v>39.433829841753003</v>
      </c>
      <c r="J1001">
        <v>-5.9631497461472199E-2</v>
      </c>
      <c r="K1001">
        <v>3172.27523809385</v>
      </c>
      <c r="L1001">
        <v>2785.88573729158</v>
      </c>
      <c r="M1001">
        <v>51.3258196305704</v>
      </c>
      <c r="N1001">
        <v>0.62915947083382195</v>
      </c>
      <c r="O1001">
        <v>14.5359538293557</v>
      </c>
      <c r="P1001">
        <v>59.081885856079403</v>
      </c>
      <c r="Q1001">
        <v>0.190646198098606</v>
      </c>
    </row>
    <row r="1002" spans="1:17" hidden="1" x14ac:dyDescent="0.3">
      <c r="A1002" t="s">
        <v>2148</v>
      </c>
      <c r="B1002" t="s">
        <v>2149</v>
      </c>
      <c r="C1002" t="s">
        <v>3158</v>
      </c>
      <c r="D1002" t="s">
        <v>493</v>
      </c>
      <c r="E1002">
        <v>2826.7425502849901</v>
      </c>
      <c r="F1002">
        <v>4344.6499999999996</v>
      </c>
      <c r="G1002">
        <v>6.1674095513923497</v>
      </c>
      <c r="H1002">
        <v>-4.54479137416903</v>
      </c>
      <c r="I1002">
        <v>10.678876674447</v>
      </c>
      <c r="J1002">
        <v>2.7854761473681398E-2</v>
      </c>
      <c r="K1002">
        <v>4516.3064209881304</v>
      </c>
      <c r="L1002">
        <v>4196.2557362129901</v>
      </c>
      <c r="M1002">
        <v>46.851139493439597</v>
      </c>
      <c r="N1002">
        <v>0.76275000000000004</v>
      </c>
      <c r="O1002">
        <v>24.889231583671801</v>
      </c>
      <c r="P1002">
        <v>52.3342858645535</v>
      </c>
      <c r="Q1002">
        <v>0.13160476850439801</v>
      </c>
    </row>
    <row r="1003" spans="1:17" x14ac:dyDescent="0.3">
      <c r="A1003" t="s">
        <v>2150</v>
      </c>
      <c r="B1003" t="s">
        <v>2151</v>
      </c>
      <c r="C1003" t="s">
        <v>3145</v>
      </c>
      <c r="D1003" t="s">
        <v>538</v>
      </c>
      <c r="E1003">
        <v>2826.4441050999999</v>
      </c>
      <c r="F1003">
        <v>393.15</v>
      </c>
      <c r="G1003">
        <v>-7.39145939276339</v>
      </c>
      <c r="H1003">
        <v>-3.5142910417087401</v>
      </c>
      <c r="I1003">
        <v>9.1129627464777503</v>
      </c>
      <c r="J1003">
        <v>1.8904125684267801</v>
      </c>
      <c r="K1003">
        <v>403.18109368655001</v>
      </c>
      <c r="L1003">
        <v>392.81887119169897</v>
      </c>
      <c r="M1003">
        <v>55.353446824074098</v>
      </c>
      <c r="N1003">
        <v>0.41164449519825103</v>
      </c>
      <c r="O1003">
        <v>28.449701131883501</v>
      </c>
      <c r="P1003">
        <v>33.248601931875903</v>
      </c>
      <c r="Q1003">
        <v>-1.027726592661E-3</v>
      </c>
    </row>
    <row r="1004" spans="1:17" x14ac:dyDescent="0.3">
      <c r="A1004" t="s">
        <v>2152</v>
      </c>
      <c r="B1004" t="s">
        <v>2153</v>
      </c>
      <c r="C1004" t="s">
        <v>3143</v>
      </c>
      <c r="D1004" t="s">
        <v>54</v>
      </c>
      <c r="E1004">
        <v>2825.4663310000001</v>
      </c>
      <c r="F1004">
        <v>394.5</v>
      </c>
      <c r="G1004">
        <v>-82.189890872282703</v>
      </c>
      <c r="H1004">
        <v>-4.8595791235109598</v>
      </c>
      <c r="I1004">
        <v>-57.071945823377497</v>
      </c>
      <c r="J1004">
        <v>5.37271113408889</v>
      </c>
      <c r="K1004">
        <v>456.012691883988</v>
      </c>
      <c r="L1004">
        <v>641.19549004729197</v>
      </c>
      <c r="M1004">
        <v>58.5134899903762</v>
      </c>
      <c r="N1004">
        <v>0.96048705090553299</v>
      </c>
      <c r="O1004">
        <v>215.13307984790799</v>
      </c>
      <c r="P1004">
        <v>8.9327626674030096</v>
      </c>
      <c r="Q1004">
        <v>-2.0454531238554001E-2</v>
      </c>
    </row>
    <row r="1005" spans="1:17" hidden="1" x14ac:dyDescent="0.3">
      <c r="A1005" t="s">
        <v>2154</v>
      </c>
      <c r="B1005" t="s">
        <v>2155</v>
      </c>
      <c r="C1005" t="s">
        <v>3158</v>
      </c>
      <c r="D1005" t="s">
        <v>72</v>
      </c>
      <c r="E1005">
        <v>2822.8909141559998</v>
      </c>
      <c r="F1005">
        <v>230.98</v>
      </c>
      <c r="G1005">
        <v>-40.680448684144302</v>
      </c>
      <c r="H1005">
        <v>-2.8183913995328398</v>
      </c>
      <c r="I1005">
        <v>-9.4890345613678502</v>
      </c>
      <c r="J1005">
        <v>-0.90417425342543001</v>
      </c>
      <c r="K1005">
        <v>220.69269676866901</v>
      </c>
      <c r="L1005">
        <v>229.59406367956299</v>
      </c>
      <c r="M1005">
        <v>55.714999033451598</v>
      </c>
      <c r="N1005">
        <v>2.24554639853798</v>
      </c>
      <c r="O1005">
        <v>32.046064594337103</v>
      </c>
      <c r="P1005">
        <v>19.061855670103</v>
      </c>
      <c r="Q1005">
        <v>-5.1231440216270997E-2</v>
      </c>
    </row>
    <row r="1006" spans="1:17" hidden="1" x14ac:dyDescent="0.3">
      <c r="A1006" t="s">
        <v>2156</v>
      </c>
      <c r="B1006" t="s">
        <v>2157</v>
      </c>
      <c r="C1006" t="s">
        <v>3158</v>
      </c>
      <c r="D1006" t="s">
        <v>46</v>
      </c>
      <c r="E1006">
        <v>2817.5033096099901</v>
      </c>
      <c r="F1006">
        <v>438.75</v>
      </c>
      <c r="G1006">
        <v>66.615074828509293</v>
      </c>
      <c r="H1006">
        <v>12.656719330743901</v>
      </c>
      <c r="I1006">
        <v>21.029000172089301</v>
      </c>
      <c r="J1006">
        <v>4.0820666690914402</v>
      </c>
      <c r="K1006">
        <v>393.05134588330799</v>
      </c>
      <c r="L1006">
        <v>365.557662925226</v>
      </c>
      <c r="M1006">
        <v>69.631995621884997</v>
      </c>
      <c r="N1006">
        <v>1.4455746122817299</v>
      </c>
      <c r="O1006">
        <v>47.236467236467199</v>
      </c>
      <c r="P1006">
        <v>104.49778606385399</v>
      </c>
      <c r="Q1006">
        <v>5.4885617444351997E-2</v>
      </c>
    </row>
    <row r="1007" spans="1:17" hidden="1" x14ac:dyDescent="0.3">
      <c r="A1007" t="s">
        <v>2158</v>
      </c>
      <c r="B1007" t="s">
        <v>2159</v>
      </c>
      <c r="C1007" t="s">
        <v>3158</v>
      </c>
      <c r="D1007" t="s">
        <v>117</v>
      </c>
      <c r="E1007">
        <v>2815.9230022769998</v>
      </c>
      <c r="F1007">
        <v>219.17</v>
      </c>
      <c r="G1007">
        <v>53.826476994567898</v>
      </c>
      <c r="H1007">
        <v>6.6078919621364598</v>
      </c>
      <c r="I1007">
        <v>37.112882425423003</v>
      </c>
      <c r="J1007">
        <v>1.6760415504620101</v>
      </c>
      <c r="K1007">
        <v>189.64770978805399</v>
      </c>
      <c r="L1007">
        <v>165.22459763093599</v>
      </c>
      <c r="M1007">
        <v>69.048675367779296</v>
      </c>
      <c r="N1007">
        <v>0.989144795242481</v>
      </c>
      <c r="O1007">
        <v>1.4965551854724699</v>
      </c>
      <c r="P1007">
        <v>105.98684210526299</v>
      </c>
      <c r="Q1007">
        <v>0.195661930034151</v>
      </c>
    </row>
    <row r="1008" spans="1:17" hidden="1" x14ac:dyDescent="0.3">
      <c r="A1008" t="s">
        <v>2160</v>
      </c>
      <c r="B1008" t="s">
        <v>2161</v>
      </c>
      <c r="C1008" t="s">
        <v>3158</v>
      </c>
      <c r="D1008" t="s">
        <v>166</v>
      </c>
      <c r="E1008">
        <v>2814.1938</v>
      </c>
      <c r="F1008">
        <v>2772.5</v>
      </c>
      <c r="G1008">
        <v>339.59833494072302</v>
      </c>
      <c r="H1008">
        <v>19.492059486314702</v>
      </c>
      <c r="I1008">
        <v>50.215963457619097</v>
      </c>
      <c r="J1008">
        <v>-1.3466923481667099</v>
      </c>
      <c r="K1008">
        <v>2357.4584953979502</v>
      </c>
      <c r="L1008">
        <v>1792.6292079331599</v>
      </c>
      <c r="M1008">
        <v>53.158797706031301</v>
      </c>
      <c r="N1008">
        <v>1.1216764293900401</v>
      </c>
      <c r="O1008">
        <v>3.1559963931469799</v>
      </c>
      <c r="P1008">
        <v>398.47177274361701</v>
      </c>
      <c r="Q1008">
        <v>0.18697683029783499</v>
      </c>
    </row>
    <row r="1009" spans="1:17" x14ac:dyDescent="0.3">
      <c r="A1009" t="s">
        <v>2162</v>
      </c>
      <c r="B1009" t="s">
        <v>2163</v>
      </c>
      <c r="C1009" t="s">
        <v>3156</v>
      </c>
      <c r="D1009" t="s">
        <v>139</v>
      </c>
      <c r="E1009">
        <v>2806.84282437</v>
      </c>
      <c r="F1009">
        <v>372</v>
      </c>
      <c r="G1009">
        <v>-50.482297713876001</v>
      </c>
      <c r="H1009">
        <v>-0.18053618075932301</v>
      </c>
      <c r="I1009">
        <v>-26.750818170488799</v>
      </c>
      <c r="J1009">
        <v>-2.2530048960520301</v>
      </c>
      <c r="K1009">
        <v>377.30061299394998</v>
      </c>
      <c r="L1009">
        <v>416.42844783971702</v>
      </c>
      <c r="M1009">
        <v>59.249961840688599</v>
      </c>
      <c r="N1009">
        <v>0.44322929560582502</v>
      </c>
      <c r="O1009">
        <v>57.258064516128997</v>
      </c>
      <c r="P1009">
        <v>7.8260869565217304</v>
      </c>
      <c r="Q1009">
        <v>1.6353210829526999E-2</v>
      </c>
    </row>
    <row r="1010" spans="1:17" hidden="1" x14ac:dyDescent="0.3">
      <c r="A1010" t="s">
        <v>2164</v>
      </c>
      <c r="B1010" t="s">
        <v>2165</v>
      </c>
      <c r="C1010" t="s">
        <v>3158</v>
      </c>
      <c r="D1010" t="s">
        <v>144</v>
      </c>
      <c r="E1010">
        <v>2806.7781739500001</v>
      </c>
      <c r="F1010">
        <v>43.63</v>
      </c>
      <c r="G1010">
        <v>10.2836713531765</v>
      </c>
      <c r="H1010">
        <v>-2.7292691429493701</v>
      </c>
      <c r="I1010">
        <v>-0.111073405458084</v>
      </c>
      <c r="J1010">
        <v>3.8488401702367301</v>
      </c>
      <c r="K1010">
        <v>45.123753541165698</v>
      </c>
      <c r="L1010">
        <v>45.080441187397099</v>
      </c>
      <c r="M1010">
        <v>62.570351196780997</v>
      </c>
      <c r="N1010">
        <v>0.66847800701765303</v>
      </c>
      <c r="O1010">
        <v>55.741462296584899</v>
      </c>
      <c r="P1010">
        <v>34.039938556067597</v>
      </c>
      <c r="Q1010">
        <v>9.0111576931434997E-2</v>
      </c>
    </row>
    <row r="1011" spans="1:17" hidden="1" x14ac:dyDescent="0.3">
      <c r="A1011" t="s">
        <v>2166</v>
      </c>
      <c r="B1011" t="s">
        <v>2167</v>
      </c>
      <c r="C1011" t="s">
        <v>3158</v>
      </c>
      <c r="D1011" t="s">
        <v>393</v>
      </c>
      <c r="E1011">
        <v>2805.28547475</v>
      </c>
      <c r="F1011">
        <v>1891</v>
      </c>
      <c r="G1011">
        <v>-35.063237265846297</v>
      </c>
      <c r="H1011">
        <v>-3.4264933132397499</v>
      </c>
      <c r="I1011">
        <v>-4.7749970043004701</v>
      </c>
      <c r="J1011">
        <v>2.6690831230173599</v>
      </c>
      <c r="K1011">
        <v>1891.9229980927</v>
      </c>
      <c r="L1011">
        <v>1940.2236470524099</v>
      </c>
      <c r="M1011">
        <v>51.803593285905002</v>
      </c>
      <c r="N1011">
        <v>0.444636576511448</v>
      </c>
      <c r="O1011">
        <v>23.479640401903701</v>
      </c>
      <c r="P1011">
        <v>11.893491124260301</v>
      </c>
      <c r="Q1011">
        <v>-6.7099592219007007E-2</v>
      </c>
    </row>
    <row r="1012" spans="1:17" hidden="1" x14ac:dyDescent="0.3">
      <c r="A1012" t="s">
        <v>2168</v>
      </c>
      <c r="B1012" t="s">
        <v>2169</v>
      </c>
      <c r="C1012" t="s">
        <v>3158</v>
      </c>
      <c r="D1012" t="s">
        <v>370</v>
      </c>
      <c r="E1012">
        <v>2768.1109900000001</v>
      </c>
      <c r="F1012">
        <v>10603.9</v>
      </c>
      <c r="G1012">
        <v>-46.709584050338002</v>
      </c>
      <c r="H1012">
        <v>-10.913250660508099</v>
      </c>
      <c r="I1012">
        <v>-3.1735036478926801</v>
      </c>
      <c r="J1012">
        <v>-2.01965176625251</v>
      </c>
      <c r="K1012">
        <v>11854.873503802201</v>
      </c>
      <c r="L1012">
        <v>12164.492409520601</v>
      </c>
      <c r="M1012">
        <v>31.197664258222801</v>
      </c>
      <c r="N1012">
        <v>0.919686637249581</v>
      </c>
      <c r="O1012">
        <v>46.153773611595703</v>
      </c>
      <c r="P1012">
        <v>16.526373626373601</v>
      </c>
      <c r="Q1012">
        <v>-3.5893339246305001E-2</v>
      </c>
    </row>
    <row r="1013" spans="1:17" hidden="1" x14ac:dyDescent="0.3">
      <c r="A1013" t="s">
        <v>2170</v>
      </c>
      <c r="B1013" t="s">
        <v>2171</v>
      </c>
      <c r="C1013" t="s">
        <v>3158</v>
      </c>
      <c r="D1013" t="s">
        <v>117</v>
      </c>
      <c r="E1013">
        <v>2765.77475319</v>
      </c>
      <c r="F1013">
        <v>223.92</v>
      </c>
      <c r="G1013">
        <v>15.542084905247201</v>
      </c>
      <c r="H1013">
        <v>9.7933631380643895</v>
      </c>
      <c r="I1013">
        <v>49.626527046917403</v>
      </c>
      <c r="J1013">
        <v>16.1049706720598</v>
      </c>
      <c r="K1013">
        <v>188.312290958028</v>
      </c>
      <c r="L1013">
        <v>170.19468786165501</v>
      </c>
      <c r="M1013">
        <v>82.979154352902896</v>
      </c>
      <c r="N1013">
        <v>1.15426533189395</v>
      </c>
      <c r="O1013">
        <v>3.1618435155412699</v>
      </c>
      <c r="P1013">
        <v>94.713043478260801</v>
      </c>
    </row>
    <row r="1014" spans="1:17" hidden="1" x14ac:dyDescent="0.3">
      <c r="A1014" t="s">
        <v>2172</v>
      </c>
      <c r="B1014" t="s">
        <v>2173</v>
      </c>
      <c r="C1014" t="s">
        <v>3158</v>
      </c>
      <c r="D1014" t="s">
        <v>117</v>
      </c>
      <c r="E1014">
        <v>2761.1056937099902</v>
      </c>
      <c r="F1014">
        <v>15.73</v>
      </c>
      <c r="G1014">
        <v>32.2203452622839</v>
      </c>
      <c r="H1014">
        <v>-12.6970822943657</v>
      </c>
      <c r="I1014">
        <v>-27.9959179443571</v>
      </c>
      <c r="J1014">
        <v>-3.89825681498924</v>
      </c>
      <c r="K1014">
        <v>17.5538861311828</v>
      </c>
      <c r="L1014">
        <v>18.056446978388099</v>
      </c>
      <c r="M1014">
        <v>35.2662019122617</v>
      </c>
      <c r="N1014">
        <v>0.36362845269496102</v>
      </c>
      <c r="O1014">
        <v>115.829624920534</v>
      </c>
      <c r="P1014">
        <v>59.210526315789402</v>
      </c>
      <c r="Q1014">
        <v>0.104434018305399</v>
      </c>
    </row>
    <row r="1015" spans="1:17" hidden="1" x14ac:dyDescent="0.3">
      <c r="A1015" t="s">
        <v>2174</v>
      </c>
      <c r="B1015" t="s">
        <v>2175</v>
      </c>
      <c r="C1015" t="s">
        <v>3158</v>
      </c>
      <c r="D1015" t="s">
        <v>208</v>
      </c>
      <c r="E1015">
        <v>2760.2837798400001</v>
      </c>
      <c r="F1015">
        <v>740.05</v>
      </c>
      <c r="G1015">
        <v>22.060980989892901</v>
      </c>
      <c r="H1015">
        <v>9.6285076095235809</v>
      </c>
      <c r="I1015">
        <v>19.785654924723101</v>
      </c>
      <c r="J1015">
        <v>-0.25084314941288299</v>
      </c>
      <c r="K1015">
        <v>687.17692886793895</v>
      </c>
      <c r="L1015">
        <v>614.89854005530299</v>
      </c>
      <c r="M1015">
        <v>56.299386141044998</v>
      </c>
      <c r="N1015">
        <v>0.50203493345735295</v>
      </c>
      <c r="O1015">
        <v>12.0194581447199</v>
      </c>
      <c r="P1015">
        <v>50.111561866125697</v>
      </c>
      <c r="Q1015">
        <v>7.5545281438527997E-2</v>
      </c>
    </row>
    <row r="1016" spans="1:17" x14ac:dyDescent="0.3">
      <c r="A1016" t="s">
        <v>2176</v>
      </c>
      <c r="B1016" t="s">
        <v>2177</v>
      </c>
      <c r="C1016" t="s">
        <v>3154</v>
      </c>
      <c r="D1016" t="s">
        <v>447</v>
      </c>
      <c r="E1016">
        <v>2758.8075568899999</v>
      </c>
      <c r="F1016">
        <v>385.1</v>
      </c>
      <c r="G1016">
        <v>-14.957894613478301</v>
      </c>
      <c r="H1016">
        <v>-8.7168932721920207</v>
      </c>
      <c r="I1016">
        <v>-20.256537958357299</v>
      </c>
      <c r="J1016">
        <v>-4.0296125355728698</v>
      </c>
      <c r="K1016">
        <v>429.19652817531801</v>
      </c>
      <c r="L1016">
        <v>449.315652137136</v>
      </c>
      <c r="M1016">
        <v>30.044122141871998</v>
      </c>
      <c r="N1016">
        <v>1.1987380934007099</v>
      </c>
      <c r="O1016">
        <v>44.040508958712003</v>
      </c>
      <c r="P1016">
        <v>7.4797655595869301</v>
      </c>
      <c r="Q1016">
        <v>-0.113630075196803</v>
      </c>
    </row>
    <row r="1017" spans="1:17" hidden="1" x14ac:dyDescent="0.3">
      <c r="A1017" t="s">
        <v>2178</v>
      </c>
      <c r="B1017" t="s">
        <v>2179</v>
      </c>
      <c r="C1017" t="s">
        <v>3158</v>
      </c>
      <c r="D1017" t="s">
        <v>139</v>
      </c>
      <c r="E1017">
        <v>2756.5477215989999</v>
      </c>
      <c r="F1017">
        <v>154.57</v>
      </c>
      <c r="G1017">
        <v>-30.2605986278171</v>
      </c>
      <c r="H1017">
        <v>2.7927886088591598</v>
      </c>
      <c r="I1017">
        <v>-18.231287557223499</v>
      </c>
      <c r="J1017">
        <v>5.4640843492119897</v>
      </c>
      <c r="M1017">
        <v>69.699796578004495</v>
      </c>
      <c r="O1017">
        <v>22.921653619719201</v>
      </c>
      <c r="P1017">
        <v>20.616465079984302</v>
      </c>
    </row>
    <row r="1018" spans="1:17" hidden="1" x14ac:dyDescent="0.3">
      <c r="A1018" t="s">
        <v>2180</v>
      </c>
      <c r="B1018" t="s">
        <v>2181</v>
      </c>
      <c r="C1018" t="s">
        <v>3158</v>
      </c>
      <c r="D1018" t="s">
        <v>269</v>
      </c>
      <c r="E1018">
        <v>2749.7335343999998</v>
      </c>
      <c r="F1018">
        <v>414.7</v>
      </c>
      <c r="G1018">
        <v>-45.238472737620299</v>
      </c>
      <c r="H1018">
        <v>1.6413297901898301</v>
      </c>
      <c r="I1018">
        <v>-10.756413767164601</v>
      </c>
      <c r="J1018">
        <v>9.6809440265762099</v>
      </c>
      <c r="K1018">
        <v>386.34929375127001</v>
      </c>
      <c r="L1018">
        <v>434.184639656412</v>
      </c>
      <c r="M1018">
        <v>66.393299998408295</v>
      </c>
      <c r="N1018">
        <v>0.91386200611913804</v>
      </c>
      <c r="O1018">
        <v>39.329635881359998</v>
      </c>
      <c r="P1018">
        <v>18.485714285714199</v>
      </c>
      <c r="Q1018">
        <v>-0.174716945458428</v>
      </c>
    </row>
    <row r="1019" spans="1:17" hidden="1" x14ac:dyDescent="0.3">
      <c r="A1019" t="s">
        <v>2182</v>
      </c>
      <c r="B1019" t="s">
        <v>2183</v>
      </c>
      <c r="C1019" t="s">
        <v>3158</v>
      </c>
      <c r="D1019" t="s">
        <v>208</v>
      </c>
      <c r="E1019">
        <v>2748.8986677900002</v>
      </c>
      <c r="F1019">
        <v>6287.95</v>
      </c>
      <c r="G1019">
        <v>74.352947099728894</v>
      </c>
      <c r="H1019">
        <v>-3.9467240879480201</v>
      </c>
      <c r="I1019">
        <v>33.0599967833801</v>
      </c>
      <c r="J1019">
        <v>-8.4049453999710906</v>
      </c>
      <c r="K1019">
        <v>6540.6014618547997</v>
      </c>
      <c r="L1019">
        <v>5476.1216244797197</v>
      </c>
      <c r="M1019">
        <v>36.312902320327296</v>
      </c>
      <c r="N1019">
        <v>1.6518840070859699</v>
      </c>
      <c r="O1019">
        <v>30.9083246527087</v>
      </c>
      <c r="P1019">
        <v>104.144278687726</v>
      </c>
      <c r="Q1019">
        <v>0.129077413693029</v>
      </c>
    </row>
    <row r="1020" spans="1:17" hidden="1" x14ac:dyDescent="0.3">
      <c r="A1020" t="s">
        <v>2184</v>
      </c>
      <c r="B1020" t="s">
        <v>2185</v>
      </c>
      <c r="C1020" t="s">
        <v>3158</v>
      </c>
      <c r="D1020" t="s">
        <v>1557</v>
      </c>
      <c r="E1020">
        <v>2745.05</v>
      </c>
      <c r="F1020">
        <v>162</v>
      </c>
      <c r="G1020">
        <v>160.56918759294399</v>
      </c>
      <c r="H1020">
        <v>-9.1679440835780195</v>
      </c>
      <c r="I1020">
        <v>71.705243272104696</v>
      </c>
      <c r="J1020">
        <v>-2.7949865912370799</v>
      </c>
      <c r="K1020">
        <v>165.42785096551799</v>
      </c>
      <c r="L1020">
        <v>123.23403540486601</v>
      </c>
      <c r="M1020">
        <v>45.945873335056902</v>
      </c>
      <c r="N1020">
        <v>0.52690889975412103</v>
      </c>
      <c r="O1020">
        <v>28.240740740740701</v>
      </c>
      <c r="P1020">
        <v>211.47856181503499</v>
      </c>
      <c r="Q1020">
        <v>0.20422711333631</v>
      </c>
    </row>
    <row r="1021" spans="1:17" hidden="1" x14ac:dyDescent="0.3">
      <c r="A1021" t="s">
        <v>2186</v>
      </c>
      <c r="B1021" t="s">
        <v>2187</v>
      </c>
      <c r="C1021" t="s">
        <v>3158</v>
      </c>
      <c r="D1021" t="s">
        <v>85</v>
      </c>
      <c r="E1021">
        <v>2731.8764999999999</v>
      </c>
      <c r="F1021">
        <v>27.9</v>
      </c>
      <c r="G1021">
        <v>148.21062750502401</v>
      </c>
      <c r="H1021">
        <v>-7.5988908334380003</v>
      </c>
      <c r="I1021">
        <v>52.9832587880082</v>
      </c>
      <c r="J1021">
        <v>-7.4141934713135198</v>
      </c>
      <c r="K1021">
        <v>27.698602157044402</v>
      </c>
      <c r="L1021">
        <v>21.2609204776615</v>
      </c>
      <c r="M1021">
        <v>40.6429194722745</v>
      </c>
      <c r="N1021">
        <v>9.1615905132769501E-2</v>
      </c>
      <c r="O1021">
        <v>21.1469534050179</v>
      </c>
      <c r="P1021">
        <v>214.01238041643199</v>
      </c>
    </row>
    <row r="1022" spans="1:17" hidden="1" x14ac:dyDescent="0.3">
      <c r="A1022" t="s">
        <v>2188</v>
      </c>
      <c r="B1022" t="s">
        <v>2189</v>
      </c>
      <c r="C1022" t="s">
        <v>3158</v>
      </c>
      <c r="D1022" t="s">
        <v>488</v>
      </c>
      <c r="E1022">
        <v>2722.5956596999999</v>
      </c>
      <c r="F1022">
        <v>466.7</v>
      </c>
      <c r="G1022">
        <v>127.869657926805</v>
      </c>
      <c r="H1022">
        <v>24.765907251270299</v>
      </c>
      <c r="I1022">
        <v>218.786432004142</v>
      </c>
      <c r="J1022">
        <v>5.5468167571099896</v>
      </c>
      <c r="K1022">
        <v>340.85918850889402</v>
      </c>
      <c r="L1022">
        <v>235.46797172620199</v>
      </c>
      <c r="M1022">
        <v>78.131601166917804</v>
      </c>
      <c r="N1022">
        <v>0.29960747055896497</v>
      </c>
      <c r="O1022">
        <v>0</v>
      </c>
      <c r="P1022">
        <v>315.39830885625202</v>
      </c>
      <c r="Q1022">
        <v>6.6325723377235996E-2</v>
      </c>
    </row>
    <row r="1023" spans="1:17" hidden="1" x14ac:dyDescent="0.3">
      <c r="A1023" t="s">
        <v>2190</v>
      </c>
      <c r="B1023" t="s">
        <v>2191</v>
      </c>
      <c r="C1023" t="s">
        <v>3158</v>
      </c>
      <c r="D1023" t="s">
        <v>276</v>
      </c>
      <c r="E1023">
        <v>2718.8376953400002</v>
      </c>
      <c r="F1023">
        <v>807.6</v>
      </c>
      <c r="G1023">
        <v>50.923462754277402</v>
      </c>
      <c r="H1023">
        <v>1.6782648651415499</v>
      </c>
      <c r="I1023">
        <v>60.801763091246599</v>
      </c>
      <c r="J1023">
        <v>1.08186069940331</v>
      </c>
      <c r="K1023">
        <v>801.23589081778698</v>
      </c>
      <c r="L1023">
        <v>683.44222841965995</v>
      </c>
      <c r="M1023">
        <v>65.069880099832403</v>
      </c>
      <c r="N1023">
        <v>0.733969400429209</v>
      </c>
      <c r="O1023">
        <v>19.799405646359499</v>
      </c>
      <c r="P1023">
        <v>97.216117216117198</v>
      </c>
      <c r="Q1023">
        <v>-3.1446865734534001E-2</v>
      </c>
    </row>
    <row r="1024" spans="1:17" x14ac:dyDescent="0.3">
      <c r="A1024" t="s">
        <v>2192</v>
      </c>
      <c r="B1024" t="s">
        <v>2193</v>
      </c>
      <c r="C1024" t="s">
        <v>3148</v>
      </c>
      <c r="D1024" t="s">
        <v>995</v>
      </c>
      <c r="E1024">
        <v>2711.3076959999999</v>
      </c>
      <c r="F1024">
        <v>668.7</v>
      </c>
      <c r="G1024">
        <v>-34.475806945652103</v>
      </c>
      <c r="H1024">
        <v>6.2567199737697496</v>
      </c>
      <c r="I1024">
        <v>-9.7263695516109507</v>
      </c>
      <c r="J1024">
        <v>3.1160765107523001</v>
      </c>
      <c r="K1024">
        <v>630.52905224992401</v>
      </c>
      <c r="L1024">
        <v>662.27421713596402</v>
      </c>
      <c r="M1024">
        <v>63.940744054666602</v>
      </c>
      <c r="N1024">
        <v>0.445550621835136</v>
      </c>
      <c r="O1024">
        <v>35.337221474502698</v>
      </c>
      <c r="P1024">
        <v>23.558758314855801</v>
      </c>
    </row>
    <row r="1025" spans="1:17" hidden="1" x14ac:dyDescent="0.3">
      <c r="A1025" t="s">
        <v>2194</v>
      </c>
      <c r="B1025" t="s">
        <v>2195</v>
      </c>
      <c r="C1025" t="s">
        <v>3158</v>
      </c>
      <c r="D1025" t="s">
        <v>123</v>
      </c>
      <c r="E1025">
        <v>2710.9979019500001</v>
      </c>
      <c r="F1025">
        <v>3751.65</v>
      </c>
      <c r="G1025">
        <v>34.349817695451101</v>
      </c>
      <c r="H1025">
        <v>-1.19060410883983</v>
      </c>
      <c r="I1025">
        <v>-20.979114585253999</v>
      </c>
      <c r="J1025">
        <v>1.6482261172935999</v>
      </c>
      <c r="K1025">
        <v>3857.01929535105</v>
      </c>
      <c r="L1025">
        <v>3855.8546519470701</v>
      </c>
      <c r="M1025">
        <v>58.174463062827101</v>
      </c>
      <c r="N1025">
        <v>0.43540074121323602</v>
      </c>
      <c r="O1025">
        <v>37.086348673250399</v>
      </c>
      <c r="P1025">
        <v>75.869585599099906</v>
      </c>
      <c r="Q1025">
        <v>0.1391666894394</v>
      </c>
    </row>
    <row r="1026" spans="1:17" hidden="1" x14ac:dyDescent="0.3">
      <c r="A1026" t="s">
        <v>2196</v>
      </c>
      <c r="B1026" t="s">
        <v>2197</v>
      </c>
      <c r="C1026" t="s">
        <v>3158</v>
      </c>
      <c r="D1026" t="s">
        <v>51</v>
      </c>
      <c r="E1026">
        <v>2692.1735100000001</v>
      </c>
      <c r="F1026">
        <v>300.14999999999998</v>
      </c>
      <c r="G1026">
        <v>42.498766128950898</v>
      </c>
      <c r="H1026">
        <v>11.4813743843851</v>
      </c>
      <c r="I1026">
        <v>31.539172899960601</v>
      </c>
      <c r="J1026">
        <v>-0.69991052065913295</v>
      </c>
      <c r="K1026">
        <v>274.18613851433298</v>
      </c>
      <c r="L1026">
        <v>241.87307051122099</v>
      </c>
      <c r="M1026">
        <v>62.510237046822802</v>
      </c>
      <c r="N1026">
        <v>1.70526939218909</v>
      </c>
      <c r="O1026">
        <v>5.6138597367982603</v>
      </c>
      <c r="P1026">
        <v>78.077721744289505</v>
      </c>
      <c r="Q1026">
        <v>0.12651353488532599</v>
      </c>
    </row>
    <row r="1027" spans="1:17" hidden="1" x14ac:dyDescent="0.3">
      <c r="A1027" t="s">
        <v>2198</v>
      </c>
      <c r="B1027" t="s">
        <v>2199</v>
      </c>
      <c r="C1027" t="s">
        <v>3158</v>
      </c>
      <c r="D1027" t="s">
        <v>51</v>
      </c>
      <c r="E1027">
        <v>2692.03759691</v>
      </c>
      <c r="F1027">
        <v>1071.25</v>
      </c>
      <c r="G1027">
        <v>31.833686582796201</v>
      </c>
      <c r="H1027">
        <v>0.80443932235016602</v>
      </c>
      <c r="I1027">
        <v>-4.65950881354168</v>
      </c>
      <c r="J1027">
        <v>5.3591660396501499</v>
      </c>
      <c r="K1027">
        <v>1068.72120095675</v>
      </c>
      <c r="L1027">
        <v>1033.4511529633301</v>
      </c>
      <c r="M1027">
        <v>70.179108839944405</v>
      </c>
      <c r="N1027">
        <v>0.39577223525953897</v>
      </c>
      <c r="O1027">
        <v>16.499416569428199</v>
      </c>
      <c r="P1027">
        <v>54.536930178880503</v>
      </c>
      <c r="Q1027">
        <v>2.5899338129976E-2</v>
      </c>
    </row>
    <row r="1028" spans="1:17" hidden="1" x14ac:dyDescent="0.3">
      <c r="A1028" t="s">
        <v>2200</v>
      </c>
      <c r="B1028" t="s">
        <v>2201</v>
      </c>
      <c r="C1028" t="s">
        <v>3158</v>
      </c>
      <c r="D1028" t="s">
        <v>297</v>
      </c>
      <c r="E1028">
        <v>2689.4743988700002</v>
      </c>
      <c r="F1028">
        <v>2.0699999999999998</v>
      </c>
      <c r="G1028">
        <v>71.133238452743598</v>
      </c>
      <c r="H1028">
        <v>-6.1335599388586903</v>
      </c>
      <c r="I1028">
        <v>27.737329581988199</v>
      </c>
      <c r="J1028">
        <v>1.7181895530070199</v>
      </c>
      <c r="K1028">
        <v>2.1962264056208398</v>
      </c>
      <c r="L1028">
        <v>2.1582230153554098</v>
      </c>
      <c r="M1028">
        <v>54.437667686885902</v>
      </c>
      <c r="N1028">
        <v>0.72369107167290403</v>
      </c>
      <c r="O1028">
        <v>109.178743961352</v>
      </c>
      <c r="P1028">
        <v>106.99999999999901</v>
      </c>
      <c r="Q1028">
        <v>4.9801114446807002E-2</v>
      </c>
    </row>
    <row r="1029" spans="1:17" hidden="1" x14ac:dyDescent="0.3">
      <c r="A1029" t="s">
        <v>2202</v>
      </c>
      <c r="B1029" t="s">
        <v>2203</v>
      </c>
      <c r="C1029" t="s">
        <v>3158</v>
      </c>
      <c r="D1029" t="s">
        <v>213</v>
      </c>
      <c r="E1029">
        <v>2673.0816978749999</v>
      </c>
      <c r="F1029">
        <v>1760.1</v>
      </c>
      <c r="G1029">
        <v>-43.056126571544901</v>
      </c>
      <c r="H1029">
        <v>-5.0750149973028504</v>
      </c>
      <c r="I1029">
        <v>-16.415703642110898</v>
      </c>
      <c r="J1029">
        <v>-0.35093573719981502</v>
      </c>
      <c r="K1029">
        <v>1824.1058475452801</v>
      </c>
      <c r="L1029">
        <v>1941.9189559973499</v>
      </c>
      <c r="M1029">
        <v>50.557395847129698</v>
      </c>
      <c r="N1029">
        <v>0.58022673345636699</v>
      </c>
      <c r="O1029">
        <v>36.228055224134899</v>
      </c>
      <c r="P1029">
        <v>2.3313953488371899</v>
      </c>
      <c r="Q1029">
        <v>2.1945815251984999E-2</v>
      </c>
    </row>
    <row r="1030" spans="1:17" hidden="1" x14ac:dyDescent="0.3">
      <c r="A1030" t="s">
        <v>2204</v>
      </c>
      <c r="B1030" t="s">
        <v>2205</v>
      </c>
      <c r="C1030" t="s">
        <v>3158</v>
      </c>
      <c r="D1030" t="s">
        <v>46</v>
      </c>
      <c r="E1030">
        <v>2659.1713402800001</v>
      </c>
      <c r="F1030">
        <v>645.54999999999995</v>
      </c>
      <c r="G1030">
        <v>-36.823191999539702</v>
      </c>
      <c r="H1030">
        <v>9.5544040059981299</v>
      </c>
      <c r="I1030">
        <v>-10.9045929275382</v>
      </c>
      <c r="J1030">
        <v>5.0908308647193001</v>
      </c>
      <c r="K1030">
        <v>636.90422470134502</v>
      </c>
      <c r="L1030">
        <v>669.99862985490404</v>
      </c>
      <c r="M1030">
        <v>68.030198964952007</v>
      </c>
      <c r="N1030">
        <v>4.6459080166890896</v>
      </c>
      <c r="O1030">
        <v>24.513980326853002</v>
      </c>
      <c r="P1030">
        <v>14.175804740007001</v>
      </c>
      <c r="Q1030">
        <v>1.6977608872123E-2</v>
      </c>
    </row>
    <row r="1031" spans="1:17" hidden="1" x14ac:dyDescent="0.3">
      <c r="A1031" t="s">
        <v>2206</v>
      </c>
      <c r="B1031" t="s">
        <v>2207</v>
      </c>
      <c r="C1031" t="s">
        <v>3158</v>
      </c>
      <c r="D1031" t="s">
        <v>75</v>
      </c>
      <c r="E1031">
        <v>2645.7203811200002</v>
      </c>
      <c r="F1031">
        <v>30.82</v>
      </c>
      <c r="G1031">
        <v>51.466029517222701</v>
      </c>
      <c r="H1031">
        <v>-25.176180803998601</v>
      </c>
      <c r="I1031">
        <v>4.5287932222769403</v>
      </c>
      <c r="J1031">
        <v>-2.3568913531418398</v>
      </c>
      <c r="K1031">
        <v>31.082637342385901</v>
      </c>
      <c r="L1031">
        <v>26.925728727308201</v>
      </c>
      <c r="M1031">
        <v>37.1686498704318</v>
      </c>
      <c r="N1031">
        <v>0.76645105982593498</v>
      </c>
      <c r="O1031">
        <v>34.133679428942202</v>
      </c>
      <c r="P1031">
        <v>80.259431567169301</v>
      </c>
      <c r="Q1031">
        <v>6.2787766941667003E-2</v>
      </c>
    </row>
    <row r="1032" spans="1:17" hidden="1" x14ac:dyDescent="0.3">
      <c r="A1032" t="s">
        <v>2208</v>
      </c>
      <c r="B1032" t="s">
        <v>2209</v>
      </c>
      <c r="C1032" t="s">
        <v>3158</v>
      </c>
      <c r="D1032" t="s">
        <v>1695</v>
      </c>
      <c r="E1032">
        <v>2644.090741</v>
      </c>
      <c r="F1032">
        <v>66.290000000000006</v>
      </c>
      <c r="G1032">
        <v>-7.5599657502859602E-2</v>
      </c>
      <c r="H1032">
        <v>-3.7741552291907099</v>
      </c>
      <c r="I1032">
        <v>-1.7503789297254999</v>
      </c>
      <c r="J1032">
        <v>-1.98764831731188</v>
      </c>
      <c r="K1032">
        <v>65.806908551912599</v>
      </c>
      <c r="L1032">
        <v>62.278792778547903</v>
      </c>
      <c r="M1032">
        <v>53.860821394049402</v>
      </c>
      <c r="N1032">
        <v>1.0914464754278601</v>
      </c>
      <c r="O1032">
        <v>6.8034394327952796</v>
      </c>
      <c r="P1032">
        <v>26.387035271687299</v>
      </c>
      <c r="Q1032">
        <v>-2.7484158448541001E-2</v>
      </c>
    </row>
    <row r="1033" spans="1:17" hidden="1" x14ac:dyDescent="0.3">
      <c r="A1033" t="s">
        <v>2210</v>
      </c>
      <c r="B1033" t="s">
        <v>2211</v>
      </c>
      <c r="C1033" t="s">
        <v>3158</v>
      </c>
      <c r="D1033" t="s">
        <v>72</v>
      </c>
      <c r="E1033">
        <v>2633.9604985199999</v>
      </c>
      <c r="F1033">
        <v>303.42</v>
      </c>
      <c r="G1033">
        <v>20.4691209663475</v>
      </c>
      <c r="H1033">
        <v>22.4878859171606</v>
      </c>
      <c r="I1033">
        <v>23.207278208549301</v>
      </c>
      <c r="J1033">
        <v>3.2056756862182101</v>
      </c>
      <c r="K1033">
        <v>263.33117316709598</v>
      </c>
      <c r="L1033">
        <v>240.49360887127301</v>
      </c>
      <c r="M1033">
        <v>74.402639642770495</v>
      </c>
      <c r="N1033">
        <v>0.83156222744917596</v>
      </c>
      <c r="O1033">
        <v>2.1521323577878801</v>
      </c>
      <c r="P1033">
        <v>57.212435233160598</v>
      </c>
      <c r="Q1033">
        <v>1.0627361523330001E-3</v>
      </c>
    </row>
    <row r="1034" spans="1:17" hidden="1" x14ac:dyDescent="0.3">
      <c r="A1034" t="s">
        <v>2212</v>
      </c>
      <c r="B1034" t="s">
        <v>2213</v>
      </c>
      <c r="C1034" t="s">
        <v>3158</v>
      </c>
      <c r="D1034" t="s">
        <v>21</v>
      </c>
      <c r="E1034">
        <v>2614.3405796699999</v>
      </c>
      <c r="F1034">
        <v>1630.85</v>
      </c>
      <c r="G1034">
        <v>286.22360583184297</v>
      </c>
      <c r="H1034">
        <v>19.080725775426998</v>
      </c>
      <c r="I1034">
        <v>233.466752490868</v>
      </c>
      <c r="J1034">
        <v>-2.6356673948084999</v>
      </c>
      <c r="K1034">
        <v>1157.7430640601899</v>
      </c>
      <c r="L1034">
        <v>769.26463399728698</v>
      </c>
      <c r="M1034">
        <v>73.100660308294195</v>
      </c>
      <c r="N1034">
        <v>1.07796820235605</v>
      </c>
      <c r="O1034">
        <v>1.1006530336940801</v>
      </c>
      <c r="P1034">
        <v>389.74474474474403</v>
      </c>
      <c r="Q1034">
        <v>0.18470124797194301</v>
      </c>
    </row>
    <row r="1035" spans="1:17" hidden="1" x14ac:dyDescent="0.3">
      <c r="A1035" t="s">
        <v>2214</v>
      </c>
      <c r="B1035" t="s">
        <v>2215</v>
      </c>
      <c r="C1035" t="s">
        <v>3158</v>
      </c>
      <c r="D1035" t="s">
        <v>232</v>
      </c>
      <c r="E1035">
        <v>2614.04</v>
      </c>
      <c r="F1035">
        <v>594.1</v>
      </c>
      <c r="G1035">
        <v>91.760554878529007</v>
      </c>
      <c r="H1035">
        <v>-5.4320496049953997</v>
      </c>
      <c r="I1035">
        <v>58.1105217074903</v>
      </c>
      <c r="J1035">
        <v>-1.53585037861249</v>
      </c>
      <c r="K1035">
        <v>599.27288251624395</v>
      </c>
      <c r="L1035">
        <v>482.64367219287999</v>
      </c>
      <c r="M1035">
        <v>49.699256496962597</v>
      </c>
      <c r="N1035">
        <v>0.25555421665401401</v>
      </c>
      <c r="O1035">
        <v>27.554283790607599</v>
      </c>
      <c r="P1035">
        <v>141.798941798941</v>
      </c>
      <c r="Q1035">
        <v>0.187194136482492</v>
      </c>
    </row>
    <row r="1036" spans="1:17" hidden="1" x14ac:dyDescent="0.3">
      <c r="A1036" t="s">
        <v>2216</v>
      </c>
      <c r="B1036" t="s">
        <v>2217</v>
      </c>
      <c r="C1036" t="s">
        <v>3158</v>
      </c>
      <c r="D1036" t="s">
        <v>169</v>
      </c>
      <c r="E1036">
        <v>2613.8798085499998</v>
      </c>
      <c r="F1036">
        <v>394.8</v>
      </c>
      <c r="G1036">
        <v>5.9166021759354903</v>
      </c>
      <c r="H1036">
        <v>-22.577358388471001</v>
      </c>
      <c r="I1036">
        <v>15.320790285069201</v>
      </c>
      <c r="J1036">
        <v>-2.2137300099805</v>
      </c>
      <c r="K1036">
        <v>441.63058029087398</v>
      </c>
      <c r="L1036">
        <v>398.02239935747599</v>
      </c>
      <c r="M1036">
        <v>27.394022956268</v>
      </c>
      <c r="N1036">
        <v>0.80123962784005598</v>
      </c>
      <c r="O1036">
        <v>41.755319148936103</v>
      </c>
      <c r="P1036">
        <v>59.838056680161898</v>
      </c>
      <c r="Q1036">
        <v>8.9039978529448005E-2</v>
      </c>
    </row>
    <row r="1037" spans="1:17" hidden="1" x14ac:dyDescent="0.3">
      <c r="A1037" t="s">
        <v>2218</v>
      </c>
      <c r="B1037" t="s">
        <v>2219</v>
      </c>
      <c r="C1037" t="s">
        <v>3158</v>
      </c>
      <c r="D1037" t="s">
        <v>699</v>
      </c>
      <c r="E1037">
        <v>2603.9844496279902</v>
      </c>
      <c r="F1037">
        <v>24.22</v>
      </c>
      <c r="G1037">
        <v>9.7428641211928895</v>
      </c>
      <c r="H1037">
        <v>-10.7805206504969</v>
      </c>
      <c r="I1037">
        <v>-2.4421935596667002</v>
      </c>
      <c r="J1037">
        <v>-1.6989678558740799</v>
      </c>
      <c r="K1037">
        <v>25.347684680681802</v>
      </c>
      <c r="L1037">
        <v>23.876734918844001</v>
      </c>
      <c r="M1037">
        <v>48.444220611921999</v>
      </c>
      <c r="N1037">
        <v>0.22650044147023601</v>
      </c>
      <c r="O1037">
        <v>55.6151940545004</v>
      </c>
      <c r="P1037">
        <v>31.630434782608599</v>
      </c>
      <c r="Q1037">
        <v>-1.2349206215214001E-2</v>
      </c>
    </row>
    <row r="1038" spans="1:17" hidden="1" x14ac:dyDescent="0.3">
      <c r="A1038" t="s">
        <v>2220</v>
      </c>
      <c r="B1038" t="s">
        <v>2221</v>
      </c>
      <c r="C1038" t="s">
        <v>3158</v>
      </c>
      <c r="D1038" t="s">
        <v>573</v>
      </c>
      <c r="E1038">
        <v>2593.4684309999998</v>
      </c>
      <c r="F1038">
        <v>588.9</v>
      </c>
      <c r="G1038">
        <v>-6.5108368002128598</v>
      </c>
      <c r="H1038">
        <v>-3.0944575306854798</v>
      </c>
      <c r="I1038">
        <v>4.3169208748546799</v>
      </c>
      <c r="J1038">
        <v>-0.26542705347121398</v>
      </c>
      <c r="K1038">
        <v>601.52513431008197</v>
      </c>
      <c r="L1038">
        <v>585.31171250343004</v>
      </c>
      <c r="M1038">
        <v>53.584803084405202</v>
      </c>
      <c r="N1038">
        <v>0.88036978008079803</v>
      </c>
      <c r="O1038">
        <v>18.865681779589</v>
      </c>
      <c r="P1038">
        <v>29.428571428571399</v>
      </c>
      <c r="Q1038">
        <v>1.0475557979280001E-3</v>
      </c>
    </row>
    <row r="1039" spans="1:17" hidden="1" x14ac:dyDescent="0.3">
      <c r="A1039" t="s">
        <v>2222</v>
      </c>
      <c r="B1039" t="s">
        <v>2223</v>
      </c>
      <c r="C1039" t="s">
        <v>3158</v>
      </c>
      <c r="D1039" t="s">
        <v>972</v>
      </c>
      <c r="E1039">
        <v>2584.255362975</v>
      </c>
      <c r="F1039">
        <v>414</v>
      </c>
      <c r="G1039">
        <v>2.19926418439927</v>
      </c>
      <c r="H1039">
        <v>-3.0922480790536699</v>
      </c>
      <c r="I1039">
        <v>18.957820488236599</v>
      </c>
      <c r="J1039">
        <v>3.2460989722759099</v>
      </c>
      <c r="K1039">
        <v>387.56579158577</v>
      </c>
      <c r="M1039">
        <v>62.404650072863802</v>
      </c>
      <c r="N1039">
        <v>0.91970344048289598</v>
      </c>
      <c r="O1039">
        <v>14.7101449275362</v>
      </c>
      <c r="P1039">
        <v>46.7044649184975</v>
      </c>
    </row>
    <row r="1040" spans="1:17" hidden="1" x14ac:dyDescent="0.3">
      <c r="A1040" t="s">
        <v>2224</v>
      </c>
      <c r="B1040" t="s">
        <v>2225</v>
      </c>
      <c r="C1040" t="s">
        <v>3158</v>
      </c>
      <c r="D1040" t="s">
        <v>269</v>
      </c>
      <c r="E1040">
        <v>2582.8862107499999</v>
      </c>
      <c r="F1040">
        <v>17894.7</v>
      </c>
      <c r="G1040">
        <v>7.2612916344629301</v>
      </c>
      <c r="H1040">
        <v>-1.7483038473619099</v>
      </c>
      <c r="I1040">
        <v>9.57870661213712</v>
      </c>
      <c r="J1040">
        <v>-1.54855801980851</v>
      </c>
      <c r="K1040">
        <v>17953.780261009801</v>
      </c>
      <c r="L1040">
        <v>16665.669313401198</v>
      </c>
      <c r="M1040">
        <v>46.459188152490398</v>
      </c>
      <c r="N1040">
        <v>0.87037366548042705</v>
      </c>
      <c r="O1040">
        <v>16.7943581060313</v>
      </c>
      <c r="P1040">
        <v>35.176763861610503</v>
      </c>
      <c r="Q1040">
        <v>0.144084648043416</v>
      </c>
    </row>
    <row r="1041" spans="1:17" hidden="1" x14ac:dyDescent="0.3">
      <c r="A1041" t="s">
        <v>2226</v>
      </c>
      <c r="B1041" t="s">
        <v>2227</v>
      </c>
      <c r="C1041" t="s">
        <v>3158</v>
      </c>
      <c r="D1041" t="s">
        <v>213</v>
      </c>
      <c r="E1041">
        <v>2582.7128700099902</v>
      </c>
      <c r="F1041">
        <v>1808.9</v>
      </c>
      <c r="G1041">
        <v>24.595431313954801</v>
      </c>
      <c r="H1041">
        <v>-3.74218337760436</v>
      </c>
      <c r="I1041">
        <v>43.644846654586097</v>
      </c>
      <c r="J1041">
        <v>1.17218189050539</v>
      </c>
      <c r="K1041">
        <v>1877.14793834639</v>
      </c>
      <c r="L1041">
        <v>1648.1925073652501</v>
      </c>
      <c r="M1041">
        <v>46.9761037754919</v>
      </c>
      <c r="N1041">
        <v>0.320556161836627</v>
      </c>
      <c r="O1041">
        <v>35.922383769141398</v>
      </c>
      <c r="P1041">
        <v>77.325752377217896</v>
      </c>
      <c r="Q1041">
        <v>0.123234519900681</v>
      </c>
    </row>
    <row r="1042" spans="1:17" hidden="1" x14ac:dyDescent="0.3">
      <c r="A1042" t="s">
        <v>2228</v>
      </c>
      <c r="B1042" t="s">
        <v>2229</v>
      </c>
      <c r="C1042" t="s">
        <v>3158</v>
      </c>
      <c r="D1042" t="s">
        <v>995</v>
      </c>
      <c r="E1042">
        <v>2581.0142402699998</v>
      </c>
      <c r="F1042">
        <v>346.85</v>
      </c>
      <c r="G1042">
        <v>-33.300852456347201</v>
      </c>
      <c r="H1042">
        <v>-1.12552996027196</v>
      </c>
      <c r="I1042">
        <v>-21.271541385753601</v>
      </c>
      <c r="J1042">
        <v>9.6208370262378509</v>
      </c>
      <c r="K1042">
        <v>347.61845278754402</v>
      </c>
      <c r="M1042">
        <v>67.036557062884</v>
      </c>
      <c r="O1042">
        <v>24.30445437509</v>
      </c>
      <c r="P1042">
        <v>13.3496732026143</v>
      </c>
    </row>
    <row r="1043" spans="1:17" hidden="1" x14ac:dyDescent="0.3">
      <c r="A1043" t="s">
        <v>2230</v>
      </c>
      <c r="B1043" t="s">
        <v>2231</v>
      </c>
      <c r="C1043" t="s">
        <v>3158</v>
      </c>
      <c r="D1043" t="s">
        <v>1360</v>
      </c>
      <c r="E1043">
        <v>2580.8388</v>
      </c>
      <c r="F1043">
        <v>999.99</v>
      </c>
      <c r="G1043">
        <v>-19.775852456347199</v>
      </c>
      <c r="H1043">
        <v>0.116440061141315</v>
      </c>
      <c r="I1043">
        <v>-7.7475413857536504</v>
      </c>
      <c r="J1043">
        <v>-0.22255800980841201</v>
      </c>
      <c r="K1043">
        <v>999.995578102178</v>
      </c>
      <c r="L1043">
        <v>999.99609095016206</v>
      </c>
      <c r="M1043">
        <v>55.379180563809697</v>
      </c>
      <c r="N1043">
        <v>0.92369480063697396</v>
      </c>
      <c r="O1043">
        <v>3.0010300103000902</v>
      </c>
      <c r="P1043">
        <v>3.09175257731959</v>
      </c>
      <c r="Q1043">
        <v>-0.101916752053546</v>
      </c>
    </row>
    <row r="1044" spans="1:17" hidden="1" x14ac:dyDescent="0.3">
      <c r="A1044" t="s">
        <v>2232</v>
      </c>
      <c r="B1044" t="s">
        <v>2233</v>
      </c>
      <c r="C1044" t="s">
        <v>3158</v>
      </c>
      <c r="D1044" t="s">
        <v>1652</v>
      </c>
      <c r="E1044">
        <v>2562.20075</v>
      </c>
      <c r="F1044">
        <v>213.85</v>
      </c>
      <c r="G1044">
        <v>1788.6599254156299</v>
      </c>
      <c r="H1044">
        <v>97.226772810703494</v>
      </c>
      <c r="I1044">
        <v>614.88588237026499</v>
      </c>
      <c r="J1044">
        <v>21.287912965346599</v>
      </c>
      <c r="K1044">
        <v>133.69543768545</v>
      </c>
      <c r="L1044">
        <v>75.3116837620247</v>
      </c>
      <c r="M1044">
        <v>98.971699280489005</v>
      </c>
      <c r="N1044">
        <v>0.36037985219769397</v>
      </c>
      <c r="O1044">
        <v>5.2606967500584396</v>
      </c>
      <c r="P1044">
        <v>1936.6666666666599</v>
      </c>
    </row>
    <row r="1045" spans="1:17" hidden="1" x14ac:dyDescent="0.3">
      <c r="A1045" t="s">
        <v>2234</v>
      </c>
      <c r="B1045" t="s">
        <v>2235</v>
      </c>
      <c r="C1045" t="s">
        <v>3158</v>
      </c>
      <c r="D1045" t="s">
        <v>144</v>
      </c>
      <c r="E1045">
        <v>2557.4757249999998</v>
      </c>
      <c r="F1045">
        <v>449.5</v>
      </c>
      <c r="G1045">
        <v>-27.7690155369826</v>
      </c>
      <c r="H1045">
        <v>-2.11646592176466</v>
      </c>
      <c r="I1045">
        <v>0.66478428656005295</v>
      </c>
      <c r="J1045">
        <v>8.7169181706676806</v>
      </c>
      <c r="K1045">
        <v>454.820157507722</v>
      </c>
      <c r="L1045">
        <v>450.09652055786398</v>
      </c>
      <c r="M1045">
        <v>55.477405378021999</v>
      </c>
      <c r="N1045">
        <v>0.37063164034864898</v>
      </c>
      <c r="O1045">
        <v>28.142380422691801</v>
      </c>
      <c r="P1045">
        <v>38.307692307692299</v>
      </c>
      <c r="Q1045">
        <v>0.19931285647369601</v>
      </c>
    </row>
    <row r="1046" spans="1:17" hidden="1" x14ac:dyDescent="0.3">
      <c r="A1046" t="s">
        <v>2236</v>
      </c>
      <c r="B1046" t="s">
        <v>2237</v>
      </c>
      <c r="C1046" t="s">
        <v>3158</v>
      </c>
      <c r="D1046" t="s">
        <v>2238</v>
      </c>
      <c r="E1046">
        <v>2553.7399999999998</v>
      </c>
      <c r="F1046">
        <v>920.1</v>
      </c>
      <c r="G1046">
        <v>56.2785824437589</v>
      </c>
      <c r="H1046">
        <v>-9.8534528365438891</v>
      </c>
      <c r="I1046">
        <v>-10.169778788128699</v>
      </c>
      <c r="J1046">
        <v>9.0890805611227403</v>
      </c>
      <c r="K1046">
        <v>954.15906943441701</v>
      </c>
      <c r="L1046">
        <v>906.84459245750202</v>
      </c>
      <c r="M1046">
        <v>53.022207690129498</v>
      </c>
      <c r="N1046">
        <v>0.81255064565809698</v>
      </c>
      <c r="O1046">
        <v>58.455602651885599</v>
      </c>
      <c r="P1046">
        <v>81.658440276406694</v>
      </c>
      <c r="Q1046">
        <v>9.8161058282855998E-2</v>
      </c>
    </row>
    <row r="1047" spans="1:17" hidden="1" x14ac:dyDescent="0.3">
      <c r="A1047" t="s">
        <v>2239</v>
      </c>
      <c r="B1047" t="s">
        <v>2240</v>
      </c>
      <c r="C1047" t="s">
        <v>3158</v>
      </c>
      <c r="D1047" t="s">
        <v>229</v>
      </c>
      <c r="E1047">
        <v>2551.1932965000001</v>
      </c>
      <c r="F1047">
        <v>894.85</v>
      </c>
      <c r="G1047">
        <v>-14.378989196760999</v>
      </c>
      <c r="H1047">
        <v>-16.558869919528998</v>
      </c>
      <c r="I1047">
        <v>18.244334006319299</v>
      </c>
      <c r="J1047">
        <v>6.9825562589734904</v>
      </c>
      <c r="K1047">
        <v>987.73093652298598</v>
      </c>
      <c r="L1047">
        <v>945.53583264769497</v>
      </c>
      <c r="M1047">
        <v>48.270665727654702</v>
      </c>
      <c r="N1047">
        <v>0.50724242398466202</v>
      </c>
      <c r="O1047">
        <v>53.070346985528303</v>
      </c>
      <c r="P1047">
        <v>35.316800241947597</v>
      </c>
      <c r="Q1047">
        <v>-2.9370222221561E-2</v>
      </c>
    </row>
    <row r="1048" spans="1:17" hidden="1" x14ac:dyDescent="0.3">
      <c r="A1048" t="s">
        <v>2241</v>
      </c>
      <c r="B1048" t="s">
        <v>2242</v>
      </c>
      <c r="C1048" t="s">
        <v>3158</v>
      </c>
      <c r="D1048" t="s">
        <v>2243</v>
      </c>
      <c r="E1048">
        <v>2544.9875171399999</v>
      </c>
      <c r="F1048">
        <v>1536.15</v>
      </c>
      <c r="G1048">
        <v>8.1324857555788501</v>
      </c>
      <c r="H1048">
        <v>-12.4518034718013</v>
      </c>
      <c r="I1048">
        <v>20.161796826172399</v>
      </c>
      <c r="J1048">
        <v>3.8137196238090598</v>
      </c>
      <c r="K1048">
        <v>1463.7970662793</v>
      </c>
      <c r="M1048">
        <v>52.367259276564702</v>
      </c>
      <c r="N1048">
        <v>0.53257962078468801</v>
      </c>
      <c r="O1048">
        <v>18.152524167561701</v>
      </c>
      <c r="P1048">
        <v>38.373192811782197</v>
      </c>
    </row>
    <row r="1049" spans="1:17" x14ac:dyDescent="0.3">
      <c r="A1049" t="s">
        <v>2244</v>
      </c>
      <c r="B1049" t="s">
        <v>2245</v>
      </c>
      <c r="C1049" t="s">
        <v>3141</v>
      </c>
      <c r="D1049" t="s">
        <v>69</v>
      </c>
      <c r="E1049">
        <v>2530.3430917259998</v>
      </c>
      <c r="F1049">
        <v>193.32</v>
      </c>
      <c r="G1049">
        <v>-2.4613214937475698</v>
      </c>
      <c r="H1049">
        <v>-8.5082017726695707</v>
      </c>
      <c r="I1049">
        <v>-8.4007469932302801</v>
      </c>
      <c r="J1049">
        <v>-0.124159641571525</v>
      </c>
      <c r="K1049">
        <v>208.695414769976</v>
      </c>
      <c r="L1049">
        <v>211.02814806458201</v>
      </c>
      <c r="M1049">
        <v>47.413340449224002</v>
      </c>
      <c r="N1049">
        <v>0.71283286666300405</v>
      </c>
      <c r="O1049">
        <v>51.846679081315898</v>
      </c>
      <c r="P1049">
        <v>23.330143540669798</v>
      </c>
      <c r="Q1049">
        <v>1.8617089790243999E-2</v>
      </c>
    </row>
    <row r="1050" spans="1:17" x14ac:dyDescent="0.3">
      <c r="A1050" t="s">
        <v>2246</v>
      </c>
      <c r="B1050" t="s">
        <v>2247</v>
      </c>
      <c r="C1050" t="s">
        <v>3155</v>
      </c>
      <c r="D1050" t="s">
        <v>573</v>
      </c>
      <c r="E1050">
        <v>2528.672783687</v>
      </c>
      <c r="F1050">
        <v>174.12</v>
      </c>
      <c r="G1050">
        <v>-63.054649349422697</v>
      </c>
      <c r="H1050">
        <v>-4.7507920470686598</v>
      </c>
      <c r="I1050">
        <v>-11.9820324571822</v>
      </c>
      <c r="J1050">
        <v>4.41668588263052</v>
      </c>
      <c r="K1050">
        <v>169.550504455306</v>
      </c>
      <c r="L1050">
        <v>192.345488559193</v>
      </c>
      <c r="M1050">
        <v>69.344910074902501</v>
      </c>
      <c r="N1050">
        <v>0.60033807497589897</v>
      </c>
      <c r="O1050">
        <v>77.865839650815502</v>
      </c>
      <c r="P1050">
        <v>20.983879933296201</v>
      </c>
    </row>
    <row r="1051" spans="1:17" hidden="1" x14ac:dyDescent="0.3">
      <c r="A1051" t="s">
        <v>2248</v>
      </c>
      <c r="B1051" t="s">
        <v>2249</v>
      </c>
      <c r="C1051" t="s">
        <v>3158</v>
      </c>
      <c r="D1051" t="s">
        <v>117</v>
      </c>
      <c r="E1051">
        <v>2524.33412</v>
      </c>
      <c r="F1051">
        <v>497.2</v>
      </c>
      <c r="G1051">
        <v>-52.609354651551499</v>
      </c>
      <c r="H1051">
        <v>-7.8009596980956601</v>
      </c>
      <c r="I1051">
        <v>-14.603041947761801</v>
      </c>
      <c r="J1051">
        <v>-1.76811247525405</v>
      </c>
      <c r="K1051">
        <v>537.68306457502501</v>
      </c>
      <c r="L1051">
        <v>595.58938480165796</v>
      </c>
      <c r="M1051">
        <v>23.473896796953099</v>
      </c>
      <c r="N1051">
        <v>1.8633151233639</v>
      </c>
      <c r="O1051">
        <v>64.893403057119798</v>
      </c>
      <c r="P1051">
        <v>1.6249361267245801</v>
      </c>
      <c r="Q1051">
        <v>1.401910317161E-2</v>
      </c>
    </row>
    <row r="1052" spans="1:17" hidden="1" x14ac:dyDescent="0.3">
      <c r="A1052" t="s">
        <v>2250</v>
      </c>
      <c r="B1052" t="s">
        <v>2251</v>
      </c>
      <c r="C1052" t="s">
        <v>3158</v>
      </c>
      <c r="D1052" t="s">
        <v>269</v>
      </c>
      <c r="E1052">
        <v>2502.6019381699998</v>
      </c>
      <c r="F1052">
        <v>736.55</v>
      </c>
      <c r="G1052">
        <v>82.642562462067701</v>
      </c>
      <c r="H1052">
        <v>32.440249584950799</v>
      </c>
      <c r="I1052">
        <v>77.556206013552796</v>
      </c>
      <c r="J1052">
        <v>14.792998271582199</v>
      </c>
      <c r="K1052">
        <v>564.24749384440099</v>
      </c>
      <c r="L1052">
        <v>464.870177247117</v>
      </c>
      <c r="M1052">
        <v>77.551178612770201</v>
      </c>
      <c r="N1052">
        <v>2.17735662197311</v>
      </c>
      <c r="O1052">
        <v>1.05220283755345</v>
      </c>
      <c r="P1052">
        <v>142.00755708887701</v>
      </c>
      <c r="Q1052">
        <v>0.12834892673874601</v>
      </c>
    </row>
    <row r="1053" spans="1:17" x14ac:dyDescent="0.3">
      <c r="A1053" t="s">
        <v>2252</v>
      </c>
      <c r="B1053" t="s">
        <v>2253</v>
      </c>
      <c r="C1053" t="s">
        <v>3141</v>
      </c>
      <c r="D1053" t="s">
        <v>454</v>
      </c>
      <c r="E1053">
        <v>2498.4526433599999</v>
      </c>
      <c r="F1053">
        <v>77.150000000000006</v>
      </c>
      <c r="G1053">
        <v>-42.369779373485599</v>
      </c>
      <c r="H1053">
        <v>-4.5488743404813903</v>
      </c>
      <c r="I1053">
        <v>-11.5213334522923</v>
      </c>
      <c r="J1053">
        <v>8.05577963317924</v>
      </c>
      <c r="K1053">
        <v>77.916308902607398</v>
      </c>
      <c r="L1053">
        <v>83.255108252450995</v>
      </c>
      <c r="M1053">
        <v>58.329255127704599</v>
      </c>
      <c r="N1053">
        <v>0.55207591092806596</v>
      </c>
      <c r="O1053">
        <v>55.541153596889103</v>
      </c>
      <c r="P1053">
        <v>23.3413269384492</v>
      </c>
      <c r="Q1053">
        <v>-1.5036204446653E-2</v>
      </c>
    </row>
    <row r="1054" spans="1:17" hidden="1" x14ac:dyDescent="0.3">
      <c r="A1054" t="s">
        <v>2254</v>
      </c>
      <c r="B1054" t="s">
        <v>2255</v>
      </c>
      <c r="C1054" t="s">
        <v>3158</v>
      </c>
      <c r="D1054" t="s">
        <v>266</v>
      </c>
      <c r="E1054">
        <v>2482.6919850999998</v>
      </c>
      <c r="F1054">
        <v>458.1</v>
      </c>
      <c r="G1054">
        <v>44.127253482094901</v>
      </c>
      <c r="H1054">
        <v>-1.08167718318901</v>
      </c>
      <c r="I1054">
        <v>-18.9279399154168</v>
      </c>
      <c r="J1054">
        <v>7.9263248841727503</v>
      </c>
      <c r="K1054">
        <v>481.20756011975101</v>
      </c>
      <c r="L1054">
        <v>480.48867572299901</v>
      </c>
      <c r="M1054">
        <v>60.548525730919103</v>
      </c>
      <c r="N1054">
        <v>0.85764755751433996</v>
      </c>
      <c r="O1054">
        <v>98.384632176380606</v>
      </c>
      <c r="P1054">
        <v>80.781373322809699</v>
      </c>
      <c r="Q1054">
        <v>0.174369704856073</v>
      </c>
    </row>
    <row r="1055" spans="1:17" hidden="1" x14ac:dyDescent="0.3">
      <c r="A1055" t="s">
        <v>2256</v>
      </c>
      <c r="B1055" t="s">
        <v>2257</v>
      </c>
      <c r="C1055" t="s">
        <v>3158</v>
      </c>
      <c r="D1055" t="s">
        <v>88</v>
      </c>
      <c r="E1055">
        <v>2476.4396999999999</v>
      </c>
      <c r="F1055">
        <v>942.15</v>
      </c>
      <c r="G1055">
        <v>125.79107563085201</v>
      </c>
      <c r="H1055">
        <v>-8.5185747756539296</v>
      </c>
      <c r="I1055">
        <v>-38.501067417463901</v>
      </c>
      <c r="J1055">
        <v>4.3146945831792598</v>
      </c>
      <c r="K1055">
        <v>978.700701978099</v>
      </c>
      <c r="L1055">
        <v>957.57225135139799</v>
      </c>
      <c r="M1055">
        <v>54.8999649670941</v>
      </c>
      <c r="N1055">
        <v>0.39014280375855198</v>
      </c>
      <c r="O1055">
        <v>68.550655415804201</v>
      </c>
      <c r="P1055">
        <v>155.46366594360001</v>
      </c>
      <c r="Q1055">
        <v>0.22451538489585199</v>
      </c>
    </row>
    <row r="1056" spans="1:17" hidden="1" x14ac:dyDescent="0.3">
      <c r="A1056" t="s">
        <v>2258</v>
      </c>
      <c r="B1056" t="s">
        <v>2259</v>
      </c>
      <c r="C1056" t="s">
        <v>3158</v>
      </c>
      <c r="D1056" t="s">
        <v>1968</v>
      </c>
      <c r="E1056">
        <v>2474.8413760799999</v>
      </c>
      <c r="F1056">
        <v>828</v>
      </c>
      <c r="G1056">
        <v>-21.332138121227</v>
      </c>
      <c r="H1056">
        <v>24.237079596025001</v>
      </c>
      <c r="I1056">
        <v>28.189466255125001</v>
      </c>
      <c r="J1056">
        <v>11.902229795317499</v>
      </c>
      <c r="K1056">
        <v>698.667395164965</v>
      </c>
      <c r="L1056">
        <v>658.14705151544194</v>
      </c>
      <c r="M1056">
        <v>78.206427993356996</v>
      </c>
      <c r="N1056">
        <v>2.1484551903145199</v>
      </c>
      <c r="O1056">
        <v>10.5072463768115</v>
      </c>
      <c r="P1056">
        <v>59.230769230769198</v>
      </c>
      <c r="Q1056">
        <v>0.17822332802820701</v>
      </c>
    </row>
    <row r="1057" spans="1:17" hidden="1" x14ac:dyDescent="0.3">
      <c r="A1057" t="s">
        <v>2260</v>
      </c>
      <c r="B1057" t="s">
        <v>2261</v>
      </c>
      <c r="C1057" t="s">
        <v>3158</v>
      </c>
      <c r="D1057" t="s">
        <v>111</v>
      </c>
      <c r="E1057">
        <v>2470.8413153699998</v>
      </c>
      <c r="F1057">
        <v>430.2</v>
      </c>
      <c r="G1057">
        <v>-28.496231603266601</v>
      </c>
      <c r="H1057">
        <v>-11.5529443660906</v>
      </c>
      <c r="I1057">
        <v>-16.466920532673001</v>
      </c>
      <c r="J1057">
        <v>2.7099336666523</v>
      </c>
      <c r="K1057">
        <v>466.431822436385</v>
      </c>
      <c r="M1057">
        <v>44.918873295936301</v>
      </c>
      <c r="N1057">
        <v>0.74709469788725602</v>
      </c>
      <c r="O1057">
        <v>45.862389586238898</v>
      </c>
      <c r="P1057">
        <v>5.67428150331612</v>
      </c>
    </row>
    <row r="1058" spans="1:17" x14ac:dyDescent="0.3">
      <c r="A1058" t="s">
        <v>2262</v>
      </c>
      <c r="B1058" t="s">
        <v>2263</v>
      </c>
      <c r="C1058" t="s">
        <v>3145</v>
      </c>
      <c r="D1058" t="s">
        <v>370</v>
      </c>
      <c r="E1058">
        <v>2470.2848042800001</v>
      </c>
      <c r="F1058">
        <v>1749.25</v>
      </c>
      <c r="G1058">
        <v>-31.639106348623098</v>
      </c>
      <c r="H1058">
        <v>-4.7577055393794696</v>
      </c>
      <c r="I1058">
        <v>-8.79866684888683</v>
      </c>
      <c r="J1058">
        <v>2.3202272496280498</v>
      </c>
      <c r="K1058">
        <v>1848.37839314341</v>
      </c>
      <c r="L1058">
        <v>1924.40441801207</v>
      </c>
      <c r="M1058">
        <v>57.3835772402104</v>
      </c>
      <c r="N1058">
        <v>0.46506282227516099</v>
      </c>
      <c r="O1058">
        <v>46.3455766757181</v>
      </c>
      <c r="P1058">
        <v>14.2553886348791</v>
      </c>
      <c r="Q1058">
        <v>-6.9008025038942003E-2</v>
      </c>
    </row>
    <row r="1059" spans="1:17" hidden="1" x14ac:dyDescent="0.3">
      <c r="A1059" t="s">
        <v>2264</v>
      </c>
      <c r="B1059" t="s">
        <v>2265</v>
      </c>
      <c r="C1059" t="s">
        <v>3158</v>
      </c>
      <c r="D1059" t="s">
        <v>123</v>
      </c>
      <c r="E1059">
        <v>2468.7475962859999</v>
      </c>
      <c r="F1059">
        <v>212.34</v>
      </c>
      <c r="G1059">
        <v>-27.288267806234298</v>
      </c>
      <c r="H1059">
        <v>0.33418902078518298</v>
      </c>
      <c r="I1059">
        <v>14.3756642774356</v>
      </c>
      <c r="J1059">
        <v>0.68757041519441398</v>
      </c>
      <c r="K1059">
        <v>203.120759795483</v>
      </c>
      <c r="L1059">
        <v>198.11238468045099</v>
      </c>
      <c r="M1059">
        <v>54.564548440361598</v>
      </c>
      <c r="N1059">
        <v>0.52001093820219602</v>
      </c>
      <c r="O1059">
        <v>36.455684279928398</v>
      </c>
      <c r="P1059">
        <v>41.7489986648865</v>
      </c>
      <c r="Q1059">
        <v>5.6983571132426997E-2</v>
      </c>
    </row>
    <row r="1060" spans="1:17" hidden="1" x14ac:dyDescent="0.3">
      <c r="A1060" t="s">
        <v>2266</v>
      </c>
      <c r="B1060" t="s">
        <v>2267</v>
      </c>
      <c r="C1060" t="s">
        <v>3158</v>
      </c>
      <c r="D1060" t="s">
        <v>266</v>
      </c>
      <c r="E1060">
        <v>2468.1194177550001</v>
      </c>
      <c r="F1060">
        <v>96.28</v>
      </c>
      <c r="G1060">
        <v>9.8834661809273392</v>
      </c>
      <c r="H1060">
        <v>-5.70597624162433</v>
      </c>
      <c r="I1060">
        <v>15.179361084164</v>
      </c>
      <c r="J1060">
        <v>3.1310745680509</v>
      </c>
      <c r="K1060">
        <v>98.503527290130705</v>
      </c>
      <c r="L1060">
        <v>92.961555606554896</v>
      </c>
      <c r="M1060">
        <v>53.933394216573397</v>
      </c>
      <c r="N1060">
        <v>0.35807235038806901</v>
      </c>
      <c r="O1060">
        <v>20.429995845450701</v>
      </c>
      <c r="P1060">
        <v>34.845938375350102</v>
      </c>
      <c r="Q1060">
        <v>-3.3673664182967002E-2</v>
      </c>
    </row>
    <row r="1061" spans="1:17" hidden="1" x14ac:dyDescent="0.3">
      <c r="A1061" t="s">
        <v>2268</v>
      </c>
      <c r="B1061" t="s">
        <v>2269</v>
      </c>
      <c r="C1061" t="s">
        <v>3158</v>
      </c>
      <c r="D1061" t="s">
        <v>222</v>
      </c>
      <c r="E1061">
        <v>2467.0058625900001</v>
      </c>
      <c r="F1061">
        <v>402.65</v>
      </c>
      <c r="G1061">
        <v>63.996276458768499</v>
      </c>
      <c r="H1061">
        <v>6.4181336412909697</v>
      </c>
      <c r="I1061">
        <v>4.2838979086081599</v>
      </c>
      <c r="J1061">
        <v>4.02518666926062</v>
      </c>
      <c r="K1061">
        <v>388.05848395699797</v>
      </c>
      <c r="L1061">
        <v>378.75325000873403</v>
      </c>
      <c r="M1061">
        <v>75.528607697432193</v>
      </c>
      <c r="N1061">
        <v>0.80572597180463601</v>
      </c>
      <c r="O1061">
        <v>35.092512107289203</v>
      </c>
      <c r="P1061">
        <v>84.701834862385297</v>
      </c>
      <c r="Q1061">
        <v>9.2815056352845995E-2</v>
      </c>
    </row>
    <row r="1062" spans="1:17" hidden="1" x14ac:dyDescent="0.3">
      <c r="A1062" t="s">
        <v>2270</v>
      </c>
      <c r="B1062" t="s">
        <v>2271</v>
      </c>
      <c r="C1062" t="s">
        <v>3158</v>
      </c>
      <c r="D1062" t="s">
        <v>370</v>
      </c>
      <c r="E1062">
        <v>2465.7667011250001</v>
      </c>
      <c r="F1062">
        <v>1040.45</v>
      </c>
      <c r="G1062">
        <v>-14.059373438947</v>
      </c>
      <c r="H1062">
        <v>-3.4051142800851601</v>
      </c>
      <c r="I1062">
        <v>15.8074989276622</v>
      </c>
      <c r="J1062">
        <v>-1.8943500990164399</v>
      </c>
      <c r="K1062">
        <v>1026.2534667704499</v>
      </c>
      <c r="L1062">
        <v>966.08906981426605</v>
      </c>
      <c r="M1062">
        <v>42.119061290922801</v>
      </c>
      <c r="N1062">
        <v>0.132453051546357</v>
      </c>
      <c r="O1062">
        <v>39.362775722043303</v>
      </c>
      <c r="P1062">
        <v>39.339761617784902</v>
      </c>
      <c r="Q1062">
        <v>1.1930959972795E-2</v>
      </c>
    </row>
    <row r="1063" spans="1:17" x14ac:dyDescent="0.3">
      <c r="A1063" t="s">
        <v>2272</v>
      </c>
      <c r="B1063" t="s">
        <v>2273</v>
      </c>
      <c r="C1063" t="s">
        <v>3151</v>
      </c>
      <c r="D1063" t="s">
        <v>80</v>
      </c>
      <c r="E1063">
        <v>2465.3544972599998</v>
      </c>
      <c r="F1063">
        <v>582.9</v>
      </c>
      <c r="G1063">
        <v>-47.077419615791399</v>
      </c>
      <c r="H1063">
        <v>1.18193113592712E-2</v>
      </c>
      <c r="I1063">
        <v>-24.330699801595198</v>
      </c>
      <c r="J1063">
        <v>-1.03726993116586</v>
      </c>
      <c r="K1063">
        <v>622.19859284242898</v>
      </c>
      <c r="L1063">
        <v>716.586668814316</v>
      </c>
      <c r="M1063">
        <v>42.417083615319498</v>
      </c>
      <c r="N1063">
        <v>0.65409179454520405</v>
      </c>
      <c r="O1063">
        <v>51.998627551895702</v>
      </c>
      <c r="P1063">
        <v>8.9532710280373795</v>
      </c>
    </row>
    <row r="1064" spans="1:17" hidden="1" x14ac:dyDescent="0.3">
      <c r="A1064" t="s">
        <v>2274</v>
      </c>
      <c r="B1064" t="s">
        <v>2275</v>
      </c>
      <c r="C1064" t="s">
        <v>3158</v>
      </c>
      <c r="D1064" t="s">
        <v>266</v>
      </c>
      <c r="E1064">
        <v>2450.0519749999999</v>
      </c>
      <c r="F1064">
        <v>480.5</v>
      </c>
      <c r="G1064">
        <v>-10.0350736508202</v>
      </c>
      <c r="H1064">
        <v>4.9348161295173796</v>
      </c>
      <c r="I1064">
        <v>-5.4036233878835702</v>
      </c>
      <c r="J1064">
        <v>2.8548197906558701</v>
      </c>
      <c r="K1064">
        <v>472.64231106618399</v>
      </c>
      <c r="L1064">
        <v>454.14728955483798</v>
      </c>
      <c r="M1064">
        <v>65.085064731204497</v>
      </c>
      <c r="N1064">
        <v>0.28816503454759301</v>
      </c>
      <c r="O1064">
        <v>10.2809573361082</v>
      </c>
      <c r="P1064">
        <v>25.9336915214257</v>
      </c>
      <c r="Q1064">
        <v>2.8767045247977002E-2</v>
      </c>
    </row>
    <row r="1065" spans="1:17" hidden="1" x14ac:dyDescent="0.3">
      <c r="A1065" t="s">
        <v>2276</v>
      </c>
      <c r="B1065" t="s">
        <v>2277</v>
      </c>
      <c r="C1065" t="s">
        <v>3158</v>
      </c>
      <c r="D1065" t="s">
        <v>261</v>
      </c>
      <c r="E1065">
        <v>2446.7730000000001</v>
      </c>
      <c r="F1065">
        <v>5179.75</v>
      </c>
      <c r="G1065">
        <v>68.130823317460099</v>
      </c>
      <c r="H1065">
        <v>-2.4859921184657998</v>
      </c>
      <c r="I1065">
        <v>61.870384611682702</v>
      </c>
      <c r="J1065">
        <v>3.3970629992997599</v>
      </c>
      <c r="K1065">
        <v>4913.1420573176501</v>
      </c>
      <c r="L1065">
        <v>3981.8681152631698</v>
      </c>
      <c r="M1065">
        <v>65.379125568260406</v>
      </c>
      <c r="N1065">
        <v>0.33631930869825499</v>
      </c>
      <c r="O1065">
        <v>10.794922534871301</v>
      </c>
      <c r="P1065">
        <v>104.846555406153</v>
      </c>
      <c r="Q1065">
        <v>0.17699632078174499</v>
      </c>
    </row>
    <row r="1066" spans="1:17" hidden="1" x14ac:dyDescent="0.3">
      <c r="A1066" t="s">
        <v>2278</v>
      </c>
      <c r="B1066" t="s">
        <v>2279</v>
      </c>
      <c r="C1066" t="s">
        <v>3158</v>
      </c>
      <c r="D1066" t="s">
        <v>573</v>
      </c>
      <c r="E1066">
        <v>2444.6416451599998</v>
      </c>
      <c r="F1066">
        <v>1666.15</v>
      </c>
      <c r="G1066">
        <v>110.04069213071</v>
      </c>
      <c r="H1066">
        <v>-12.8188959877385</v>
      </c>
      <c r="I1066">
        <v>-7.67924269661507</v>
      </c>
      <c r="J1066">
        <v>-1.38251755738076</v>
      </c>
      <c r="K1066">
        <v>1759.8656586572999</v>
      </c>
      <c r="L1066">
        <v>1605.3720210701199</v>
      </c>
      <c r="M1066">
        <v>50.959018325326703</v>
      </c>
      <c r="N1066">
        <v>0.77860143169851503</v>
      </c>
      <c r="O1066">
        <v>34.765777390991197</v>
      </c>
      <c r="P1066">
        <v>172.692307692307</v>
      </c>
      <c r="Q1066">
        <v>0.26231447005004699</v>
      </c>
    </row>
    <row r="1067" spans="1:17" hidden="1" x14ac:dyDescent="0.3">
      <c r="A1067" t="s">
        <v>2280</v>
      </c>
      <c r="B1067" t="s">
        <v>2281</v>
      </c>
      <c r="C1067" t="s">
        <v>3158</v>
      </c>
      <c r="D1067" t="s">
        <v>72</v>
      </c>
      <c r="E1067">
        <v>2426.22408903</v>
      </c>
      <c r="F1067">
        <v>918</v>
      </c>
      <c r="G1067">
        <v>55.189445977124898</v>
      </c>
      <c r="H1067">
        <v>4.5056740155926596</v>
      </c>
      <c r="I1067">
        <v>-9.1324033583717004</v>
      </c>
      <c r="J1067">
        <v>8.3332825313725998</v>
      </c>
      <c r="K1067">
        <v>858.42273251239101</v>
      </c>
      <c r="L1067">
        <v>816.54523357167704</v>
      </c>
      <c r="M1067">
        <v>73.001185228978798</v>
      </c>
      <c r="N1067">
        <v>1.1326173980865799</v>
      </c>
      <c r="O1067">
        <v>19.139433551198199</v>
      </c>
      <c r="P1067">
        <v>87.730061349693202</v>
      </c>
      <c r="Q1067">
        <v>0.103948099913153</v>
      </c>
    </row>
    <row r="1068" spans="1:17" hidden="1" x14ac:dyDescent="0.3">
      <c r="A1068" t="s">
        <v>2282</v>
      </c>
      <c r="B1068" t="s">
        <v>2283</v>
      </c>
      <c r="C1068" t="s">
        <v>3158</v>
      </c>
      <c r="D1068" t="s">
        <v>213</v>
      </c>
      <c r="E1068">
        <v>2420.2738159599999</v>
      </c>
      <c r="F1068">
        <v>823.15</v>
      </c>
      <c r="G1068">
        <v>19.6529780060281</v>
      </c>
      <c r="H1068">
        <v>4.0286022233034799</v>
      </c>
      <c r="I1068">
        <v>57.388216479595798</v>
      </c>
      <c r="J1068">
        <v>2.2279775207950498</v>
      </c>
      <c r="K1068">
        <v>712.592995750211</v>
      </c>
      <c r="L1068">
        <v>613.94452690860999</v>
      </c>
      <c r="M1068">
        <v>60.575243907785399</v>
      </c>
      <c r="N1068">
        <v>0.93954509334656999</v>
      </c>
      <c r="O1068">
        <v>0.710684565389052</v>
      </c>
      <c r="P1068">
        <v>104.76368159203901</v>
      </c>
      <c r="Q1068">
        <v>3.7166053371170002E-2</v>
      </c>
    </row>
    <row r="1069" spans="1:17" hidden="1" x14ac:dyDescent="0.3">
      <c r="A1069" t="s">
        <v>2284</v>
      </c>
      <c r="B1069" t="s">
        <v>2285</v>
      </c>
      <c r="C1069" t="s">
        <v>3158</v>
      </c>
      <c r="D1069" t="s">
        <v>117</v>
      </c>
      <c r="E1069">
        <v>2417.942528</v>
      </c>
      <c r="F1069">
        <v>497.3</v>
      </c>
      <c r="G1069">
        <v>-5.9447352839412497</v>
      </c>
      <c r="H1069">
        <v>0.74941504355868305</v>
      </c>
      <c r="I1069">
        <v>-22.7210744927146</v>
      </c>
      <c r="J1069">
        <v>8.4098476201047205</v>
      </c>
      <c r="K1069">
        <v>511.418279095505</v>
      </c>
      <c r="L1069">
        <v>534.08576250233602</v>
      </c>
      <c r="M1069">
        <v>65.306412727685299</v>
      </c>
      <c r="N1069">
        <v>1.05753116131229</v>
      </c>
      <c r="O1069">
        <v>46.752463301829799</v>
      </c>
      <c r="P1069">
        <v>18.046406741439601</v>
      </c>
      <c r="Q1069">
        <v>1.0639598629334E-2</v>
      </c>
    </row>
    <row r="1070" spans="1:17" hidden="1" x14ac:dyDescent="0.3">
      <c r="A1070" t="s">
        <v>2286</v>
      </c>
      <c r="B1070" t="s">
        <v>2287</v>
      </c>
      <c r="C1070" t="s">
        <v>3158</v>
      </c>
      <c r="D1070" t="s">
        <v>2288</v>
      </c>
      <c r="E1070">
        <v>2415.0843383000001</v>
      </c>
      <c r="F1070">
        <v>4802</v>
      </c>
      <c r="G1070">
        <v>44.038328472748098</v>
      </c>
      <c r="H1070">
        <v>-7.07344969008735</v>
      </c>
      <c r="I1070">
        <v>25.311118747276801</v>
      </c>
      <c r="J1070">
        <v>-2.00873442897334</v>
      </c>
      <c r="K1070">
        <v>5122.2997550162199</v>
      </c>
      <c r="L1070">
        <v>4640.8064443045496</v>
      </c>
      <c r="M1070">
        <v>50.516987615258401</v>
      </c>
      <c r="N1070">
        <v>0.96843805049911902</v>
      </c>
      <c r="O1070">
        <v>34.173261141191098</v>
      </c>
      <c r="P1070">
        <v>65.017182130584104</v>
      </c>
      <c r="Q1070">
        <v>0.146786226314253</v>
      </c>
    </row>
    <row r="1071" spans="1:17" x14ac:dyDescent="0.3">
      <c r="A1071" t="s">
        <v>2289</v>
      </c>
      <c r="B1071" t="s">
        <v>2290</v>
      </c>
      <c r="C1071" t="s">
        <v>3152</v>
      </c>
      <c r="D1071" t="s">
        <v>1279</v>
      </c>
      <c r="E1071">
        <v>2406.0874591050001</v>
      </c>
      <c r="F1071">
        <v>290.75</v>
      </c>
      <c r="G1071">
        <v>-61.9170220435049</v>
      </c>
      <c r="H1071">
        <v>-4.9182248447682202</v>
      </c>
      <c r="I1071">
        <v>-24.818203985228699</v>
      </c>
      <c r="J1071">
        <v>2.8398601098940799</v>
      </c>
      <c r="K1071">
        <v>302.220860773418</v>
      </c>
      <c r="L1071">
        <v>358.26772892650803</v>
      </c>
      <c r="M1071">
        <v>52.460580884412202</v>
      </c>
      <c r="N1071">
        <v>0.73639934081438496</v>
      </c>
      <c r="O1071">
        <v>81.953537268954705</v>
      </c>
      <c r="P1071">
        <v>16.6031682374173</v>
      </c>
      <c r="Q1071">
        <v>-4.4326106265163E-2</v>
      </c>
    </row>
    <row r="1072" spans="1:17" hidden="1" x14ac:dyDescent="0.3">
      <c r="A1072" t="s">
        <v>2291</v>
      </c>
      <c r="B1072" t="s">
        <v>2292</v>
      </c>
      <c r="C1072" t="s">
        <v>3158</v>
      </c>
      <c r="D1072" t="s">
        <v>426</v>
      </c>
      <c r="E1072">
        <v>2396.0334146250002</v>
      </c>
      <c r="F1072">
        <v>1030.25</v>
      </c>
      <c r="G1072">
        <v>-40.672170470283099</v>
      </c>
      <c r="H1072">
        <v>0.18869439640142999</v>
      </c>
      <c r="I1072">
        <v>-16.978453304663098</v>
      </c>
      <c r="J1072">
        <v>1.61467727430913</v>
      </c>
      <c r="K1072">
        <v>1065.0618582802699</v>
      </c>
      <c r="L1072">
        <v>1150.2551522024701</v>
      </c>
      <c r="M1072">
        <v>66.2908202101722</v>
      </c>
      <c r="N1072">
        <v>0.66474762555192002</v>
      </c>
      <c r="O1072">
        <v>39.771900024265904</v>
      </c>
      <c r="P1072">
        <v>3.0250000000000101</v>
      </c>
      <c r="Q1072">
        <v>-2.8711539948329E-2</v>
      </c>
    </row>
    <row r="1073" spans="1:17" hidden="1" x14ac:dyDescent="0.3">
      <c r="A1073" t="s">
        <v>2293</v>
      </c>
      <c r="B1073" t="s">
        <v>2294</v>
      </c>
      <c r="C1073" t="s">
        <v>3158</v>
      </c>
      <c r="D1073" t="s">
        <v>183</v>
      </c>
      <c r="E1073">
        <v>2395.2021294599999</v>
      </c>
      <c r="F1073">
        <v>1612.5</v>
      </c>
      <c r="G1073">
        <v>-0.48076812594503998</v>
      </c>
      <c r="H1073">
        <v>-7.9224488277475702</v>
      </c>
      <c r="I1073">
        <v>-30.614469431237801</v>
      </c>
      <c r="J1073">
        <v>2.3003650547323802</v>
      </c>
      <c r="K1073">
        <v>1763.49690988878</v>
      </c>
      <c r="L1073">
        <v>1821.6436543288501</v>
      </c>
      <c r="M1073">
        <v>46.411225065561403</v>
      </c>
      <c r="N1073">
        <v>0.67129349527139803</v>
      </c>
      <c r="O1073">
        <v>53.798449612403097</v>
      </c>
      <c r="P1073">
        <v>30.6884953600518</v>
      </c>
      <c r="Q1073">
        <v>9.0874360016952996E-2</v>
      </c>
    </row>
    <row r="1074" spans="1:17" hidden="1" x14ac:dyDescent="0.3">
      <c r="A1074" t="s">
        <v>2295</v>
      </c>
      <c r="B1074" t="s">
        <v>2296</v>
      </c>
      <c r="C1074" t="s">
        <v>3158</v>
      </c>
      <c r="D1074" t="s">
        <v>2297</v>
      </c>
      <c r="E1074">
        <v>2389.9748880000002</v>
      </c>
      <c r="F1074">
        <v>951</v>
      </c>
      <c r="G1074">
        <v>324.13890164201302</v>
      </c>
      <c r="H1074">
        <v>-10.3372636425623</v>
      </c>
      <c r="I1074">
        <v>42.179820911742603</v>
      </c>
      <c r="J1074">
        <v>-7.9430236686634696</v>
      </c>
      <c r="K1074">
        <v>953.90183959509295</v>
      </c>
      <c r="L1074">
        <v>712.29574969758698</v>
      </c>
      <c r="M1074">
        <v>40.0728218630274</v>
      </c>
      <c r="N1074">
        <v>0.79710144927536197</v>
      </c>
      <c r="O1074">
        <v>20.215562565720301</v>
      </c>
      <c r="P1074">
        <v>583.856387076891</v>
      </c>
      <c r="Q1074">
        <v>0.29407892249343598</v>
      </c>
    </row>
    <row r="1075" spans="1:17" hidden="1" x14ac:dyDescent="0.3">
      <c r="A1075" t="s">
        <v>2298</v>
      </c>
      <c r="B1075" t="s">
        <v>2299</v>
      </c>
      <c r="C1075" t="s">
        <v>3158</v>
      </c>
      <c r="D1075" t="s">
        <v>261</v>
      </c>
      <c r="E1075">
        <v>2389.0633421150001</v>
      </c>
      <c r="F1075">
        <v>232.4</v>
      </c>
      <c r="G1075">
        <v>-46.255469554878303</v>
      </c>
      <c r="H1075">
        <v>-6.6910913196118198</v>
      </c>
      <c r="I1075">
        <v>-23.554517193729399</v>
      </c>
      <c r="J1075">
        <v>0.44081873152476098</v>
      </c>
      <c r="K1075">
        <v>241.91893723916701</v>
      </c>
      <c r="L1075">
        <v>258.96578240494898</v>
      </c>
      <c r="M1075">
        <v>51.126505893139701</v>
      </c>
      <c r="N1075">
        <v>1.47229723416946</v>
      </c>
      <c r="O1075">
        <v>46.084337349397501</v>
      </c>
      <c r="P1075">
        <v>13.893653516295</v>
      </c>
      <c r="Q1075">
        <v>4.2503395196956999E-2</v>
      </c>
    </row>
    <row r="1076" spans="1:17" hidden="1" x14ac:dyDescent="0.3">
      <c r="A1076" t="s">
        <v>2300</v>
      </c>
      <c r="B1076" t="s">
        <v>2301</v>
      </c>
      <c r="C1076" t="s">
        <v>3158</v>
      </c>
      <c r="D1076" t="s">
        <v>1044</v>
      </c>
      <c r="E1076">
        <v>2375.0531639999999</v>
      </c>
      <c r="F1076">
        <v>1234.9000000000001</v>
      </c>
      <c r="G1076">
        <v>18.442061360796298</v>
      </c>
      <c r="H1076">
        <v>12.3737739696831</v>
      </c>
      <c r="I1076">
        <v>35.188091956734603</v>
      </c>
      <c r="J1076">
        <v>8.3566631360437604</v>
      </c>
      <c r="K1076">
        <v>980.381479044922</v>
      </c>
      <c r="L1076">
        <v>906.375514761197</v>
      </c>
      <c r="M1076">
        <v>76.915651262340106</v>
      </c>
      <c r="N1076">
        <v>2.1226643303143198</v>
      </c>
      <c r="O1076">
        <v>8.1059195076524198</v>
      </c>
      <c r="P1076">
        <v>92.187378414131203</v>
      </c>
      <c r="Q1076">
        <v>3.7315120318236999E-2</v>
      </c>
    </row>
    <row r="1077" spans="1:17" hidden="1" x14ac:dyDescent="0.3">
      <c r="A1077" t="s">
        <v>2302</v>
      </c>
      <c r="B1077" t="s">
        <v>2303</v>
      </c>
      <c r="C1077" t="s">
        <v>3158</v>
      </c>
      <c r="D1077" t="s">
        <v>232</v>
      </c>
      <c r="E1077">
        <v>2370.8461597139999</v>
      </c>
      <c r="F1077">
        <v>135.25</v>
      </c>
      <c r="G1077">
        <v>109.57805631082201</v>
      </c>
      <c r="H1077">
        <v>-0.57377214239785601</v>
      </c>
      <c r="I1077">
        <v>97.084595976051503</v>
      </c>
      <c r="J1077">
        <v>9.5840249955361294</v>
      </c>
      <c r="K1077">
        <v>122.87026978297899</v>
      </c>
      <c r="L1077">
        <v>95.999649602206901</v>
      </c>
      <c r="M1077">
        <v>66.605321682158305</v>
      </c>
      <c r="N1077">
        <v>0.28259916440065502</v>
      </c>
      <c r="O1077">
        <v>23.024029574861299</v>
      </c>
      <c r="P1077">
        <v>161.807975222609</v>
      </c>
    </row>
    <row r="1078" spans="1:17" hidden="1" x14ac:dyDescent="0.3">
      <c r="A1078" t="s">
        <v>2304</v>
      </c>
      <c r="B1078" t="s">
        <v>2305</v>
      </c>
      <c r="C1078" t="s">
        <v>3158</v>
      </c>
      <c r="D1078" t="s">
        <v>269</v>
      </c>
      <c r="E1078">
        <v>2368.4569177499998</v>
      </c>
      <c r="F1078">
        <v>485.3</v>
      </c>
      <c r="G1078">
        <v>54.957678908321597</v>
      </c>
      <c r="H1078">
        <v>10.691764304573301</v>
      </c>
      <c r="I1078">
        <v>14.308871771819801</v>
      </c>
      <c r="J1078">
        <v>-0.47355801980851098</v>
      </c>
      <c r="K1078">
        <v>453.29690895767197</v>
      </c>
      <c r="L1078">
        <v>395.10549898057798</v>
      </c>
      <c r="M1078">
        <v>69.424673506004495</v>
      </c>
      <c r="N1078">
        <v>0.73935364563258898</v>
      </c>
      <c r="O1078">
        <v>5.3162991963733699</v>
      </c>
      <c r="P1078">
        <v>88.869429850165403</v>
      </c>
      <c r="Q1078">
        <v>0.25317821883571401</v>
      </c>
    </row>
    <row r="1079" spans="1:17" hidden="1" x14ac:dyDescent="0.3">
      <c r="A1079" t="s">
        <v>2306</v>
      </c>
      <c r="B1079" t="s">
        <v>2307</v>
      </c>
      <c r="C1079" t="s">
        <v>3158</v>
      </c>
      <c r="D1079" t="s">
        <v>139</v>
      </c>
      <c r="E1079">
        <v>2367.7524475349901</v>
      </c>
      <c r="F1079">
        <v>9.09</v>
      </c>
      <c r="G1079">
        <v>29.2405409862757</v>
      </c>
      <c r="H1079">
        <v>-13.6109193287538</v>
      </c>
      <c r="I1079">
        <v>-15.9283595675718</v>
      </c>
      <c r="J1079">
        <v>-2.0740773943214099E-3</v>
      </c>
      <c r="K1079">
        <v>9.9204700310470599</v>
      </c>
      <c r="L1079">
        <v>9.81831967120449</v>
      </c>
      <c r="M1079">
        <v>39.676441345370598</v>
      </c>
      <c r="N1079">
        <v>0.33267067068348499</v>
      </c>
      <c r="O1079">
        <v>117.82178217821701</v>
      </c>
      <c r="P1079">
        <v>56.724137931034399</v>
      </c>
      <c r="Q1079">
        <v>0.11727170442940101</v>
      </c>
    </row>
    <row r="1080" spans="1:17" hidden="1" x14ac:dyDescent="0.3">
      <c r="A1080" t="s">
        <v>2308</v>
      </c>
      <c r="B1080" t="s">
        <v>2309</v>
      </c>
      <c r="C1080" t="s">
        <v>3158</v>
      </c>
      <c r="D1080" t="s">
        <v>266</v>
      </c>
      <c r="E1080">
        <v>2365.8889044749999</v>
      </c>
      <c r="F1080">
        <v>439.6</v>
      </c>
      <c r="G1080">
        <v>74.957420599710602</v>
      </c>
      <c r="H1080">
        <v>-1.4938842878765</v>
      </c>
      <c r="I1080">
        <v>110.68652149457</v>
      </c>
      <c r="J1080">
        <v>2.3359657897152899</v>
      </c>
      <c r="K1080">
        <v>413.13200989916402</v>
      </c>
      <c r="M1080">
        <v>54.526294383363698</v>
      </c>
      <c r="N1080">
        <v>0.73803175460579795</v>
      </c>
      <c r="O1080">
        <v>10.2820746132848</v>
      </c>
      <c r="P1080">
        <v>163.628185907046</v>
      </c>
    </row>
    <row r="1081" spans="1:17" hidden="1" x14ac:dyDescent="0.3">
      <c r="A1081" t="s">
        <v>2310</v>
      </c>
      <c r="B1081" t="s">
        <v>2311</v>
      </c>
      <c r="C1081" t="s">
        <v>3158</v>
      </c>
      <c r="D1081" t="s">
        <v>46</v>
      </c>
      <c r="E1081">
        <v>2356.011014015</v>
      </c>
      <c r="F1081">
        <v>2132.8000000000002</v>
      </c>
      <c r="G1081">
        <v>-10.9801589160367</v>
      </c>
      <c r="H1081">
        <v>-5.9879724026643801</v>
      </c>
      <c r="I1081">
        <v>-24.573354034095999</v>
      </c>
      <c r="J1081">
        <v>2.3591280681539102</v>
      </c>
      <c r="K1081">
        <v>2320.4214188003298</v>
      </c>
      <c r="L1081">
        <v>2474.8663138819202</v>
      </c>
      <c r="M1081">
        <v>55.368410236169503</v>
      </c>
      <c r="N1081">
        <v>0.95611356561264504</v>
      </c>
      <c r="O1081">
        <v>73.851275318829593</v>
      </c>
      <c r="P1081">
        <v>19.823590550296299</v>
      </c>
      <c r="Q1081">
        <v>6.5344867024789005E-2</v>
      </c>
    </row>
    <row r="1082" spans="1:17" hidden="1" x14ac:dyDescent="0.3">
      <c r="A1082" t="s">
        <v>2312</v>
      </c>
      <c r="B1082" t="s">
        <v>2313</v>
      </c>
      <c r="C1082" t="s">
        <v>3158</v>
      </c>
      <c r="D1082" t="s">
        <v>188</v>
      </c>
      <c r="E1082">
        <v>2335.3308000000002</v>
      </c>
      <c r="F1082">
        <v>213.93</v>
      </c>
      <c r="G1082">
        <v>33.099652501419897</v>
      </c>
      <c r="H1082">
        <v>10.9176112083332</v>
      </c>
      <c r="I1082">
        <v>59.0991499970118</v>
      </c>
      <c r="J1082">
        <v>-3.4097527265390601</v>
      </c>
      <c r="K1082">
        <v>191.394675678238</v>
      </c>
      <c r="L1082">
        <v>166.76651109872401</v>
      </c>
      <c r="M1082">
        <v>60.1109486122199</v>
      </c>
      <c r="N1082">
        <v>2.1520436499454498</v>
      </c>
      <c r="O1082">
        <v>4.4547281821156499</v>
      </c>
      <c r="P1082">
        <v>91.008928571428498</v>
      </c>
      <c r="Q1082">
        <v>3.5946514154756998E-2</v>
      </c>
    </row>
    <row r="1083" spans="1:17" hidden="1" x14ac:dyDescent="0.3">
      <c r="A1083" t="s">
        <v>2314</v>
      </c>
      <c r="B1083" t="s">
        <v>2315</v>
      </c>
      <c r="C1083" t="s">
        <v>3158</v>
      </c>
      <c r="D1083" t="s">
        <v>659</v>
      </c>
      <c r="E1083">
        <v>2333.4941790150001</v>
      </c>
      <c r="F1083">
        <v>2002.2</v>
      </c>
      <c r="G1083">
        <v>-31.921530385263399</v>
      </c>
      <c r="H1083">
        <v>-7.3964768012353801</v>
      </c>
      <c r="I1083">
        <v>-17.151305983839599</v>
      </c>
      <c r="J1083">
        <v>0.238176674069037</v>
      </c>
      <c r="K1083">
        <v>2110.1203834633002</v>
      </c>
      <c r="L1083">
        <v>2290.5629745986098</v>
      </c>
      <c r="M1083">
        <v>45.885413524725301</v>
      </c>
      <c r="N1083">
        <v>0.40346104752671202</v>
      </c>
      <c r="O1083">
        <v>61.322545200279599</v>
      </c>
      <c r="P1083">
        <v>8.2328774528352895</v>
      </c>
      <c r="Q1083">
        <v>6.3352648647687998E-2</v>
      </c>
    </row>
    <row r="1084" spans="1:17" hidden="1" x14ac:dyDescent="0.3">
      <c r="A1084" t="s">
        <v>2316</v>
      </c>
      <c r="B1084" t="s">
        <v>2317</v>
      </c>
      <c r="C1084" t="s">
        <v>3158</v>
      </c>
      <c r="D1084" t="s">
        <v>251</v>
      </c>
      <c r="E1084">
        <v>2328.3474533899998</v>
      </c>
      <c r="F1084">
        <v>1587.1</v>
      </c>
      <c r="G1084">
        <v>-7.5689757479599296</v>
      </c>
      <c r="H1084">
        <v>-3.0194268042337402</v>
      </c>
      <c r="I1084">
        <v>-10.280203793201499</v>
      </c>
      <c r="J1084">
        <v>6.6189077336161501</v>
      </c>
      <c r="K1084">
        <v>1617.8084671691199</v>
      </c>
      <c r="L1084">
        <v>1675.4304352981901</v>
      </c>
      <c r="M1084">
        <v>62.823975579470599</v>
      </c>
      <c r="N1084">
        <v>0.98701783409985699</v>
      </c>
      <c r="O1084">
        <v>34.043223489383102</v>
      </c>
      <c r="P1084">
        <v>21.152671755725098</v>
      </c>
      <c r="Q1084">
        <v>2.7324104983707E-2</v>
      </c>
    </row>
    <row r="1085" spans="1:17" hidden="1" x14ac:dyDescent="0.3">
      <c r="A1085" t="s">
        <v>2318</v>
      </c>
      <c r="B1085" t="s">
        <v>2319</v>
      </c>
      <c r="C1085" t="s">
        <v>3158</v>
      </c>
      <c r="D1085" t="s">
        <v>195</v>
      </c>
      <c r="E1085">
        <v>2314.8300574800001</v>
      </c>
      <c r="F1085">
        <v>85.5</v>
      </c>
      <c r="G1085">
        <v>80.119866215803796</v>
      </c>
      <c r="H1085">
        <v>4.6740158187170699</v>
      </c>
      <c r="I1085">
        <v>-13.473317342037801</v>
      </c>
      <c r="J1085">
        <v>0.91373826346033404</v>
      </c>
      <c r="K1085">
        <v>83.157270707297997</v>
      </c>
      <c r="L1085">
        <v>82.852594473011806</v>
      </c>
      <c r="M1085">
        <v>75.1320229232646</v>
      </c>
      <c r="N1085">
        <v>0.99890923213042804</v>
      </c>
      <c r="O1085">
        <v>63.742690058479504</v>
      </c>
      <c r="P1085">
        <v>107.172280106614</v>
      </c>
      <c r="Q1085">
        <v>0.192710139167827</v>
      </c>
    </row>
    <row r="1086" spans="1:17" hidden="1" x14ac:dyDescent="0.3">
      <c r="A1086" t="s">
        <v>2320</v>
      </c>
      <c r="B1086" t="s">
        <v>2321</v>
      </c>
      <c r="C1086" t="s">
        <v>3158</v>
      </c>
      <c r="D1086" t="s">
        <v>2322</v>
      </c>
      <c r="E1086">
        <v>2298.8308350000002</v>
      </c>
      <c r="F1086">
        <v>2189.3000000000002</v>
      </c>
      <c r="G1086">
        <v>30.446479559463</v>
      </c>
      <c r="H1086">
        <v>15.721665340194001</v>
      </c>
      <c r="I1086">
        <v>62.562332744037398</v>
      </c>
      <c r="J1086">
        <v>3.2199413726580599</v>
      </c>
      <c r="K1086">
        <v>1856.5834969568</v>
      </c>
      <c r="L1086">
        <v>1563.27185320117</v>
      </c>
      <c r="N1086">
        <v>0.62432547455311904</v>
      </c>
      <c r="O1086">
        <v>7.2488923400173499</v>
      </c>
      <c r="P1086">
        <v>117.8407960199</v>
      </c>
    </row>
    <row r="1087" spans="1:17" hidden="1" x14ac:dyDescent="0.3">
      <c r="A1087" t="s">
        <v>2323</v>
      </c>
      <c r="B1087" t="s">
        <v>2324</v>
      </c>
      <c r="C1087" t="s">
        <v>3158</v>
      </c>
      <c r="D1087" t="s">
        <v>393</v>
      </c>
      <c r="E1087">
        <v>2288.1430180399998</v>
      </c>
      <c r="F1087">
        <v>684.35</v>
      </c>
      <c r="G1087">
        <v>-41.694437329915601</v>
      </c>
      <c r="H1087">
        <v>-7.48503595361883</v>
      </c>
      <c r="I1087">
        <v>-15.07444664112</v>
      </c>
      <c r="J1087">
        <v>3.1155280460727801</v>
      </c>
      <c r="K1087">
        <v>714.86338577230799</v>
      </c>
      <c r="L1087">
        <v>781.45269445572205</v>
      </c>
      <c r="M1087">
        <v>52.803800588011597</v>
      </c>
      <c r="N1087">
        <v>0.558150318418977</v>
      </c>
      <c r="O1087">
        <v>37.312778548988</v>
      </c>
      <c r="P1087">
        <v>4.1628614916286102</v>
      </c>
      <c r="Q1087">
        <v>-4.4120289303686E-2</v>
      </c>
    </row>
    <row r="1088" spans="1:17" hidden="1" x14ac:dyDescent="0.3">
      <c r="A1088" t="s">
        <v>2325</v>
      </c>
      <c r="B1088" t="s">
        <v>2326</v>
      </c>
      <c r="C1088" t="s">
        <v>3158</v>
      </c>
      <c r="D1088" t="s">
        <v>370</v>
      </c>
      <c r="E1088">
        <v>2286.2025021599902</v>
      </c>
      <c r="F1088">
        <v>984.35</v>
      </c>
      <c r="G1088">
        <v>-12.0168356863035</v>
      </c>
      <c r="H1088">
        <v>-0.30812078373476598</v>
      </c>
      <c r="I1088">
        <v>27.7068227493892</v>
      </c>
      <c r="J1088">
        <v>7.2084488510761098</v>
      </c>
      <c r="K1088">
        <v>917.26836339109605</v>
      </c>
      <c r="L1088">
        <v>850.72458916093001</v>
      </c>
      <c r="M1088">
        <v>53.319762195146801</v>
      </c>
      <c r="N1088">
        <v>0.98388870056680999</v>
      </c>
      <c r="O1088">
        <v>17.0315436582516</v>
      </c>
      <c r="P1088">
        <v>52.742648770269199</v>
      </c>
      <c r="Q1088">
        <v>-3.0395303533890999E-2</v>
      </c>
    </row>
    <row r="1089" spans="1:17" hidden="1" x14ac:dyDescent="0.3">
      <c r="A1089" t="s">
        <v>2327</v>
      </c>
      <c r="B1089" t="s">
        <v>2328</v>
      </c>
      <c r="C1089" t="s">
        <v>3158</v>
      </c>
      <c r="D1089" t="s">
        <v>51</v>
      </c>
      <c r="E1089">
        <v>2284.717496965</v>
      </c>
      <c r="F1089">
        <v>1043.5</v>
      </c>
      <c r="G1089">
        <v>132.30773251768301</v>
      </c>
      <c r="H1089">
        <v>-1.8432011944640501</v>
      </c>
      <c r="I1089">
        <v>57.534206218586199</v>
      </c>
      <c r="J1089">
        <v>13.4449456715713</v>
      </c>
      <c r="K1089">
        <v>965.69694274115398</v>
      </c>
      <c r="L1089">
        <v>763.143092573275</v>
      </c>
      <c r="M1089">
        <v>65.458574182147501</v>
      </c>
      <c r="N1089">
        <v>1.14008572492694</v>
      </c>
      <c r="O1089">
        <v>14.8298993770963</v>
      </c>
      <c r="P1089">
        <v>160.80979755061199</v>
      </c>
      <c r="Q1089">
        <v>0.14745798190253501</v>
      </c>
    </row>
    <row r="1090" spans="1:17" hidden="1" x14ac:dyDescent="0.3">
      <c r="A1090" t="s">
        <v>2329</v>
      </c>
      <c r="B1090" t="s">
        <v>2330</v>
      </c>
      <c r="C1090" t="s">
        <v>3158</v>
      </c>
      <c r="D1090" t="s">
        <v>998</v>
      </c>
      <c r="E1090">
        <v>2284.48614481</v>
      </c>
      <c r="F1090">
        <v>891.5</v>
      </c>
      <c r="G1090">
        <v>284.67474134049297</v>
      </c>
      <c r="H1090">
        <v>-11.213185823590701</v>
      </c>
      <c r="I1090">
        <v>164.028464425046</v>
      </c>
      <c r="J1090">
        <v>-0.90872223271903796</v>
      </c>
      <c r="K1090">
        <v>910.450889041962</v>
      </c>
      <c r="L1090">
        <v>684.18272510730799</v>
      </c>
      <c r="M1090">
        <v>48.891853233418601</v>
      </c>
      <c r="N1090">
        <v>0.47091942487713501</v>
      </c>
      <c r="O1090">
        <v>33.482893998878197</v>
      </c>
      <c r="P1090">
        <v>366.20473264479</v>
      </c>
    </row>
    <row r="1091" spans="1:17" hidden="1" x14ac:dyDescent="0.3">
      <c r="A1091" t="s">
        <v>2331</v>
      </c>
      <c r="B1091" t="s">
        <v>2332</v>
      </c>
      <c r="C1091" t="s">
        <v>3158</v>
      </c>
      <c r="D1091" t="s">
        <v>573</v>
      </c>
      <c r="E1091">
        <v>2278.5965999999999</v>
      </c>
      <c r="F1091">
        <v>421.15</v>
      </c>
      <c r="G1091">
        <v>-6.9731805943934102</v>
      </c>
      <c r="H1091">
        <v>-3.4294904481399699</v>
      </c>
      <c r="I1091">
        <v>19.346591257708202</v>
      </c>
      <c r="J1091">
        <v>6.6170904578506402</v>
      </c>
      <c r="K1091">
        <v>399.16427903840201</v>
      </c>
      <c r="L1091">
        <v>377.11213279532399</v>
      </c>
      <c r="M1091">
        <v>60.850199527909801</v>
      </c>
      <c r="N1091">
        <v>1.19362750731755</v>
      </c>
      <c r="O1091">
        <v>12.5489730499821</v>
      </c>
      <c r="P1091">
        <v>43.737201365187701</v>
      </c>
      <c r="Q1091">
        <v>4.8701237867806002E-2</v>
      </c>
    </row>
    <row r="1092" spans="1:17" hidden="1" x14ac:dyDescent="0.3">
      <c r="A1092" t="s">
        <v>2333</v>
      </c>
      <c r="B1092" t="s">
        <v>2334</v>
      </c>
      <c r="C1092" t="s">
        <v>3158</v>
      </c>
      <c r="D1092" t="s">
        <v>120</v>
      </c>
      <c r="E1092">
        <v>2273.2642940000001</v>
      </c>
      <c r="F1092">
        <v>3090.5</v>
      </c>
      <c r="G1092">
        <v>217.72343549580299</v>
      </c>
      <c r="H1092">
        <v>-19.470964933429698</v>
      </c>
      <c r="I1092">
        <v>64.771875758933703</v>
      </c>
      <c r="J1092">
        <v>-4.3514565294931202</v>
      </c>
      <c r="K1092">
        <v>3290.6131379878202</v>
      </c>
      <c r="L1092">
        <v>2404.2024405750299</v>
      </c>
      <c r="M1092">
        <v>31.2365309154744</v>
      </c>
      <c r="N1092">
        <v>0.73774213095140595</v>
      </c>
      <c r="O1092">
        <v>57.857951787736603</v>
      </c>
      <c r="P1092">
        <v>334.48615211584399</v>
      </c>
      <c r="Q1092">
        <v>0.239008558938131</v>
      </c>
    </row>
    <row r="1093" spans="1:17" hidden="1" x14ac:dyDescent="0.3">
      <c r="A1093" t="s">
        <v>2335</v>
      </c>
      <c r="B1093" t="s">
        <v>2336</v>
      </c>
      <c r="C1093" t="s">
        <v>3158</v>
      </c>
      <c r="D1093" t="s">
        <v>169</v>
      </c>
      <c r="E1093">
        <v>2270.60925</v>
      </c>
      <c r="F1093">
        <v>2226</v>
      </c>
      <c r="G1093">
        <v>-33.140521622268501</v>
      </c>
      <c r="H1093">
        <v>7.9468521880953702</v>
      </c>
      <c r="I1093">
        <v>6.5427592117258904</v>
      </c>
      <c r="J1093">
        <v>5.6508605848426603</v>
      </c>
      <c r="K1093">
        <v>2106.30205194666</v>
      </c>
      <c r="L1093">
        <v>2084.7042229622998</v>
      </c>
      <c r="M1093">
        <v>67.117684681731305</v>
      </c>
      <c r="N1093">
        <v>0.86313477974525699</v>
      </c>
      <c r="O1093">
        <v>24.829290206648601</v>
      </c>
      <c r="P1093">
        <v>31.715976331360899</v>
      </c>
      <c r="Q1093">
        <v>0.14391904990255999</v>
      </c>
    </row>
    <row r="1094" spans="1:17" hidden="1" x14ac:dyDescent="0.3">
      <c r="A1094" t="s">
        <v>2337</v>
      </c>
      <c r="B1094" t="s">
        <v>2338</v>
      </c>
      <c r="C1094" t="s">
        <v>3158</v>
      </c>
      <c r="D1094" t="s">
        <v>573</v>
      </c>
      <c r="E1094">
        <v>2269.0196050049999</v>
      </c>
      <c r="F1094">
        <v>194.2</v>
      </c>
      <c r="G1094">
        <v>-11.754302022345399</v>
      </c>
      <c r="H1094">
        <v>6.2947277928270999</v>
      </c>
      <c r="I1094">
        <v>34.452040174529998</v>
      </c>
      <c r="J1094">
        <v>7.3472318460633099</v>
      </c>
      <c r="K1094">
        <v>159.88299523436399</v>
      </c>
      <c r="L1094">
        <v>148.18692636614401</v>
      </c>
      <c r="M1094">
        <v>75.124873163452605</v>
      </c>
      <c r="N1094">
        <v>1.72868333010495</v>
      </c>
      <c r="O1094">
        <v>1.8795056642636401</v>
      </c>
      <c r="P1094">
        <v>69.606986899563296</v>
      </c>
      <c r="Q1094">
        <v>-1.4269680819115E-2</v>
      </c>
    </row>
    <row r="1095" spans="1:17" hidden="1" x14ac:dyDescent="0.3">
      <c r="A1095" t="s">
        <v>2339</v>
      </c>
      <c r="B1095" t="s">
        <v>2340</v>
      </c>
      <c r="C1095" t="s">
        <v>3158</v>
      </c>
      <c r="D1095" t="s">
        <v>500</v>
      </c>
      <c r="E1095">
        <v>2259.214976278</v>
      </c>
      <c r="F1095">
        <v>246.22</v>
      </c>
      <c r="G1095">
        <v>-26.810022741414201</v>
      </c>
      <c r="H1095">
        <v>-2.0607550123588698</v>
      </c>
      <c r="I1095">
        <v>-22.5198193366016</v>
      </c>
      <c r="J1095">
        <v>4.5509100652978702</v>
      </c>
      <c r="K1095">
        <v>242.72483817401999</v>
      </c>
      <c r="L1095">
        <v>251.988357923341</v>
      </c>
      <c r="M1095">
        <v>66.172154579027506</v>
      </c>
      <c r="N1095">
        <v>0.38928416784130598</v>
      </c>
      <c r="O1095">
        <v>28.746649337990402</v>
      </c>
      <c r="P1095">
        <v>15.5962441314553</v>
      </c>
      <c r="Q1095">
        <v>1.3672080482489E-2</v>
      </c>
    </row>
    <row r="1096" spans="1:17" x14ac:dyDescent="0.3">
      <c r="A1096" t="s">
        <v>2341</v>
      </c>
      <c r="B1096" t="s">
        <v>2342</v>
      </c>
      <c r="C1096" t="s">
        <v>3154</v>
      </c>
      <c r="D1096" t="s">
        <v>447</v>
      </c>
      <c r="E1096">
        <v>2257.7918674799998</v>
      </c>
      <c r="F1096">
        <v>420.35</v>
      </c>
      <c r="G1096">
        <v>-43.532461471491899</v>
      </c>
      <c r="H1096">
        <v>-7.8056378609366099</v>
      </c>
      <c r="I1096">
        <v>-17.743367790069701</v>
      </c>
      <c r="J1096">
        <v>-0.56325580591605395</v>
      </c>
      <c r="K1096">
        <v>445.87193312196501</v>
      </c>
      <c r="L1096">
        <v>475.71815259138299</v>
      </c>
      <c r="M1096">
        <v>44.884986320720103</v>
      </c>
      <c r="N1096">
        <v>0.32562190964505699</v>
      </c>
      <c r="O1096">
        <v>38.456048530986003</v>
      </c>
      <c r="P1096">
        <v>3.4325787401574899</v>
      </c>
      <c r="Q1096">
        <v>-1.9486114321359001E-2</v>
      </c>
    </row>
    <row r="1097" spans="1:17" hidden="1" x14ac:dyDescent="0.3">
      <c r="A1097" t="s">
        <v>2343</v>
      </c>
      <c r="B1097" t="s">
        <v>2344</v>
      </c>
      <c r="C1097" t="s">
        <v>3158</v>
      </c>
      <c r="D1097" t="s">
        <v>144</v>
      </c>
      <c r="E1097">
        <v>2255.2796883599999</v>
      </c>
      <c r="F1097">
        <v>22100</v>
      </c>
      <c r="G1097">
        <v>608.49520246811301</v>
      </c>
      <c r="H1097">
        <v>-4.6772555910325897</v>
      </c>
      <c r="I1097">
        <v>181.610602404498</v>
      </c>
      <c r="J1097">
        <v>-4.8065064450259403</v>
      </c>
      <c r="K1097">
        <v>20693.289723286602</v>
      </c>
      <c r="L1097">
        <v>13589.078749753</v>
      </c>
      <c r="M1097">
        <v>49.854036386240402</v>
      </c>
      <c r="N1097">
        <v>0.40465232825224401</v>
      </c>
      <c r="O1097">
        <v>25.678733031674199</v>
      </c>
      <c r="P1097">
        <v>689.28571428571399</v>
      </c>
      <c r="Q1097">
        <v>0.165430358519329</v>
      </c>
    </row>
    <row r="1098" spans="1:17" hidden="1" x14ac:dyDescent="0.3">
      <c r="A1098" t="s">
        <v>2345</v>
      </c>
      <c r="B1098" t="s">
        <v>2346</v>
      </c>
      <c r="C1098" t="s">
        <v>3158</v>
      </c>
      <c r="D1098" t="s">
        <v>447</v>
      </c>
      <c r="E1098">
        <v>2251.9174669409999</v>
      </c>
      <c r="F1098">
        <v>153.57</v>
      </c>
      <c r="G1098">
        <v>49.466228991616497</v>
      </c>
      <c r="H1098">
        <v>11.774026448185101</v>
      </c>
      <c r="I1098">
        <v>46.4111093097641</v>
      </c>
      <c r="J1098">
        <v>6.64072769447721</v>
      </c>
      <c r="K1098">
        <v>134.89906127531199</v>
      </c>
      <c r="L1098">
        <v>120.79221688452</v>
      </c>
      <c r="M1098">
        <v>75.416186085063899</v>
      </c>
      <c r="N1098">
        <v>1.6034135308319</v>
      </c>
      <c r="O1098">
        <v>7.0521586247314003</v>
      </c>
      <c r="P1098">
        <v>101.932938856015</v>
      </c>
      <c r="Q1098">
        <v>0.116632179871464</v>
      </c>
    </row>
    <row r="1099" spans="1:17" hidden="1" x14ac:dyDescent="0.3">
      <c r="A1099" t="s">
        <v>2347</v>
      </c>
      <c r="B1099" t="s">
        <v>2348</v>
      </c>
      <c r="C1099" t="s">
        <v>3158</v>
      </c>
      <c r="D1099" t="s">
        <v>500</v>
      </c>
      <c r="E1099">
        <v>2248.0479999999998</v>
      </c>
      <c r="F1099">
        <v>134.55000000000001</v>
      </c>
      <c r="G1099">
        <v>80.271132665031004</v>
      </c>
      <c r="H1099">
        <v>-8.0707364770990502</v>
      </c>
      <c r="I1099">
        <v>-18.017001519227399</v>
      </c>
      <c r="J1099">
        <v>-0.34866553407858403</v>
      </c>
      <c r="K1099">
        <v>136.45648977208299</v>
      </c>
      <c r="L1099">
        <v>125.197880105088</v>
      </c>
      <c r="M1099">
        <v>46.9265898514535</v>
      </c>
      <c r="N1099">
        <v>0.67663122441085799</v>
      </c>
      <c r="O1099">
        <v>38.610182088442897</v>
      </c>
      <c r="P1099">
        <v>127.08860759493599</v>
      </c>
      <c r="Q1099">
        <v>3.8003861526480998E-2</v>
      </c>
    </row>
    <row r="1100" spans="1:17" hidden="1" x14ac:dyDescent="0.3">
      <c r="A1100" t="s">
        <v>2349</v>
      </c>
      <c r="B1100" t="s">
        <v>2350</v>
      </c>
      <c r="C1100" t="s">
        <v>3158</v>
      </c>
      <c r="D1100" t="s">
        <v>522</v>
      </c>
      <c r="E1100">
        <v>2236.9718766750002</v>
      </c>
      <c r="F1100">
        <v>894.65</v>
      </c>
      <c r="G1100">
        <v>98.254611588994607</v>
      </c>
      <c r="H1100">
        <v>15.942559744995201</v>
      </c>
      <c r="I1100">
        <v>55.415073883310498</v>
      </c>
      <c r="J1100">
        <v>-2.10984919940468</v>
      </c>
      <c r="K1100">
        <v>740.30729491807301</v>
      </c>
      <c r="L1100">
        <v>582.53106618487197</v>
      </c>
      <c r="M1100">
        <v>62.613310967171799</v>
      </c>
      <c r="N1100">
        <v>0.69372083334204104</v>
      </c>
      <c r="O1100">
        <v>9.0202872631755397</v>
      </c>
      <c r="P1100">
        <v>165.042215968004</v>
      </c>
      <c r="Q1100">
        <v>0.19410210938866199</v>
      </c>
    </row>
    <row r="1101" spans="1:17" hidden="1" x14ac:dyDescent="0.3">
      <c r="A1101" t="s">
        <v>2351</v>
      </c>
      <c r="B1101" t="s">
        <v>2352</v>
      </c>
      <c r="C1101" t="s">
        <v>3158</v>
      </c>
      <c r="D1101" t="s">
        <v>650</v>
      </c>
      <c r="E1101">
        <v>2233.06761357</v>
      </c>
      <c r="F1101">
        <v>426.1</v>
      </c>
      <c r="G1101">
        <v>-30.506470344255298</v>
      </c>
      <c r="H1101">
        <v>2.5947699353935301</v>
      </c>
      <c r="I1101">
        <v>-6.2962150623308801</v>
      </c>
      <c r="J1101">
        <v>7.3642399807041601</v>
      </c>
      <c r="K1101">
        <v>419.94409973406601</v>
      </c>
      <c r="L1101">
        <v>456.11240424327002</v>
      </c>
      <c r="M1101">
        <v>67.255251832828407</v>
      </c>
      <c r="N1101">
        <v>1.30892769680872</v>
      </c>
      <c r="O1101">
        <v>34.804036611124097</v>
      </c>
      <c r="P1101">
        <v>12.7248677248677</v>
      </c>
      <c r="Q1101">
        <v>-7.8618694024029004E-2</v>
      </c>
    </row>
    <row r="1102" spans="1:17" hidden="1" x14ac:dyDescent="0.3">
      <c r="A1102" t="s">
        <v>2353</v>
      </c>
      <c r="B1102" t="s">
        <v>2354</v>
      </c>
      <c r="C1102" t="s">
        <v>3158</v>
      </c>
      <c r="D1102" t="s">
        <v>457</v>
      </c>
      <c r="E1102">
        <v>2229.4775100000002</v>
      </c>
      <c r="F1102">
        <v>946.9</v>
      </c>
      <c r="G1102">
        <v>20.7873495686488</v>
      </c>
      <c r="H1102">
        <v>-2.7797348022466601</v>
      </c>
      <c r="I1102">
        <v>47.152342854134702</v>
      </c>
      <c r="J1102">
        <v>5.5880413609226904</v>
      </c>
      <c r="K1102">
        <v>885.13357821018803</v>
      </c>
      <c r="L1102">
        <v>783.68851836296699</v>
      </c>
      <c r="M1102">
        <v>61.203144038386199</v>
      </c>
      <c r="N1102">
        <v>1.1029587040152999</v>
      </c>
      <c r="O1102">
        <v>19.664167282712</v>
      </c>
      <c r="P1102">
        <v>83.596703829374604</v>
      </c>
      <c r="Q1102">
        <v>8.0926497373228004E-2</v>
      </c>
    </row>
    <row r="1103" spans="1:17" hidden="1" x14ac:dyDescent="0.3">
      <c r="A1103" t="s">
        <v>2355</v>
      </c>
      <c r="B1103" t="s">
        <v>2356</v>
      </c>
      <c r="C1103" t="s">
        <v>3158</v>
      </c>
      <c r="D1103" t="s">
        <v>117</v>
      </c>
      <c r="E1103">
        <v>2228.494811824</v>
      </c>
      <c r="F1103">
        <v>42</v>
      </c>
      <c r="G1103">
        <v>-15.353248033742799</v>
      </c>
      <c r="H1103">
        <v>-9.8621466626274206</v>
      </c>
      <c r="I1103">
        <v>9.6243506330256796</v>
      </c>
      <c r="J1103">
        <v>4.0940598461964504</v>
      </c>
      <c r="K1103">
        <v>45.566053898527301</v>
      </c>
      <c r="L1103">
        <v>43.672334054891103</v>
      </c>
      <c r="M1103">
        <v>42.613774805081199</v>
      </c>
      <c r="N1103">
        <v>0.48990863152758002</v>
      </c>
      <c r="O1103">
        <v>40.238095238095198</v>
      </c>
      <c r="P1103">
        <v>36.897001303780897</v>
      </c>
      <c r="Q1103">
        <v>0.11028006637288799</v>
      </c>
    </row>
    <row r="1104" spans="1:17" hidden="1" x14ac:dyDescent="0.3">
      <c r="A1104" t="s">
        <v>2357</v>
      </c>
      <c r="B1104" t="s">
        <v>2358</v>
      </c>
      <c r="C1104" t="s">
        <v>3158</v>
      </c>
      <c r="D1104" t="s">
        <v>269</v>
      </c>
      <c r="E1104">
        <v>2224.8231952000001</v>
      </c>
      <c r="F1104">
        <v>326.33</v>
      </c>
      <c r="G1104">
        <v>247.712886282391</v>
      </c>
      <c r="H1104">
        <v>64.106102165094597</v>
      </c>
      <c r="I1104">
        <v>317.162312780913</v>
      </c>
      <c r="J1104">
        <v>11.023195226944701</v>
      </c>
      <c r="K1104">
        <v>233.19025000761999</v>
      </c>
      <c r="L1104">
        <v>164.15820274843799</v>
      </c>
      <c r="M1104">
        <v>90.959937956000402</v>
      </c>
      <c r="N1104">
        <v>1.1041999935881199</v>
      </c>
      <c r="O1104">
        <v>6.0307051144546904</v>
      </c>
      <c r="P1104">
        <v>411.48902821316602</v>
      </c>
      <c r="Q1104">
        <v>0.19464726475507599</v>
      </c>
    </row>
    <row r="1105" spans="1:17" hidden="1" x14ac:dyDescent="0.3">
      <c r="A1105" t="s">
        <v>2359</v>
      </c>
      <c r="B1105" t="s">
        <v>2360</v>
      </c>
      <c r="C1105" t="s">
        <v>3158</v>
      </c>
      <c r="D1105" t="s">
        <v>761</v>
      </c>
      <c r="E1105">
        <v>2223.5729758970001</v>
      </c>
      <c r="F1105">
        <v>19.899999999999999</v>
      </c>
      <c r="G1105">
        <v>-22.238906643539298</v>
      </c>
      <c r="H1105">
        <v>-6.2289797861869296</v>
      </c>
      <c r="I1105">
        <v>16.235925740107302</v>
      </c>
      <c r="J1105">
        <v>1.80346900721851</v>
      </c>
      <c r="K1105">
        <v>19.7479277413678</v>
      </c>
      <c r="L1105">
        <v>18.919427374171899</v>
      </c>
      <c r="M1105">
        <v>55.407640526748601</v>
      </c>
      <c r="N1105">
        <v>0.332039853577488</v>
      </c>
      <c r="O1105">
        <v>38.190954773869301</v>
      </c>
      <c r="P1105">
        <v>41.034727143869503</v>
      </c>
      <c r="Q1105">
        <v>8.2606288951725004E-2</v>
      </c>
    </row>
    <row r="1106" spans="1:17" hidden="1" x14ac:dyDescent="0.3">
      <c r="A1106" t="s">
        <v>2361</v>
      </c>
      <c r="B1106" t="s">
        <v>2362</v>
      </c>
      <c r="C1106" t="s">
        <v>3158</v>
      </c>
      <c r="D1106" t="s">
        <v>213</v>
      </c>
      <c r="E1106">
        <v>2218.0530230999998</v>
      </c>
      <c r="F1106">
        <v>404</v>
      </c>
      <c r="G1106">
        <v>-17.5843876351246</v>
      </c>
      <c r="H1106">
        <v>-0.17116779180354699</v>
      </c>
      <c r="I1106">
        <v>-7.1916864046691602</v>
      </c>
      <c r="J1106">
        <v>-1.53543920792732</v>
      </c>
      <c r="K1106">
        <v>409.18294834941798</v>
      </c>
      <c r="L1106">
        <v>404.25840642394201</v>
      </c>
      <c r="M1106">
        <v>51.125764232833802</v>
      </c>
      <c r="N1106">
        <v>0.66558513039829603</v>
      </c>
      <c r="O1106">
        <v>21.039603960396001</v>
      </c>
      <c r="P1106">
        <v>29.052866954160599</v>
      </c>
      <c r="Q1106">
        <v>4.4031869734202998E-2</v>
      </c>
    </row>
    <row r="1107" spans="1:17" hidden="1" x14ac:dyDescent="0.3">
      <c r="A1107" t="s">
        <v>2363</v>
      </c>
      <c r="B1107" t="s">
        <v>2364</v>
      </c>
      <c r="C1107" t="s">
        <v>3158</v>
      </c>
      <c r="D1107" t="s">
        <v>488</v>
      </c>
      <c r="E1107">
        <v>2209.0627032000002</v>
      </c>
      <c r="F1107">
        <v>2603.4499999999998</v>
      </c>
      <c r="G1107">
        <v>53.292227119779902</v>
      </c>
      <c r="H1107">
        <v>7.3092740583756299</v>
      </c>
      <c r="I1107">
        <v>36.596306228264801</v>
      </c>
      <c r="J1107">
        <v>6.9051548514786196</v>
      </c>
      <c r="K1107">
        <v>2466.3735037213501</v>
      </c>
      <c r="L1107">
        <v>2218.9616246406999</v>
      </c>
      <c r="M1107">
        <v>59.705708291438398</v>
      </c>
      <c r="N1107">
        <v>0.793666388203072</v>
      </c>
      <c r="O1107">
        <v>29.7893180203192</v>
      </c>
      <c r="P1107">
        <v>101.372935762076</v>
      </c>
      <c r="Q1107">
        <v>-3.5952749770040001E-3</v>
      </c>
    </row>
    <row r="1108" spans="1:17" hidden="1" x14ac:dyDescent="0.3">
      <c r="A1108" t="s">
        <v>2365</v>
      </c>
      <c r="B1108" t="s">
        <v>2366</v>
      </c>
      <c r="C1108" t="s">
        <v>3158</v>
      </c>
      <c r="D1108" t="s">
        <v>51</v>
      </c>
      <c r="E1108">
        <v>2208.99472285</v>
      </c>
      <c r="F1108">
        <v>260.5</v>
      </c>
      <c r="G1108">
        <v>98.136464871418895</v>
      </c>
      <c r="H1108">
        <v>-13.6190971289413</v>
      </c>
      <c r="I1108">
        <v>26.8678511858223</v>
      </c>
      <c r="J1108">
        <v>6.9207655277176503</v>
      </c>
      <c r="K1108">
        <v>291.31355128283002</v>
      </c>
      <c r="L1108">
        <v>255.94333129943701</v>
      </c>
      <c r="M1108">
        <v>46.911297913983198</v>
      </c>
      <c r="N1108">
        <v>0.52449496455450395</v>
      </c>
      <c r="O1108">
        <v>52.783109404990398</v>
      </c>
      <c r="P1108">
        <v>129.920564872021</v>
      </c>
      <c r="Q1108">
        <v>6.9948407225047998E-2</v>
      </c>
    </row>
    <row r="1109" spans="1:17" hidden="1" x14ac:dyDescent="0.3">
      <c r="A1109" t="s">
        <v>2367</v>
      </c>
      <c r="B1109" t="s">
        <v>2368</v>
      </c>
      <c r="C1109" t="s">
        <v>3158</v>
      </c>
      <c r="D1109" t="s">
        <v>522</v>
      </c>
      <c r="E1109">
        <v>2190.6521060800001</v>
      </c>
      <c r="F1109">
        <v>68.77</v>
      </c>
      <c r="G1109">
        <v>-6.8608405421295897</v>
      </c>
      <c r="H1109">
        <v>-1.5130272810468199</v>
      </c>
      <c r="I1109">
        <v>-13.9734543145135</v>
      </c>
      <c r="J1109">
        <v>3.4566267110328699</v>
      </c>
      <c r="K1109">
        <v>73.935335508903904</v>
      </c>
      <c r="L1109">
        <v>75.854062191903907</v>
      </c>
      <c r="M1109">
        <v>64.360651241833693</v>
      </c>
      <c r="N1109">
        <v>0.33509780863348898</v>
      </c>
      <c r="O1109">
        <v>69.914206776210506</v>
      </c>
      <c r="P1109">
        <v>11.368421052631501</v>
      </c>
      <c r="Q1109">
        <v>0.150836534383887</v>
      </c>
    </row>
    <row r="1110" spans="1:17" hidden="1" x14ac:dyDescent="0.3">
      <c r="A1110" t="s">
        <v>2369</v>
      </c>
      <c r="B1110" t="s">
        <v>2370</v>
      </c>
      <c r="C1110" t="s">
        <v>3158</v>
      </c>
      <c r="D1110" t="s">
        <v>375</v>
      </c>
      <c r="E1110">
        <v>2185.102069515</v>
      </c>
      <c r="F1110">
        <v>756.3</v>
      </c>
      <c r="G1110">
        <v>-7.4170584113109301</v>
      </c>
      <c r="H1110">
        <v>-13.268796386378799</v>
      </c>
      <c r="I1110">
        <v>36.9870039549035</v>
      </c>
      <c r="J1110">
        <v>4.0750530913025997</v>
      </c>
      <c r="K1110">
        <v>801.73572581969995</v>
      </c>
      <c r="L1110">
        <v>739.02486286417002</v>
      </c>
      <c r="M1110">
        <v>47.3861540282699</v>
      </c>
      <c r="N1110">
        <v>0.69907749399779096</v>
      </c>
      <c r="O1110">
        <v>43.362422319185498</v>
      </c>
      <c r="P1110">
        <v>62.4355670103092</v>
      </c>
      <c r="Q1110">
        <v>5.2444559371602001E-2</v>
      </c>
    </row>
    <row r="1111" spans="1:17" hidden="1" x14ac:dyDescent="0.3">
      <c r="A1111" t="s">
        <v>2371</v>
      </c>
      <c r="B1111" t="s">
        <v>2372</v>
      </c>
      <c r="C1111" t="s">
        <v>3158</v>
      </c>
      <c r="D1111" t="s">
        <v>370</v>
      </c>
      <c r="E1111">
        <v>2184.8585065099901</v>
      </c>
      <c r="F1111">
        <v>44</v>
      </c>
      <c r="G1111">
        <v>-53.200739921060702</v>
      </c>
      <c r="H1111">
        <v>-6.0556029496113597</v>
      </c>
      <c r="I1111">
        <v>-24.084029401094</v>
      </c>
      <c r="J1111">
        <v>3.65739436114387</v>
      </c>
      <c r="K1111">
        <v>44.873564519666097</v>
      </c>
      <c r="L1111">
        <v>52.772044835875697</v>
      </c>
      <c r="M1111">
        <v>55.894624116107401</v>
      </c>
      <c r="N1111">
        <v>0.64883743266402905</v>
      </c>
      <c r="O1111">
        <v>91.022727272727195</v>
      </c>
      <c r="P1111">
        <v>12.474437627811801</v>
      </c>
    </row>
    <row r="1112" spans="1:17" hidden="1" x14ac:dyDescent="0.3">
      <c r="A1112" t="s">
        <v>2373</v>
      </c>
      <c r="B1112" t="s">
        <v>2374</v>
      </c>
      <c r="C1112" t="s">
        <v>3158</v>
      </c>
      <c r="D1112" t="s">
        <v>18</v>
      </c>
      <c r="E1112">
        <v>2181.3225927359999</v>
      </c>
      <c r="F1112">
        <v>228.32</v>
      </c>
      <c r="G1112">
        <v>-37.970016523148402</v>
      </c>
      <c r="H1112">
        <v>-0.73765246554908304</v>
      </c>
      <c r="I1112">
        <v>3.9447640514801101</v>
      </c>
      <c r="J1112">
        <v>6.9251367544811799</v>
      </c>
      <c r="K1112">
        <v>217.29502462660599</v>
      </c>
      <c r="L1112">
        <v>225.97073661330299</v>
      </c>
      <c r="M1112">
        <v>70.496629722038307</v>
      </c>
      <c r="N1112">
        <v>0.475116242831293</v>
      </c>
      <c r="O1112">
        <v>40.066573230553601</v>
      </c>
      <c r="P1112">
        <v>25.141134557413</v>
      </c>
    </row>
    <row r="1113" spans="1:17" hidden="1" x14ac:dyDescent="0.3">
      <c r="A1113" t="s">
        <v>2375</v>
      </c>
      <c r="B1113" t="s">
        <v>2376</v>
      </c>
      <c r="C1113" t="s">
        <v>3158</v>
      </c>
      <c r="D1113" t="s">
        <v>752</v>
      </c>
      <c r="E1113">
        <v>2180.653534008</v>
      </c>
      <c r="F1113">
        <v>270.01</v>
      </c>
      <c r="G1113">
        <v>-1.5251364396034299</v>
      </c>
      <c r="H1113">
        <v>-0.121495844874017</v>
      </c>
      <c r="I1113">
        <v>-3.42795318704417</v>
      </c>
      <c r="J1113">
        <v>-0.74626422926171798</v>
      </c>
      <c r="K1113">
        <v>271.04960704878499</v>
      </c>
      <c r="L1113">
        <v>261.05047422956102</v>
      </c>
      <c r="M1113">
        <v>58.290846172297002</v>
      </c>
      <c r="N1113">
        <v>0.70194920400208505</v>
      </c>
      <c r="O1113">
        <v>9.3663197659346</v>
      </c>
      <c r="P1113">
        <v>21.352808988764</v>
      </c>
      <c r="Q1113">
        <v>3.2968413234804997E-2</v>
      </c>
    </row>
    <row r="1114" spans="1:17" hidden="1" x14ac:dyDescent="0.3">
      <c r="A1114" t="s">
        <v>2377</v>
      </c>
      <c r="B1114" t="s">
        <v>2378</v>
      </c>
      <c r="C1114" t="s">
        <v>3158</v>
      </c>
      <c r="D1114" t="s">
        <v>232</v>
      </c>
      <c r="E1114">
        <v>2179.659725</v>
      </c>
      <c r="F1114">
        <v>1333.5</v>
      </c>
      <c r="G1114">
        <v>83.099546904675094</v>
      </c>
      <c r="H1114">
        <v>1.8833377733893899</v>
      </c>
      <c r="I1114">
        <v>84.648550267026195</v>
      </c>
      <c r="J1114">
        <v>8.3234505272000305</v>
      </c>
      <c r="K1114">
        <v>1072.9350884011401</v>
      </c>
      <c r="L1114">
        <v>832.240090726316</v>
      </c>
      <c r="M1114">
        <v>74.513134995730695</v>
      </c>
      <c r="N1114">
        <v>0.68542136103866702</v>
      </c>
      <c r="O1114">
        <v>0</v>
      </c>
      <c r="P1114">
        <v>160.423786739576</v>
      </c>
      <c r="Q1114">
        <v>0.16302600585917501</v>
      </c>
    </row>
    <row r="1115" spans="1:17" hidden="1" x14ac:dyDescent="0.3">
      <c r="A1115" t="s">
        <v>2379</v>
      </c>
      <c r="B1115" t="s">
        <v>2380</v>
      </c>
      <c r="C1115" t="s">
        <v>3158</v>
      </c>
      <c r="D1115" t="s">
        <v>1007</v>
      </c>
      <c r="E1115">
        <v>2178.3655202499999</v>
      </c>
      <c r="F1115">
        <v>119.3</v>
      </c>
      <c r="G1115">
        <v>-15.8999508312494</v>
      </c>
      <c r="H1115">
        <v>-1.3995853158052101</v>
      </c>
      <c r="I1115">
        <v>-3.8706397606558798</v>
      </c>
      <c r="J1115">
        <v>4.1694550806281701</v>
      </c>
      <c r="K1115">
        <v>121.00754810022001</v>
      </c>
      <c r="M1115">
        <v>61.304975707009199</v>
      </c>
      <c r="N1115">
        <v>0.44371966351953301</v>
      </c>
      <c r="O1115">
        <v>33.109807208717498</v>
      </c>
      <c r="P1115">
        <v>13.673177703668401</v>
      </c>
    </row>
    <row r="1116" spans="1:17" hidden="1" x14ac:dyDescent="0.3">
      <c r="A1116" t="s">
        <v>2381</v>
      </c>
      <c r="B1116" t="s">
        <v>2382</v>
      </c>
      <c r="C1116" t="s">
        <v>3158</v>
      </c>
      <c r="D1116" t="s">
        <v>266</v>
      </c>
      <c r="E1116">
        <v>2171.51651898</v>
      </c>
      <c r="F1116">
        <v>381.95</v>
      </c>
      <c r="G1116">
        <v>-38.541637017673601</v>
      </c>
      <c r="H1116">
        <v>-7.6506712716102196</v>
      </c>
      <c r="I1116">
        <v>-5.0963401924693503</v>
      </c>
      <c r="J1116">
        <v>4.2679674039202897</v>
      </c>
      <c r="K1116">
        <v>398.97009554720302</v>
      </c>
      <c r="L1116">
        <v>414.20379677861001</v>
      </c>
      <c r="M1116">
        <v>52.458150712231898</v>
      </c>
      <c r="N1116">
        <v>0.29843502073712502</v>
      </c>
      <c r="O1116">
        <v>40.777588689619002</v>
      </c>
      <c r="P1116">
        <v>15.445065739761199</v>
      </c>
      <c r="Q1116">
        <v>-2.956634558547E-2</v>
      </c>
    </row>
    <row r="1117" spans="1:17" hidden="1" x14ac:dyDescent="0.3">
      <c r="A1117" t="s">
        <v>2383</v>
      </c>
      <c r="B1117" t="s">
        <v>2384</v>
      </c>
      <c r="C1117" t="s">
        <v>3158</v>
      </c>
      <c r="D1117" t="s">
        <v>1121</v>
      </c>
      <c r="E1117">
        <v>2171.2791505499999</v>
      </c>
      <c r="F1117">
        <v>432.4</v>
      </c>
      <c r="G1117">
        <v>42.2965030292996</v>
      </c>
      <c r="H1117">
        <v>-7.4732460375133902</v>
      </c>
      <c r="I1117">
        <v>19.834328448637201</v>
      </c>
      <c r="J1117">
        <v>1.9328430212126699</v>
      </c>
      <c r="K1117">
        <v>443.57920548731101</v>
      </c>
      <c r="L1117">
        <v>403.42015728474303</v>
      </c>
      <c r="M1117">
        <v>47.159660236702699</v>
      </c>
      <c r="N1117">
        <v>0.423210216706914</v>
      </c>
      <c r="O1117">
        <v>41.928769657724303</v>
      </c>
      <c r="P1117">
        <v>87.145639471975699</v>
      </c>
      <c r="Q1117">
        <v>7.6555166822658005E-2</v>
      </c>
    </row>
    <row r="1118" spans="1:17" hidden="1" x14ac:dyDescent="0.3">
      <c r="A1118" t="s">
        <v>2385</v>
      </c>
      <c r="B1118" t="s">
        <v>2386</v>
      </c>
      <c r="C1118" t="s">
        <v>3158</v>
      </c>
      <c r="D1118" t="s">
        <v>426</v>
      </c>
      <c r="E1118">
        <v>2169.8794124999999</v>
      </c>
      <c r="F1118">
        <v>1250</v>
      </c>
      <c r="G1118">
        <v>89.713558149464603</v>
      </c>
      <c r="H1118">
        <v>-19.144849336226301</v>
      </c>
      <c r="I1118">
        <v>-6.1258668347243104</v>
      </c>
      <c r="J1118">
        <v>-5.6193757942670599</v>
      </c>
      <c r="K1118">
        <v>1461.9880936851</v>
      </c>
      <c r="L1118">
        <v>1322.3833528467601</v>
      </c>
      <c r="M1118">
        <v>35.020785301904503</v>
      </c>
      <c r="N1118">
        <v>2.09118294532349</v>
      </c>
      <c r="O1118">
        <v>74.335999999999899</v>
      </c>
      <c r="P1118">
        <v>141.94328849317699</v>
      </c>
      <c r="Q1118">
        <v>0.23430747630423801</v>
      </c>
    </row>
    <row r="1119" spans="1:17" hidden="1" x14ac:dyDescent="0.3">
      <c r="A1119" t="s">
        <v>2387</v>
      </c>
      <c r="B1119" t="s">
        <v>2388</v>
      </c>
      <c r="C1119" t="s">
        <v>3158</v>
      </c>
      <c r="D1119" t="s">
        <v>471</v>
      </c>
      <c r="E1119">
        <v>2167.7904161799902</v>
      </c>
      <c r="F1119">
        <v>495.4</v>
      </c>
      <c r="G1119">
        <v>-46.810263916988099</v>
      </c>
      <c r="H1119">
        <v>-6.2425440177062903</v>
      </c>
      <c r="I1119">
        <v>-36.0151439265885</v>
      </c>
      <c r="J1119">
        <v>5.5574076155624299</v>
      </c>
      <c r="K1119">
        <v>526.76139712558404</v>
      </c>
      <c r="L1119">
        <v>595.45597588296903</v>
      </c>
      <c r="M1119">
        <v>50.876988918464797</v>
      </c>
      <c r="N1119">
        <v>0.679100098268695</v>
      </c>
      <c r="O1119">
        <v>61.213161081953899</v>
      </c>
      <c r="P1119">
        <v>9.4322951181798</v>
      </c>
      <c r="Q1119">
        <v>-5.2999446383848001E-2</v>
      </c>
    </row>
    <row r="1120" spans="1:17" hidden="1" x14ac:dyDescent="0.3">
      <c r="A1120" t="s">
        <v>2389</v>
      </c>
      <c r="B1120" t="s">
        <v>2390</v>
      </c>
      <c r="C1120" t="s">
        <v>3158</v>
      </c>
      <c r="D1120" t="s">
        <v>1279</v>
      </c>
      <c r="E1120">
        <v>2166.2637234099998</v>
      </c>
      <c r="F1120">
        <v>759.85</v>
      </c>
      <c r="G1120">
        <v>-39.852384405815101</v>
      </c>
      <c r="H1120">
        <v>-5.2991926932011104</v>
      </c>
      <c r="I1120">
        <v>-10.7060627706823</v>
      </c>
      <c r="J1120">
        <v>1.6064025759304901</v>
      </c>
      <c r="K1120">
        <v>788.29916890828497</v>
      </c>
      <c r="L1120">
        <v>818.99959968440203</v>
      </c>
      <c r="M1120">
        <v>47.365998139681999</v>
      </c>
      <c r="N1120">
        <v>0.95162332321441601</v>
      </c>
      <c r="O1120">
        <v>51.470685003619103</v>
      </c>
      <c r="P1120">
        <v>5.4541669557976498</v>
      </c>
      <c r="Q1120">
        <v>-2.4772941605894001E-2</v>
      </c>
    </row>
    <row r="1121" spans="1:17" hidden="1" x14ac:dyDescent="0.3">
      <c r="A1121" t="s">
        <v>2391</v>
      </c>
      <c r="B1121" t="s">
        <v>2392</v>
      </c>
      <c r="C1121" t="s">
        <v>3158</v>
      </c>
      <c r="D1121" t="s">
        <v>222</v>
      </c>
      <c r="E1121">
        <v>2164.769114875</v>
      </c>
      <c r="F1121">
        <v>351.4</v>
      </c>
      <c r="G1121">
        <v>36.058045083711399</v>
      </c>
      <c r="H1121">
        <v>12.6306978418159</v>
      </c>
      <c r="I1121">
        <v>-2.7115550760487501</v>
      </c>
      <c r="J1121">
        <v>3.7047983919916101</v>
      </c>
      <c r="K1121">
        <v>320.98412424954898</v>
      </c>
      <c r="L1121">
        <v>314.97283938195699</v>
      </c>
      <c r="M1121">
        <v>70.092294301892395</v>
      </c>
      <c r="N1121">
        <v>1.2051331908180001</v>
      </c>
      <c r="O1121">
        <v>20.276038702333501</v>
      </c>
      <c r="P1121">
        <v>59.690979322881098</v>
      </c>
      <c r="Q1121">
        <v>0.113458904141249</v>
      </c>
    </row>
    <row r="1122" spans="1:17" hidden="1" x14ac:dyDescent="0.3">
      <c r="A1122" t="s">
        <v>2393</v>
      </c>
      <c r="B1122" t="s">
        <v>2394</v>
      </c>
      <c r="C1122" t="s">
        <v>3158</v>
      </c>
      <c r="D1122" t="s">
        <v>1377</v>
      </c>
      <c r="E1122">
        <v>2155.39599636</v>
      </c>
      <c r="F1122">
        <v>298.39999999999998</v>
      </c>
      <c r="G1122">
        <v>-23.030089744482801</v>
      </c>
      <c r="H1122">
        <v>-1.4527960140440599</v>
      </c>
      <c r="I1122">
        <v>-14.5394871728209</v>
      </c>
      <c r="J1122">
        <v>5.7549046612163499</v>
      </c>
      <c r="K1122">
        <v>318.437144051823</v>
      </c>
      <c r="L1122">
        <v>338.38573004165499</v>
      </c>
      <c r="M1122">
        <v>56.875841526534799</v>
      </c>
      <c r="N1122">
        <v>0.90309155215725101</v>
      </c>
      <c r="O1122">
        <v>51.424262734584403</v>
      </c>
      <c r="P1122">
        <v>15.1234567901234</v>
      </c>
      <c r="Q1122">
        <v>1.4020253316862E-2</v>
      </c>
    </row>
    <row r="1123" spans="1:17" hidden="1" x14ac:dyDescent="0.3">
      <c r="A1123" t="s">
        <v>2395</v>
      </c>
      <c r="B1123" t="s">
        <v>2396</v>
      </c>
      <c r="C1123" t="s">
        <v>3158</v>
      </c>
      <c r="D1123" t="s">
        <v>213</v>
      </c>
      <c r="E1123">
        <v>2155.3065672399998</v>
      </c>
      <c r="F1123">
        <v>2392.1</v>
      </c>
      <c r="G1123">
        <v>-34.589367317891899</v>
      </c>
      <c r="H1123">
        <v>-8.0230021699343901</v>
      </c>
      <c r="I1123">
        <v>-18.570157250849999</v>
      </c>
      <c r="J1123">
        <v>1.9885175188030499</v>
      </c>
      <c r="K1123">
        <v>2469.61733192883</v>
      </c>
      <c r="L1123">
        <v>2554.7801232397301</v>
      </c>
      <c r="M1123">
        <v>45.523559390677399</v>
      </c>
      <c r="N1123">
        <v>0.843717032724706</v>
      </c>
      <c r="O1123">
        <v>26.825801596923199</v>
      </c>
      <c r="P1123">
        <v>12.305164319248799</v>
      </c>
      <c r="Q1123">
        <v>4.7642718053487E-2</v>
      </c>
    </row>
    <row r="1124" spans="1:17" x14ac:dyDescent="0.3">
      <c r="A1124" t="s">
        <v>2397</v>
      </c>
      <c r="B1124" t="s">
        <v>2398</v>
      </c>
      <c r="C1124" t="s">
        <v>3157</v>
      </c>
      <c r="D1124" t="s">
        <v>375</v>
      </c>
      <c r="E1124">
        <v>2150.6785119000001</v>
      </c>
      <c r="F1124">
        <v>189.67</v>
      </c>
      <c r="G1124">
        <v>-60.892043533124699</v>
      </c>
      <c r="H1124">
        <v>-2.10869082891104</v>
      </c>
      <c r="I1124">
        <v>-19.719202238923501</v>
      </c>
      <c r="J1124">
        <v>1.82562230806034</v>
      </c>
      <c r="K1124">
        <v>194.98624095280999</v>
      </c>
      <c r="L1124">
        <v>227.169019809752</v>
      </c>
      <c r="M1124">
        <v>51.920541511250697</v>
      </c>
      <c r="N1124">
        <v>0.91072815852553501</v>
      </c>
      <c r="O1124">
        <v>127.632203300469</v>
      </c>
      <c r="P1124">
        <v>9.3198847262247799</v>
      </c>
      <c r="Q1124">
        <v>-4.6056801932737999E-2</v>
      </c>
    </row>
    <row r="1125" spans="1:17" hidden="1" x14ac:dyDescent="0.3">
      <c r="A1125" t="s">
        <v>2399</v>
      </c>
      <c r="B1125" t="s">
        <v>2400</v>
      </c>
      <c r="C1125" t="s">
        <v>3158</v>
      </c>
      <c r="D1125" t="s">
        <v>151</v>
      </c>
      <c r="E1125">
        <v>2132.61346142</v>
      </c>
      <c r="F1125">
        <v>1189.6500000000001</v>
      </c>
      <c r="G1125">
        <v>317.51938563889098</v>
      </c>
      <c r="H1125">
        <v>-17.072147273583798</v>
      </c>
      <c r="I1125">
        <v>-17.442486002832599</v>
      </c>
      <c r="J1125">
        <v>-5.9250517398449603</v>
      </c>
      <c r="K1125">
        <v>1271.44587107655</v>
      </c>
      <c r="M1125">
        <v>38.187446903126897</v>
      </c>
      <c r="N1125">
        <v>0.65049952516619103</v>
      </c>
      <c r="O1125">
        <v>31.887529945782301</v>
      </c>
      <c r="P1125">
        <v>414.22087745839599</v>
      </c>
    </row>
    <row r="1126" spans="1:17" hidden="1" x14ac:dyDescent="0.3">
      <c r="A1126" t="s">
        <v>2401</v>
      </c>
      <c r="B1126" t="s">
        <v>2402</v>
      </c>
      <c r="C1126" t="s">
        <v>3158</v>
      </c>
      <c r="D1126" t="s">
        <v>51</v>
      </c>
      <c r="E1126">
        <v>2132.5355108849999</v>
      </c>
      <c r="F1126">
        <v>740.5</v>
      </c>
      <c r="G1126">
        <v>2.5025236828408501</v>
      </c>
      <c r="H1126">
        <v>-2.1418380845540401</v>
      </c>
      <c r="I1126">
        <v>-4.80591907740857E-2</v>
      </c>
      <c r="J1126">
        <v>4.4205145837082203</v>
      </c>
      <c r="K1126">
        <v>737.64363576792402</v>
      </c>
      <c r="L1126">
        <v>724.56282809475294</v>
      </c>
      <c r="M1126">
        <v>64.579356337757702</v>
      </c>
      <c r="N1126">
        <v>0.54570943713286502</v>
      </c>
      <c r="O1126">
        <v>16.488858879135702</v>
      </c>
      <c r="P1126">
        <v>29.912280701754302</v>
      </c>
      <c r="Q1126">
        <v>-7.5609007901061995E-2</v>
      </c>
    </row>
    <row r="1127" spans="1:17" hidden="1" x14ac:dyDescent="0.3">
      <c r="A1127" t="s">
        <v>2403</v>
      </c>
      <c r="B1127" t="s">
        <v>2404</v>
      </c>
      <c r="C1127" t="s">
        <v>3158</v>
      </c>
      <c r="D1127" t="s">
        <v>1968</v>
      </c>
      <c r="E1127">
        <v>2130.2438849999999</v>
      </c>
      <c r="F1127">
        <v>550.79999999999995</v>
      </c>
      <c r="G1127">
        <v>473.20855734320702</v>
      </c>
      <c r="H1127">
        <v>-18.822953878252601</v>
      </c>
      <c r="I1127">
        <v>-33.731668913726402</v>
      </c>
      <c r="J1127">
        <v>9.52119033116922E-2</v>
      </c>
      <c r="K1127">
        <v>558.32571903033295</v>
      </c>
      <c r="L1127">
        <v>489.10449590348497</v>
      </c>
      <c r="M1127">
        <v>49.230033398192099</v>
      </c>
      <c r="N1127">
        <v>0.67696756131570701</v>
      </c>
      <c r="O1127">
        <v>72.240377632534504</v>
      </c>
    </row>
    <row r="1128" spans="1:17" x14ac:dyDescent="0.3">
      <c r="A1128" t="s">
        <v>2405</v>
      </c>
      <c r="B1128" t="s">
        <v>2406</v>
      </c>
      <c r="C1128" t="s">
        <v>3161</v>
      </c>
      <c r="D1128" t="s">
        <v>2099</v>
      </c>
      <c r="E1128">
        <v>2128.2830400959901</v>
      </c>
      <c r="F1128">
        <v>45.27</v>
      </c>
      <c r="G1128">
        <v>-37.338179326153302</v>
      </c>
      <c r="H1128">
        <v>-6.80599530166102</v>
      </c>
      <c r="I1128">
        <v>-19.175112814325001</v>
      </c>
      <c r="J1128">
        <v>1.30020818442164</v>
      </c>
      <c r="K1128">
        <v>47.335952281770403</v>
      </c>
      <c r="L1128">
        <v>50.269376347612599</v>
      </c>
      <c r="M1128">
        <v>49.453477109620401</v>
      </c>
      <c r="N1128">
        <v>0.42300209856466697</v>
      </c>
      <c r="O1128">
        <v>53.302407775568803</v>
      </c>
      <c r="P1128">
        <v>7.3766603415559899</v>
      </c>
      <c r="Q1128">
        <v>-6.5005010137820004E-3</v>
      </c>
    </row>
    <row r="1129" spans="1:17" hidden="1" x14ac:dyDescent="0.3">
      <c r="A1129" t="s">
        <v>2407</v>
      </c>
      <c r="B1129" t="s">
        <v>2408</v>
      </c>
      <c r="C1129" t="s">
        <v>3158</v>
      </c>
      <c r="D1129" t="s">
        <v>522</v>
      </c>
      <c r="E1129">
        <v>2123.1838402950002</v>
      </c>
      <c r="F1129">
        <v>613.79999999999995</v>
      </c>
      <c r="G1129">
        <v>0.118668492964232</v>
      </c>
      <c r="H1129">
        <v>-7.1357575745058304</v>
      </c>
      <c r="I1129">
        <v>-12.546851583504701</v>
      </c>
      <c r="J1129">
        <v>-2.9032653989433501</v>
      </c>
      <c r="K1129">
        <v>646.87031763930702</v>
      </c>
      <c r="L1129">
        <v>629.67389386111302</v>
      </c>
      <c r="M1129">
        <v>46.133049261265398</v>
      </c>
      <c r="N1129">
        <v>0.339283286738777</v>
      </c>
      <c r="O1129">
        <v>52.818507657217303</v>
      </c>
      <c r="P1129">
        <v>59.428571428571402</v>
      </c>
      <c r="Q1129">
        <v>0.16146092002833601</v>
      </c>
    </row>
    <row r="1130" spans="1:17" hidden="1" x14ac:dyDescent="0.3">
      <c r="A1130" t="s">
        <v>2409</v>
      </c>
      <c r="B1130" t="s">
        <v>2410</v>
      </c>
      <c r="C1130" t="s">
        <v>3158</v>
      </c>
      <c r="D1130" t="s">
        <v>51</v>
      </c>
      <c r="E1130">
        <v>2118.066265035</v>
      </c>
      <c r="F1130">
        <v>1498.95</v>
      </c>
      <c r="G1130">
        <v>-9.5913478988641199</v>
      </c>
      <c r="H1130">
        <v>-2.4003875654317</v>
      </c>
      <c r="I1130">
        <v>-5.3872133333089698</v>
      </c>
      <c r="J1130">
        <v>-2.56573014828593</v>
      </c>
      <c r="K1130">
        <v>1543.6750891622301</v>
      </c>
      <c r="L1130">
        <v>1516.4585512291001</v>
      </c>
      <c r="M1130">
        <v>55.839937491776098</v>
      </c>
      <c r="N1130">
        <v>0.40393916713947098</v>
      </c>
      <c r="O1130">
        <v>26.351779579038599</v>
      </c>
      <c r="P1130">
        <v>14.410563675914901</v>
      </c>
      <c r="Q1130">
        <v>7.8092556850028999E-2</v>
      </c>
    </row>
    <row r="1131" spans="1:17" hidden="1" x14ac:dyDescent="0.3">
      <c r="A1131" t="s">
        <v>2411</v>
      </c>
      <c r="B1131" t="s">
        <v>2412</v>
      </c>
      <c r="C1131" t="s">
        <v>3158</v>
      </c>
      <c r="D1131" t="s">
        <v>269</v>
      </c>
      <c r="E1131">
        <v>2108.0811581099902</v>
      </c>
      <c r="F1131">
        <v>697.6</v>
      </c>
      <c r="G1131">
        <v>-50.997165567502599</v>
      </c>
      <c r="H1131">
        <v>5.1926595733364298</v>
      </c>
      <c r="I1131">
        <v>-10.6483585430997</v>
      </c>
      <c r="J1131">
        <v>6.0842766501482997</v>
      </c>
      <c r="K1131">
        <v>638.162794473384</v>
      </c>
      <c r="L1131">
        <v>701.953804174276</v>
      </c>
      <c r="M1131">
        <v>72.833067660080403</v>
      </c>
      <c r="N1131">
        <v>1.0045390911804399</v>
      </c>
      <c r="O1131">
        <v>53.562213302752198</v>
      </c>
      <c r="P1131">
        <v>21.9580419580419</v>
      </c>
    </row>
    <row r="1132" spans="1:17" hidden="1" x14ac:dyDescent="0.3">
      <c r="A1132" t="s">
        <v>2413</v>
      </c>
      <c r="B1132" t="s">
        <v>2414</v>
      </c>
      <c r="C1132" t="s">
        <v>3158</v>
      </c>
      <c r="D1132" t="s">
        <v>117</v>
      </c>
      <c r="E1132">
        <v>2105.1135678299902</v>
      </c>
      <c r="F1132">
        <v>318.8</v>
      </c>
      <c r="G1132">
        <v>-28.862694875528799</v>
      </c>
      <c r="H1132">
        <v>12.503536835334801</v>
      </c>
      <c r="I1132">
        <v>-16.833383804935298</v>
      </c>
      <c r="J1132">
        <v>5.2243838688113398</v>
      </c>
      <c r="K1132">
        <v>285.22336606365599</v>
      </c>
      <c r="M1132">
        <v>64.847743102319299</v>
      </c>
      <c r="N1132">
        <v>0.90480028910467702</v>
      </c>
      <c r="O1132">
        <v>25.470514429109102</v>
      </c>
      <c r="P1132">
        <v>41.312056737588598</v>
      </c>
    </row>
    <row r="1133" spans="1:17" hidden="1" x14ac:dyDescent="0.3">
      <c r="A1133" t="s">
        <v>2415</v>
      </c>
      <c r="B1133" t="s">
        <v>2416</v>
      </c>
      <c r="C1133" t="s">
        <v>3158</v>
      </c>
      <c r="D1133" t="s">
        <v>500</v>
      </c>
      <c r="E1133">
        <v>2103.2384056559999</v>
      </c>
      <c r="F1133">
        <v>117.43</v>
      </c>
      <c r="G1133">
        <v>0.86431274757638799</v>
      </c>
      <c r="H1133">
        <v>-1.3176750055028501</v>
      </c>
      <c r="I1133">
        <v>4.65365101443874</v>
      </c>
      <c r="J1133">
        <v>2.4027046064541202</v>
      </c>
      <c r="K1133">
        <v>117.925122897336</v>
      </c>
      <c r="L1133">
        <v>114.06430248891</v>
      </c>
      <c r="M1133">
        <v>55.181877912190501</v>
      </c>
      <c r="N1133">
        <v>0.60360188173282403</v>
      </c>
      <c r="O1133">
        <v>26.8841011666524</v>
      </c>
      <c r="P1133">
        <v>31.2067039106145</v>
      </c>
      <c r="Q1133">
        <v>5.8726543351459E-2</v>
      </c>
    </row>
    <row r="1134" spans="1:17" x14ac:dyDescent="0.3">
      <c r="A1134" t="s">
        <v>2417</v>
      </c>
      <c r="B1134" t="s">
        <v>2418</v>
      </c>
      <c r="C1134" t="s">
        <v>3150</v>
      </c>
      <c r="D1134" t="s">
        <v>72</v>
      </c>
      <c r="E1134">
        <v>2096.5738160000001</v>
      </c>
      <c r="F1134">
        <v>81.41</v>
      </c>
      <c r="G1134">
        <v>-53.845714357240801</v>
      </c>
      <c r="H1134">
        <v>-6.05697034348296</v>
      </c>
      <c r="I1134">
        <v>-20.990795795160299</v>
      </c>
      <c r="J1134">
        <v>1.23912481554591</v>
      </c>
      <c r="K1134">
        <v>83.1405740025874</v>
      </c>
      <c r="L1134">
        <v>91.3071393680151</v>
      </c>
      <c r="M1134">
        <v>49.961148423611299</v>
      </c>
      <c r="N1134">
        <v>1.18150609982135</v>
      </c>
      <c r="O1134">
        <v>91.622650780002402</v>
      </c>
      <c r="P1134">
        <v>11.965341768669999</v>
      </c>
      <c r="Q1134">
        <v>3.6500438630087E-2</v>
      </c>
    </row>
    <row r="1135" spans="1:17" hidden="1" x14ac:dyDescent="0.3">
      <c r="A1135" t="s">
        <v>2419</v>
      </c>
      <c r="B1135" t="s">
        <v>2420</v>
      </c>
      <c r="C1135" t="s">
        <v>3158</v>
      </c>
      <c r="D1135" t="s">
        <v>375</v>
      </c>
      <c r="E1135">
        <v>2095.2788776399998</v>
      </c>
      <c r="F1135">
        <v>1062.55</v>
      </c>
      <c r="G1135">
        <v>-27.301710421465899</v>
      </c>
      <c r="H1135">
        <v>-4.9568606940785704</v>
      </c>
      <c r="I1135">
        <v>-10.6413380228815</v>
      </c>
      <c r="J1135">
        <v>-0.69863952889094305</v>
      </c>
      <c r="K1135">
        <v>1100.63385171809</v>
      </c>
      <c r="L1135">
        <v>1169.0417307382099</v>
      </c>
      <c r="M1135">
        <v>54.989915078313402</v>
      </c>
      <c r="N1135">
        <v>0.55822421947727197</v>
      </c>
      <c r="O1135">
        <v>38.760528916286297</v>
      </c>
      <c r="P1135">
        <v>28.786134173686399</v>
      </c>
      <c r="Q1135">
        <v>-5.4614666530184999E-2</v>
      </c>
    </row>
    <row r="1136" spans="1:17" hidden="1" x14ac:dyDescent="0.3">
      <c r="A1136" t="s">
        <v>2421</v>
      </c>
      <c r="B1136" t="s">
        <v>2422</v>
      </c>
      <c r="C1136" t="s">
        <v>3158</v>
      </c>
      <c r="D1136" t="s">
        <v>493</v>
      </c>
      <c r="E1136">
        <v>2094.5908307499999</v>
      </c>
      <c r="F1136">
        <v>343.2</v>
      </c>
      <c r="G1136">
        <v>-8.3779685191878599</v>
      </c>
      <c r="H1136">
        <v>-7.1297426337421497</v>
      </c>
      <c r="I1136">
        <v>-10.6120711593069</v>
      </c>
      <c r="J1136">
        <v>5.01960307441641</v>
      </c>
      <c r="K1136">
        <v>365.71857760764402</v>
      </c>
      <c r="L1136">
        <v>369.361303371296</v>
      </c>
      <c r="M1136">
        <v>56.246673818887899</v>
      </c>
      <c r="N1136">
        <v>1.1114367839127799</v>
      </c>
      <c r="O1136">
        <v>31.847319347319299</v>
      </c>
      <c r="P1136">
        <v>16.933560477001699</v>
      </c>
      <c r="Q1136">
        <v>2.224135422506E-2</v>
      </c>
    </row>
    <row r="1137" spans="1:17" hidden="1" x14ac:dyDescent="0.3">
      <c r="A1137" t="s">
        <v>2423</v>
      </c>
      <c r="B1137" t="s">
        <v>2424</v>
      </c>
      <c r="C1137" t="s">
        <v>3158</v>
      </c>
      <c r="D1137" t="s">
        <v>117</v>
      </c>
      <c r="E1137">
        <v>2093.5958622599901</v>
      </c>
      <c r="F1137">
        <v>260.85000000000002</v>
      </c>
      <c r="G1137">
        <v>-2.8813868502526501</v>
      </c>
      <c r="H1137">
        <v>-7.1953490704708898</v>
      </c>
      <c r="I1137">
        <v>-22.848250092018901</v>
      </c>
      <c r="J1137">
        <v>-3.1358121801715901</v>
      </c>
      <c r="K1137">
        <v>271.037985096618</v>
      </c>
      <c r="L1137">
        <v>265.17219215251998</v>
      </c>
      <c r="M1137">
        <v>37.930394561677502</v>
      </c>
      <c r="N1137">
        <v>0.352085582456445</v>
      </c>
      <c r="O1137">
        <v>30.419781483611199</v>
      </c>
      <c r="P1137">
        <v>40.6957928802589</v>
      </c>
      <c r="Q1137">
        <v>8.0588941856572005E-2</v>
      </c>
    </row>
    <row r="1138" spans="1:17" hidden="1" x14ac:dyDescent="0.3">
      <c r="A1138" t="s">
        <v>1732</v>
      </c>
      <c r="B1138" t="s">
        <v>2425</v>
      </c>
      <c r="C1138" t="s">
        <v>3158</v>
      </c>
      <c r="D1138" t="s">
        <v>1734</v>
      </c>
      <c r="E1138">
        <v>2091.9342556299998</v>
      </c>
      <c r="F1138">
        <v>33.92</v>
      </c>
      <c r="G1138">
        <v>-24.817869263069898</v>
      </c>
      <c r="H1138">
        <v>2.9060094971631498</v>
      </c>
      <c r="I1138">
        <v>-0.97488784244657101</v>
      </c>
      <c r="J1138">
        <v>2.5037147074642099</v>
      </c>
      <c r="K1138">
        <v>33.570086071363598</v>
      </c>
      <c r="L1138">
        <v>34.580773429239201</v>
      </c>
      <c r="M1138">
        <v>49.333103027404697</v>
      </c>
      <c r="N1138">
        <v>0.83127297166740099</v>
      </c>
      <c r="O1138">
        <v>35.465801886792399</v>
      </c>
      <c r="P1138">
        <v>24.935543278084701</v>
      </c>
      <c r="Q1138">
        <v>7.0291434656782004E-2</v>
      </c>
    </row>
    <row r="1139" spans="1:17" hidden="1" x14ac:dyDescent="0.3">
      <c r="A1139" t="s">
        <v>2426</v>
      </c>
      <c r="B1139" t="s">
        <v>2427</v>
      </c>
      <c r="C1139" t="s">
        <v>3158</v>
      </c>
      <c r="D1139" t="s">
        <v>51</v>
      </c>
      <c r="E1139">
        <v>2087.9709811500002</v>
      </c>
      <c r="F1139">
        <v>2200</v>
      </c>
      <c r="G1139">
        <v>61.984127458289898</v>
      </c>
      <c r="H1139">
        <v>11.4350719243276</v>
      </c>
      <c r="I1139">
        <v>74.677548320684494</v>
      </c>
      <c r="J1139">
        <v>5.2337005604515703</v>
      </c>
      <c r="K1139">
        <v>1920.6878528053701</v>
      </c>
      <c r="L1139">
        <v>1545.8329021012</v>
      </c>
      <c r="M1139">
        <v>59.647821851423302</v>
      </c>
      <c r="N1139">
        <v>0.84700151547954095</v>
      </c>
      <c r="O1139">
        <v>5.7272727272727302</v>
      </c>
      <c r="P1139">
        <v>107.537380312249</v>
      </c>
      <c r="Q1139">
        <v>0.13622924423893501</v>
      </c>
    </row>
    <row r="1140" spans="1:17" hidden="1" x14ac:dyDescent="0.3">
      <c r="A1140" t="s">
        <v>2428</v>
      </c>
      <c r="B1140" t="s">
        <v>2429</v>
      </c>
      <c r="C1140" t="s">
        <v>3158</v>
      </c>
      <c r="D1140" t="s">
        <v>269</v>
      </c>
      <c r="E1140">
        <v>2081.4636880749999</v>
      </c>
      <c r="F1140">
        <v>1240.4000000000001</v>
      </c>
      <c r="G1140">
        <v>-41.852209222260299</v>
      </c>
      <c r="H1140">
        <v>-8.7385799426689292</v>
      </c>
      <c r="I1140">
        <v>-12.333514382442999</v>
      </c>
      <c r="J1140">
        <v>2.8886450923945901</v>
      </c>
      <c r="K1140">
        <v>1265.1672288652001</v>
      </c>
      <c r="L1140">
        <v>1323.4868946394499</v>
      </c>
      <c r="M1140">
        <v>49.547664346075003</v>
      </c>
      <c r="N1140">
        <v>0.71407167476899902</v>
      </c>
      <c r="O1140">
        <v>42.695904546920303</v>
      </c>
      <c r="P1140">
        <v>12.045526398988301</v>
      </c>
      <c r="Q1140">
        <v>5.8121667991824999E-2</v>
      </c>
    </row>
    <row r="1141" spans="1:17" hidden="1" x14ac:dyDescent="0.3">
      <c r="A1141" t="s">
        <v>2430</v>
      </c>
      <c r="B1141" t="s">
        <v>2431</v>
      </c>
      <c r="C1141" t="s">
        <v>3158</v>
      </c>
      <c r="D1141" t="s">
        <v>85</v>
      </c>
      <c r="E1141">
        <v>2074.01775</v>
      </c>
      <c r="F1141">
        <v>207.5</v>
      </c>
      <c r="G1141">
        <v>-7.0151499316490797</v>
      </c>
      <c r="H1141">
        <v>12.1393408245</v>
      </c>
      <c r="I1141">
        <v>46.495200355987997</v>
      </c>
      <c r="J1141">
        <v>-8.8515322248340809</v>
      </c>
      <c r="K1141">
        <v>174.815398279129</v>
      </c>
      <c r="L1141">
        <v>156.251491397151</v>
      </c>
      <c r="M1141">
        <v>55.0744318852935</v>
      </c>
      <c r="N1141">
        <v>1.5973122083145599</v>
      </c>
      <c r="O1141">
        <v>9.8554216867469702</v>
      </c>
      <c r="P1141">
        <v>82.899955927721393</v>
      </c>
      <c r="Q1141">
        <v>9.6110408326794003E-2</v>
      </c>
    </row>
    <row r="1142" spans="1:17" hidden="1" x14ac:dyDescent="0.3">
      <c r="A1142" t="s">
        <v>2432</v>
      </c>
      <c r="B1142" t="s">
        <v>2433</v>
      </c>
      <c r="C1142" t="s">
        <v>3158</v>
      </c>
      <c r="D1142" t="s">
        <v>251</v>
      </c>
      <c r="E1142">
        <v>2071.41956433</v>
      </c>
      <c r="F1142">
        <v>1369.5</v>
      </c>
      <c r="G1142">
        <v>-16.853273801196</v>
      </c>
      <c r="H1142">
        <v>10.4222251851082</v>
      </c>
      <c r="I1142">
        <v>3.2610687111399401</v>
      </c>
      <c r="J1142">
        <v>-2.4075081847040698</v>
      </c>
      <c r="K1142">
        <v>1285.2289136981601</v>
      </c>
      <c r="L1142">
        <v>1300.1822424136501</v>
      </c>
      <c r="M1142">
        <v>62.842998410871402</v>
      </c>
      <c r="N1142">
        <v>2.3050034767361001</v>
      </c>
      <c r="O1142">
        <v>11.255932822197799</v>
      </c>
      <c r="P1142">
        <v>19.513046513657301</v>
      </c>
      <c r="Q1142">
        <v>-1.7648768077108998E-2</v>
      </c>
    </row>
    <row r="1143" spans="1:17" hidden="1" x14ac:dyDescent="0.3">
      <c r="A1143" t="s">
        <v>2434</v>
      </c>
      <c r="B1143" t="s">
        <v>2435</v>
      </c>
      <c r="C1143" t="s">
        <v>3158</v>
      </c>
      <c r="D1143" t="s">
        <v>493</v>
      </c>
      <c r="E1143">
        <v>2071.36647025</v>
      </c>
      <c r="F1143">
        <v>869.15</v>
      </c>
      <c r="G1143">
        <v>-62.346706597342099</v>
      </c>
      <c r="H1143">
        <v>1.2355447773683199</v>
      </c>
      <c r="I1143">
        <v>-21.145074393088599</v>
      </c>
      <c r="J1143">
        <v>4.3280684044195903</v>
      </c>
      <c r="K1143">
        <v>908.78792969063898</v>
      </c>
      <c r="L1143">
        <v>1088.8255556972699</v>
      </c>
      <c r="M1143">
        <v>61.525448019394403</v>
      </c>
      <c r="N1143">
        <v>0.28929758999465</v>
      </c>
      <c r="O1143">
        <v>89.938445607777695</v>
      </c>
      <c r="P1143">
        <v>10.2282815472416</v>
      </c>
      <c r="Q1143">
        <v>-0.212028252525015</v>
      </c>
    </row>
    <row r="1144" spans="1:17" hidden="1" x14ac:dyDescent="0.3">
      <c r="A1144" t="s">
        <v>2436</v>
      </c>
      <c r="B1144" t="s">
        <v>2437</v>
      </c>
      <c r="C1144" t="s">
        <v>3158</v>
      </c>
      <c r="D1144" t="s">
        <v>232</v>
      </c>
      <c r="E1144">
        <v>2066.0995412349998</v>
      </c>
      <c r="F1144">
        <v>268.55</v>
      </c>
      <c r="G1144">
        <v>-41.797144566599499</v>
      </c>
      <c r="H1144">
        <v>-2.3995125368532002</v>
      </c>
      <c r="I1144">
        <v>-6.1504935043171898</v>
      </c>
      <c r="J1144">
        <v>3.4205590571443998</v>
      </c>
      <c r="K1144">
        <v>272.10560335821401</v>
      </c>
      <c r="L1144">
        <v>297.42678856324801</v>
      </c>
      <c r="M1144">
        <v>63.176018793954498</v>
      </c>
      <c r="N1144">
        <v>0.47795368976913799</v>
      </c>
      <c r="O1144">
        <v>35.524110966300398</v>
      </c>
      <c r="P1144">
        <v>9.4112853941739694</v>
      </c>
    </row>
    <row r="1145" spans="1:17" hidden="1" x14ac:dyDescent="0.3">
      <c r="A1145" t="s">
        <v>2438</v>
      </c>
      <c r="B1145" t="s">
        <v>2439</v>
      </c>
      <c r="C1145" t="s">
        <v>3158</v>
      </c>
      <c r="D1145" t="s">
        <v>457</v>
      </c>
      <c r="E1145">
        <v>2058.4932355999999</v>
      </c>
      <c r="F1145">
        <v>261.8</v>
      </c>
      <c r="G1145">
        <v>-23.869961385580201</v>
      </c>
      <c r="H1145">
        <v>-1.33035224801533</v>
      </c>
      <c r="I1145">
        <v>-2.6937816454939001</v>
      </c>
      <c r="J1145">
        <v>5.4295032046812901</v>
      </c>
      <c r="K1145">
        <v>268.729093788245</v>
      </c>
      <c r="L1145">
        <v>278.20473042152099</v>
      </c>
      <c r="M1145">
        <v>60.931446007549503</v>
      </c>
      <c r="N1145">
        <v>0.54663093719033595</v>
      </c>
      <c r="O1145">
        <v>38.273491214667601</v>
      </c>
      <c r="P1145">
        <v>15.4066563808684</v>
      </c>
      <c r="Q1145">
        <v>-7.0106479758997003E-2</v>
      </c>
    </row>
    <row r="1146" spans="1:17" hidden="1" x14ac:dyDescent="0.3">
      <c r="A1146" t="s">
        <v>2440</v>
      </c>
      <c r="B1146" t="s">
        <v>2441</v>
      </c>
      <c r="C1146" t="s">
        <v>3158</v>
      </c>
      <c r="D1146" t="s">
        <v>134</v>
      </c>
      <c r="E1146">
        <v>2057.497547426</v>
      </c>
      <c r="F1146">
        <v>17.55</v>
      </c>
      <c r="G1146">
        <v>-38.2652572022036</v>
      </c>
      <c r="H1146">
        <v>-9.0027309233146493</v>
      </c>
      <c r="I1146">
        <v>-15.7503598489168</v>
      </c>
      <c r="J1146">
        <v>1.45760140048133</v>
      </c>
      <c r="K1146">
        <v>18.7634817720554</v>
      </c>
      <c r="L1146">
        <v>19.039671045827198</v>
      </c>
      <c r="M1146">
        <v>44.873424106379701</v>
      </c>
      <c r="N1146">
        <v>0.67698877673001501</v>
      </c>
      <c r="O1146">
        <v>81.678975640517805</v>
      </c>
      <c r="P1146">
        <v>5.9330612582656403</v>
      </c>
      <c r="Q1146">
        <v>6.4311594824735002E-2</v>
      </c>
    </row>
    <row r="1147" spans="1:17" x14ac:dyDescent="0.3">
      <c r="A1147" t="s">
        <v>2442</v>
      </c>
      <c r="B1147" t="s">
        <v>2443</v>
      </c>
      <c r="C1147" t="s">
        <v>3143</v>
      </c>
      <c r="D1147" t="s">
        <v>24</v>
      </c>
      <c r="E1147">
        <v>2057.3899718399998</v>
      </c>
      <c r="F1147">
        <v>40.01</v>
      </c>
      <c r="G1147">
        <v>-61.708991991230903</v>
      </c>
      <c r="H1147">
        <v>-10.8485699678312</v>
      </c>
      <c r="I1147">
        <v>-33.420959990404803</v>
      </c>
      <c r="J1147">
        <v>0.60935465056000304</v>
      </c>
      <c r="K1147">
        <v>43.732007184696002</v>
      </c>
      <c r="L1147">
        <v>53.0064585599008</v>
      </c>
      <c r="M1147">
        <v>43.066634860273901</v>
      </c>
      <c r="N1147">
        <v>0.70657274002472004</v>
      </c>
      <c r="O1147">
        <v>105.948512871782</v>
      </c>
      <c r="P1147">
        <v>5.5672823218997296</v>
      </c>
    </row>
    <row r="1148" spans="1:17" hidden="1" x14ac:dyDescent="0.3">
      <c r="A1148" t="s">
        <v>2444</v>
      </c>
      <c r="B1148" t="s">
        <v>2445</v>
      </c>
      <c r="C1148" t="s">
        <v>3158</v>
      </c>
      <c r="D1148" t="s">
        <v>493</v>
      </c>
      <c r="E1148">
        <v>2053.4583682339999</v>
      </c>
      <c r="F1148">
        <v>120.68</v>
      </c>
      <c r="G1148">
        <v>-28.472799589630899</v>
      </c>
      <c r="H1148">
        <v>13.6534770981783</v>
      </c>
      <c r="I1148">
        <v>22.9784053093423</v>
      </c>
      <c r="J1148">
        <v>0.82300151871642502</v>
      </c>
      <c r="K1148">
        <v>111.26419326281599</v>
      </c>
      <c r="L1148">
        <v>112.649280940127</v>
      </c>
      <c r="M1148">
        <v>62.851798448588298</v>
      </c>
      <c r="N1148">
        <v>1.3223438422391101</v>
      </c>
      <c r="O1148">
        <v>18.826648989061901</v>
      </c>
      <c r="P1148">
        <v>50.944340212632902</v>
      </c>
      <c r="Q1148">
        <v>-2.2986534576546001E-2</v>
      </c>
    </row>
    <row r="1149" spans="1:17" hidden="1" x14ac:dyDescent="0.3">
      <c r="A1149" t="s">
        <v>2446</v>
      </c>
      <c r="B1149" t="s">
        <v>2447</v>
      </c>
      <c r="C1149" t="s">
        <v>3158</v>
      </c>
      <c r="D1149" t="s">
        <v>896</v>
      </c>
      <c r="E1149">
        <v>2049.6</v>
      </c>
      <c r="F1149">
        <v>332.3</v>
      </c>
      <c r="G1149">
        <v>-42.691343824958203</v>
      </c>
      <c r="H1149">
        <v>-14.4942336046504</v>
      </c>
      <c r="I1149">
        <v>-30.662032754364699</v>
      </c>
      <c r="J1149">
        <v>0.85648340643798404</v>
      </c>
      <c r="K1149">
        <v>413.616238901359</v>
      </c>
      <c r="M1149">
        <v>38.936054592500597</v>
      </c>
      <c r="O1149">
        <v>78.663857959674999</v>
      </c>
      <c r="P1149">
        <v>2.7043733580590401</v>
      </c>
    </row>
    <row r="1150" spans="1:17" hidden="1" x14ac:dyDescent="0.3">
      <c r="A1150" t="s">
        <v>2448</v>
      </c>
      <c r="B1150" t="s">
        <v>2449</v>
      </c>
      <c r="C1150" t="s">
        <v>3158</v>
      </c>
      <c r="D1150" t="s">
        <v>139</v>
      </c>
      <c r="E1150">
        <v>2034.6950905199999</v>
      </c>
      <c r="F1150">
        <v>115.82</v>
      </c>
      <c r="G1150">
        <v>102.629606741833</v>
      </c>
      <c r="H1150">
        <v>3.0374926927202601</v>
      </c>
      <c r="I1150">
        <v>-10.9795310764753</v>
      </c>
      <c r="J1150">
        <v>3.6083003872711301</v>
      </c>
      <c r="K1150">
        <v>116.913588200813</v>
      </c>
      <c r="L1150">
        <v>105.94251387351601</v>
      </c>
      <c r="M1150">
        <v>60.218064029394498</v>
      </c>
      <c r="N1150">
        <v>0.80754642324999504</v>
      </c>
      <c r="O1150">
        <v>22.983940597478799</v>
      </c>
      <c r="P1150">
        <v>125.725979341258</v>
      </c>
    </row>
    <row r="1151" spans="1:17" hidden="1" x14ac:dyDescent="0.3">
      <c r="A1151" t="s">
        <v>2450</v>
      </c>
      <c r="B1151" t="s">
        <v>2451</v>
      </c>
      <c r="C1151" t="s">
        <v>3158</v>
      </c>
      <c r="D1151" t="s">
        <v>1377</v>
      </c>
      <c r="E1151">
        <v>2030.1790348</v>
      </c>
      <c r="F1151">
        <v>842.95</v>
      </c>
      <c r="G1151">
        <v>7.2929168494567103</v>
      </c>
      <c r="H1151">
        <v>3.4002193805995198</v>
      </c>
      <c r="I1151">
        <v>28.7655536277822</v>
      </c>
      <c r="J1151">
        <v>2.6185472433493802</v>
      </c>
      <c r="K1151">
        <v>771.91379677574605</v>
      </c>
      <c r="L1151">
        <v>734.84062419593295</v>
      </c>
      <c r="M1151">
        <v>63.118243200210799</v>
      </c>
      <c r="N1151">
        <v>1.36303681008986</v>
      </c>
      <c r="O1151">
        <v>18.453051782430698</v>
      </c>
      <c r="P1151">
        <v>86.699889258028804</v>
      </c>
      <c r="Q1151">
        <v>-2.7533783938559001E-2</v>
      </c>
    </row>
    <row r="1152" spans="1:17" hidden="1" x14ac:dyDescent="0.3">
      <c r="A1152" t="s">
        <v>2452</v>
      </c>
      <c r="B1152" t="s">
        <v>2453</v>
      </c>
      <c r="C1152" t="s">
        <v>3158</v>
      </c>
      <c r="D1152" t="s">
        <v>961</v>
      </c>
      <c r="E1152">
        <v>2025.03551268</v>
      </c>
      <c r="F1152">
        <v>310.8</v>
      </c>
      <c r="G1152">
        <v>152.47011206306601</v>
      </c>
      <c r="H1152">
        <v>-5.6411356964344401</v>
      </c>
      <c r="I1152">
        <v>11.958183023695099</v>
      </c>
      <c r="J1152">
        <v>12.050810211238399</v>
      </c>
      <c r="K1152">
        <v>318.32791303308898</v>
      </c>
      <c r="L1152">
        <v>275.66136085539301</v>
      </c>
      <c r="M1152">
        <v>57.675776311925503</v>
      </c>
      <c r="N1152">
        <v>0.90896321597863206</v>
      </c>
      <c r="O1152">
        <v>40.009652509652497</v>
      </c>
      <c r="Q1152">
        <v>0.16642703237186199</v>
      </c>
    </row>
    <row r="1153" spans="1:17" hidden="1" x14ac:dyDescent="0.3">
      <c r="A1153" t="s">
        <v>2454</v>
      </c>
      <c r="B1153" t="s">
        <v>2455</v>
      </c>
      <c r="C1153" t="s">
        <v>3158</v>
      </c>
      <c r="D1153" t="s">
        <v>120</v>
      </c>
      <c r="E1153">
        <v>2024.4117947899999</v>
      </c>
      <c r="F1153">
        <v>1612.85</v>
      </c>
      <c r="G1153">
        <v>-10.2784509007684</v>
      </c>
      <c r="H1153">
        <v>-12.6319549251014</v>
      </c>
      <c r="I1153">
        <v>-18.1645753420954</v>
      </c>
      <c r="J1153">
        <v>-4.7081631068232301</v>
      </c>
      <c r="K1153">
        <v>1695.3281632733899</v>
      </c>
      <c r="L1153">
        <v>1661.31908226562</v>
      </c>
      <c r="M1153">
        <v>41.612291783919403</v>
      </c>
      <c r="N1153">
        <v>1.8962502987527901</v>
      </c>
      <c r="O1153">
        <v>30.1422946957249</v>
      </c>
      <c r="P1153">
        <v>20.2587331767512</v>
      </c>
      <c r="Q1153">
        <v>0.10173102562637</v>
      </c>
    </row>
    <row r="1154" spans="1:17" hidden="1" x14ac:dyDescent="0.3">
      <c r="A1154" t="s">
        <v>2456</v>
      </c>
      <c r="B1154" t="s">
        <v>2457</v>
      </c>
      <c r="C1154" t="s">
        <v>3158</v>
      </c>
      <c r="D1154" t="s">
        <v>232</v>
      </c>
      <c r="E1154">
        <v>2024.0150808799999</v>
      </c>
      <c r="F1154">
        <v>88.17</v>
      </c>
      <c r="G1154">
        <v>118.127830263199</v>
      </c>
      <c r="H1154">
        <v>-11.2970620485633</v>
      </c>
      <c r="I1154">
        <v>65.051812523711305</v>
      </c>
      <c r="J1154">
        <v>-1.4816415001142</v>
      </c>
      <c r="K1154">
        <v>88.242465079146996</v>
      </c>
      <c r="L1154">
        <v>72.555675702467695</v>
      </c>
      <c r="M1154">
        <v>39.614693455978198</v>
      </c>
      <c r="N1154">
        <v>0.51352651444626796</v>
      </c>
      <c r="O1154">
        <v>30.1916751729613</v>
      </c>
      <c r="P1154">
        <v>175.96244131455401</v>
      </c>
      <c r="Q1154">
        <v>0.132373123069596</v>
      </c>
    </row>
    <row r="1155" spans="1:17" hidden="1" x14ac:dyDescent="0.3">
      <c r="A1155" t="s">
        <v>2458</v>
      </c>
      <c r="B1155" t="s">
        <v>2459</v>
      </c>
      <c r="C1155" t="s">
        <v>3158</v>
      </c>
      <c r="D1155" t="s">
        <v>229</v>
      </c>
      <c r="E1155">
        <v>2022.4200167040001</v>
      </c>
      <c r="F1155">
        <v>103.72</v>
      </c>
      <c r="G1155">
        <v>-32.791618977648703</v>
      </c>
      <c r="H1155">
        <v>2.3036321793679102</v>
      </c>
      <c r="I1155">
        <v>-22.660405208559201</v>
      </c>
      <c r="J1155">
        <v>-0.49278878903928103</v>
      </c>
      <c r="K1155">
        <v>106.551408275699</v>
      </c>
      <c r="L1155">
        <v>110.89520229828</v>
      </c>
      <c r="M1155">
        <v>50.389004598007297</v>
      </c>
      <c r="N1155">
        <v>0.55653370392556301</v>
      </c>
      <c r="O1155">
        <v>43.559583494022299</v>
      </c>
      <c r="P1155">
        <v>19.962988665278701</v>
      </c>
      <c r="Q1155">
        <v>0.19125982558458299</v>
      </c>
    </row>
    <row r="1156" spans="1:17" hidden="1" x14ac:dyDescent="0.3">
      <c r="A1156" t="s">
        <v>2460</v>
      </c>
      <c r="B1156" t="s">
        <v>2461</v>
      </c>
      <c r="C1156" t="s">
        <v>3158</v>
      </c>
      <c r="D1156" t="s">
        <v>972</v>
      </c>
      <c r="E1156">
        <v>2020.5810134999999</v>
      </c>
      <c r="F1156">
        <v>609.54999999999995</v>
      </c>
      <c r="G1156">
        <v>57.956814626725802</v>
      </c>
      <c r="H1156">
        <v>0.49566221477037897</v>
      </c>
      <c r="I1156">
        <v>28.662854587400702</v>
      </c>
      <c r="J1156">
        <v>2.8369273115931501</v>
      </c>
      <c r="K1156">
        <v>563.68128231382195</v>
      </c>
      <c r="L1156">
        <v>497.25823926276797</v>
      </c>
      <c r="M1156">
        <v>64.384125326400095</v>
      </c>
      <c r="N1156">
        <v>0.73981105683130699</v>
      </c>
      <c r="O1156">
        <v>19.5636125010253</v>
      </c>
      <c r="P1156">
        <v>138.94551156409199</v>
      </c>
      <c r="Q1156">
        <v>0.15090386581228701</v>
      </c>
    </row>
    <row r="1157" spans="1:17" hidden="1" x14ac:dyDescent="0.3">
      <c r="A1157" t="s">
        <v>2462</v>
      </c>
      <c r="B1157" t="s">
        <v>2463</v>
      </c>
      <c r="C1157" t="s">
        <v>3158</v>
      </c>
      <c r="D1157" t="s">
        <v>493</v>
      </c>
      <c r="E1157">
        <v>2018.7413240000001</v>
      </c>
      <c r="F1157">
        <v>1798.05</v>
      </c>
      <c r="G1157">
        <v>-6.4700360848052201</v>
      </c>
      <c r="H1157">
        <v>-5.6840918537523004</v>
      </c>
      <c r="I1157">
        <v>-6.6074931238569201</v>
      </c>
      <c r="J1157">
        <v>1.03144483896793</v>
      </c>
      <c r="K1157">
        <v>1852.9252262426801</v>
      </c>
      <c r="L1157">
        <v>1850.8822138477999</v>
      </c>
      <c r="M1157">
        <v>51.042068172721301</v>
      </c>
      <c r="N1157">
        <v>1.3052937357610399</v>
      </c>
      <c r="O1157">
        <v>34.960095659186301</v>
      </c>
      <c r="P1157">
        <v>18.683168316831601</v>
      </c>
    </row>
    <row r="1158" spans="1:17" hidden="1" x14ac:dyDescent="0.3">
      <c r="A1158" t="s">
        <v>2464</v>
      </c>
      <c r="B1158" t="s">
        <v>2465</v>
      </c>
      <c r="C1158" t="s">
        <v>3158</v>
      </c>
      <c r="D1158" t="s">
        <v>471</v>
      </c>
      <c r="E1158">
        <v>2018.4431618399999</v>
      </c>
      <c r="F1158">
        <v>315.89999999999998</v>
      </c>
      <c r="G1158">
        <v>6.48452413810511</v>
      </c>
      <c r="H1158">
        <v>-5.5416537361355296</v>
      </c>
      <c r="I1158">
        <v>-24.511090237862501</v>
      </c>
      <c r="J1158">
        <v>2.3591036021687901</v>
      </c>
      <c r="K1158">
        <v>329.00148995065302</v>
      </c>
      <c r="L1158">
        <v>351.65784327086101</v>
      </c>
      <c r="M1158">
        <v>56.888770787738899</v>
      </c>
      <c r="N1158">
        <v>0.790677052127022</v>
      </c>
      <c r="O1158">
        <v>62.614751503640399</v>
      </c>
      <c r="P1158">
        <v>32.425068119890902</v>
      </c>
      <c r="Q1158">
        <v>0.12426232455129201</v>
      </c>
    </row>
    <row r="1159" spans="1:17" hidden="1" x14ac:dyDescent="0.3">
      <c r="A1159" t="s">
        <v>2466</v>
      </c>
      <c r="B1159" t="s">
        <v>2467</v>
      </c>
      <c r="C1159" t="s">
        <v>3158</v>
      </c>
      <c r="D1159" t="s">
        <v>51</v>
      </c>
      <c r="E1159">
        <v>2018.31586264</v>
      </c>
      <c r="F1159">
        <v>734.7</v>
      </c>
      <c r="G1159">
        <v>65.927977746141195</v>
      </c>
      <c r="H1159">
        <v>37.678561683984</v>
      </c>
      <c r="I1159">
        <v>126.540931682882</v>
      </c>
      <c r="J1159">
        <v>17.254642458623401</v>
      </c>
      <c r="K1159">
        <v>541.918148385427</v>
      </c>
      <c r="L1159">
        <v>427.41158897376999</v>
      </c>
      <c r="M1159">
        <v>81.732455450108901</v>
      </c>
      <c r="N1159">
        <v>2.2547015087972602</v>
      </c>
      <c r="O1159">
        <v>11.6237920239553</v>
      </c>
      <c r="P1159">
        <v>168.53070175438501</v>
      </c>
      <c r="Q1159">
        <v>0.156750338802847</v>
      </c>
    </row>
    <row r="1160" spans="1:17" hidden="1" x14ac:dyDescent="0.3">
      <c r="A1160" t="s">
        <v>2468</v>
      </c>
      <c r="B1160" t="s">
        <v>2469</v>
      </c>
      <c r="C1160" t="s">
        <v>3158</v>
      </c>
      <c r="D1160" t="s">
        <v>144</v>
      </c>
      <c r="E1160">
        <v>2018.111734716</v>
      </c>
      <c r="F1160">
        <v>125.59</v>
      </c>
      <c r="G1160">
        <v>-14.4646845109081</v>
      </c>
      <c r="H1160">
        <v>9.4350241319377695</v>
      </c>
      <c r="I1160">
        <v>1.1864392138936</v>
      </c>
      <c r="J1160">
        <v>9.9825263766586101</v>
      </c>
      <c r="K1160">
        <v>114.959061590587</v>
      </c>
      <c r="L1160">
        <v>120.577871623966</v>
      </c>
      <c r="M1160">
        <v>66.228167855783397</v>
      </c>
      <c r="N1160">
        <v>1.3086176671264</v>
      </c>
      <c r="O1160">
        <v>118.48873317939299</v>
      </c>
      <c r="P1160">
        <v>38.543849972421398</v>
      </c>
    </row>
    <row r="1161" spans="1:17" hidden="1" x14ac:dyDescent="0.3">
      <c r="A1161" t="s">
        <v>2470</v>
      </c>
      <c r="B1161" t="s">
        <v>2471</v>
      </c>
      <c r="C1161" t="s">
        <v>3158</v>
      </c>
      <c r="D1161" t="s">
        <v>139</v>
      </c>
      <c r="E1161">
        <v>2013.4120644</v>
      </c>
      <c r="F1161">
        <v>118.95</v>
      </c>
      <c r="G1161">
        <v>14.1889648643564</v>
      </c>
      <c r="H1161">
        <v>4.6019281877903797</v>
      </c>
      <c r="I1161">
        <v>22.702563698247602</v>
      </c>
      <c r="J1161">
        <v>5.8478705516200504</v>
      </c>
      <c r="K1161">
        <v>113.846370445072</v>
      </c>
      <c r="L1161">
        <v>103.36929097658199</v>
      </c>
      <c r="M1161">
        <v>62.757375731699099</v>
      </c>
      <c r="N1161">
        <v>0.909260211768398</v>
      </c>
      <c r="O1161">
        <v>24.1698192517864</v>
      </c>
      <c r="P1161">
        <v>62.945205479452</v>
      </c>
      <c r="Q1161">
        <v>5.9629493487663998E-2</v>
      </c>
    </row>
    <row r="1162" spans="1:17" hidden="1" x14ac:dyDescent="0.3">
      <c r="A1162" t="s">
        <v>2472</v>
      </c>
      <c r="B1162" t="s">
        <v>2473</v>
      </c>
      <c r="C1162" t="s">
        <v>3158</v>
      </c>
      <c r="D1162" t="s">
        <v>21</v>
      </c>
      <c r="E1162">
        <v>2012.0168603249999</v>
      </c>
      <c r="F1162">
        <v>218.97</v>
      </c>
      <c r="G1162">
        <v>-59.2703879754729</v>
      </c>
      <c r="H1162">
        <v>1.0048227490684101</v>
      </c>
      <c r="I1162">
        <v>-20.2860358565277</v>
      </c>
      <c r="J1162">
        <v>5.22882293257243</v>
      </c>
      <c r="K1162">
        <v>218.12508954550799</v>
      </c>
      <c r="L1162">
        <v>263.19204983375897</v>
      </c>
      <c r="M1162">
        <v>71.988741735454298</v>
      </c>
      <c r="N1162">
        <v>0.53911929721029905</v>
      </c>
      <c r="O1162">
        <v>93.496826049230407</v>
      </c>
      <c r="P1162">
        <v>10.691537761601399</v>
      </c>
    </row>
    <row r="1163" spans="1:17" hidden="1" x14ac:dyDescent="0.3">
      <c r="A1163" t="s">
        <v>2474</v>
      </c>
      <c r="B1163" t="s">
        <v>2475</v>
      </c>
      <c r="C1163" t="s">
        <v>3158</v>
      </c>
      <c r="D1163" t="s">
        <v>161</v>
      </c>
      <c r="E1163">
        <v>2008.4136207849999</v>
      </c>
      <c r="F1163">
        <v>884.9</v>
      </c>
      <c r="G1163">
        <v>91.065224503385906</v>
      </c>
      <c r="H1163">
        <v>57.729967473326397</v>
      </c>
      <c r="I1163">
        <v>78.2545095863955</v>
      </c>
      <c r="J1163">
        <v>17.657797912394798</v>
      </c>
      <c r="K1163">
        <v>656.42120872738701</v>
      </c>
      <c r="L1163">
        <v>554.72568959129705</v>
      </c>
      <c r="M1163">
        <v>82.384011025817401</v>
      </c>
      <c r="N1163">
        <v>2.42502655683696</v>
      </c>
      <c r="O1163">
        <v>5.3226353260255399</v>
      </c>
      <c r="P1163">
        <v>126.723033563925</v>
      </c>
      <c r="Q1163">
        <v>8.6563779612166006E-2</v>
      </c>
    </row>
    <row r="1164" spans="1:17" hidden="1" x14ac:dyDescent="0.3">
      <c r="A1164" t="s">
        <v>2476</v>
      </c>
      <c r="B1164" t="s">
        <v>2477</v>
      </c>
      <c r="C1164" t="s">
        <v>3158</v>
      </c>
      <c r="D1164" t="s">
        <v>117</v>
      </c>
      <c r="E1164">
        <v>1991.8713359549999</v>
      </c>
      <c r="F1164">
        <v>143.15</v>
      </c>
      <c r="G1164">
        <v>-42.310272237184499</v>
      </c>
      <c r="H1164">
        <v>-5.0956894857197197</v>
      </c>
      <c r="I1164">
        <v>-19.578968632315799</v>
      </c>
      <c r="J1164">
        <v>3.5791528235649599</v>
      </c>
      <c r="K1164">
        <v>145.53471189756701</v>
      </c>
      <c r="L1164">
        <v>156.878476360653</v>
      </c>
      <c r="M1164">
        <v>54.236105714367703</v>
      </c>
      <c r="N1164">
        <v>0.39663192964910998</v>
      </c>
      <c r="O1164">
        <v>48.655256723716299</v>
      </c>
      <c r="P1164">
        <v>13.3322777293959</v>
      </c>
      <c r="Q1164">
        <v>9.8877563396099991E-4</v>
      </c>
    </row>
    <row r="1165" spans="1:17" x14ac:dyDescent="0.3">
      <c r="A1165" t="s">
        <v>2478</v>
      </c>
      <c r="B1165" t="s">
        <v>2479</v>
      </c>
      <c r="C1165" t="s">
        <v>3161</v>
      </c>
      <c r="D1165" t="s">
        <v>2099</v>
      </c>
      <c r="E1165">
        <v>1988.55664632</v>
      </c>
      <c r="F1165">
        <v>11.26</v>
      </c>
      <c r="G1165">
        <v>-62.021841761159997</v>
      </c>
      <c r="H1165">
        <v>-17.188307258919899</v>
      </c>
      <c r="I1165">
        <v>-36.223362577806597</v>
      </c>
      <c r="J1165">
        <v>1.47135723442879</v>
      </c>
      <c r="K1165">
        <v>12.508829870735299</v>
      </c>
      <c r="L1165">
        <v>15.020620866261201</v>
      </c>
      <c r="M1165">
        <v>34.764772583197399</v>
      </c>
      <c r="N1165">
        <v>1.05232793836549</v>
      </c>
      <c r="O1165">
        <v>131.34991119005301</v>
      </c>
      <c r="P1165">
        <v>9.8536585365853693</v>
      </c>
      <c r="Q1165">
        <v>-4.7418792376969998E-2</v>
      </c>
    </row>
    <row r="1166" spans="1:17" hidden="1" x14ac:dyDescent="0.3">
      <c r="A1166" t="s">
        <v>2480</v>
      </c>
      <c r="B1166" t="s">
        <v>2481</v>
      </c>
      <c r="C1166" t="s">
        <v>3158</v>
      </c>
      <c r="D1166" t="s">
        <v>279</v>
      </c>
      <c r="E1166">
        <v>1988.0746765479901</v>
      </c>
      <c r="F1166">
        <v>41.8</v>
      </c>
      <c r="G1166">
        <v>11.2862076844077</v>
      </c>
      <c r="H1166">
        <v>-2.1196743894477801</v>
      </c>
      <c r="I1166">
        <v>-8.2323320099946091</v>
      </c>
      <c r="J1166">
        <v>2.0657501562921001</v>
      </c>
      <c r="K1166">
        <v>42.225722979496702</v>
      </c>
      <c r="L1166">
        <v>43.4397225966432</v>
      </c>
      <c r="M1166">
        <v>62.355449588977301</v>
      </c>
      <c r="N1166">
        <v>0.56138782005875798</v>
      </c>
      <c r="O1166">
        <v>64.784688995215305</v>
      </c>
      <c r="P1166">
        <v>38.181818181818102</v>
      </c>
      <c r="Q1166">
        <v>6.0429717787891003E-2</v>
      </c>
    </row>
    <row r="1167" spans="1:17" hidden="1" x14ac:dyDescent="0.3">
      <c r="A1167" t="s">
        <v>2482</v>
      </c>
      <c r="B1167" t="s">
        <v>2483</v>
      </c>
      <c r="C1167" t="s">
        <v>3158</v>
      </c>
      <c r="D1167" t="s">
        <v>1695</v>
      </c>
      <c r="E1167">
        <v>1984.1380216</v>
      </c>
      <c r="F1167">
        <v>64.37</v>
      </c>
      <c r="G1167">
        <v>-0.27132296845666898</v>
      </c>
      <c r="H1167">
        <v>-3.6957889715990002</v>
      </c>
      <c r="I1167">
        <v>-1.93544300631348</v>
      </c>
      <c r="J1167">
        <v>-1.6786047344661901</v>
      </c>
      <c r="K1167">
        <v>64.277451111107297</v>
      </c>
      <c r="L1167">
        <v>60.8192515130591</v>
      </c>
      <c r="M1167">
        <v>58.880462682991599</v>
      </c>
      <c r="N1167">
        <v>0.52164276795412701</v>
      </c>
      <c r="O1167">
        <v>6.3383563771943301</v>
      </c>
      <c r="P1167">
        <v>23.90760346487</v>
      </c>
      <c r="Q1167">
        <v>-2.8254867209200001E-2</v>
      </c>
    </row>
    <row r="1168" spans="1:17" hidden="1" x14ac:dyDescent="0.3">
      <c r="A1168" t="s">
        <v>2484</v>
      </c>
      <c r="B1168" t="s">
        <v>2485</v>
      </c>
      <c r="C1168" t="s">
        <v>3158</v>
      </c>
      <c r="D1168" t="s">
        <v>290</v>
      </c>
      <c r="E1168">
        <v>1978.5427693500001</v>
      </c>
      <c r="F1168">
        <v>768.65</v>
      </c>
      <c r="G1168">
        <v>20.102395771891899</v>
      </c>
      <c r="H1168">
        <v>-14.355782161080899</v>
      </c>
      <c r="I1168">
        <v>-17.139749554784299</v>
      </c>
      <c r="J1168">
        <v>1.06600050377856</v>
      </c>
      <c r="K1168">
        <v>827.60769597841397</v>
      </c>
      <c r="L1168">
        <v>782.96240199628301</v>
      </c>
      <c r="M1168">
        <v>47.198622567152</v>
      </c>
      <c r="N1168">
        <v>0.77052790775879298</v>
      </c>
      <c r="O1168">
        <v>58.069342353476799</v>
      </c>
      <c r="P1168">
        <v>75.051241175130897</v>
      </c>
      <c r="Q1168">
        <v>0.13417802375917001</v>
      </c>
    </row>
    <row r="1169" spans="1:17" hidden="1" x14ac:dyDescent="0.3">
      <c r="A1169" t="s">
        <v>2486</v>
      </c>
      <c r="B1169" t="s">
        <v>2487</v>
      </c>
      <c r="C1169" t="s">
        <v>3158</v>
      </c>
      <c r="D1169" t="s">
        <v>318</v>
      </c>
      <c r="E1169">
        <v>1976.9612520000001</v>
      </c>
      <c r="F1169">
        <v>801.5</v>
      </c>
      <c r="G1169">
        <v>114.064066489954</v>
      </c>
      <c r="H1169">
        <v>-7.2671875472053999</v>
      </c>
      <c r="I1169">
        <v>19.176233380528</v>
      </c>
      <c r="J1169">
        <v>-3.8446282339706501</v>
      </c>
      <c r="K1169">
        <v>854.91744138189995</v>
      </c>
      <c r="M1169">
        <v>36.659592184745897</v>
      </c>
      <c r="N1169">
        <v>0.953101361573373</v>
      </c>
      <c r="O1169">
        <v>41.197754210854598</v>
      </c>
      <c r="P1169">
        <v>241.063829787234</v>
      </c>
    </row>
    <row r="1170" spans="1:17" hidden="1" x14ac:dyDescent="0.3">
      <c r="A1170" t="s">
        <v>2488</v>
      </c>
      <c r="B1170" t="s">
        <v>2489</v>
      </c>
      <c r="C1170" t="s">
        <v>3158</v>
      </c>
      <c r="D1170" t="s">
        <v>232</v>
      </c>
      <c r="E1170">
        <v>1976.7531692299999</v>
      </c>
      <c r="F1170">
        <v>1197.4000000000001</v>
      </c>
      <c r="G1170">
        <v>168.37983770991099</v>
      </c>
      <c r="H1170">
        <v>1.30217503579737</v>
      </c>
      <c r="I1170">
        <v>44.514422929146903</v>
      </c>
      <c r="J1170">
        <v>6.3446021327177098</v>
      </c>
      <c r="K1170">
        <v>1035.80546611566</v>
      </c>
      <c r="L1170">
        <v>873.31898974725596</v>
      </c>
      <c r="M1170">
        <v>72.007458230632196</v>
      </c>
      <c r="N1170">
        <v>0.90430562276202398</v>
      </c>
      <c r="O1170">
        <v>1.8623684650075101</v>
      </c>
      <c r="P1170">
        <v>213.82518673830401</v>
      </c>
      <c r="Q1170">
        <v>0.160081780229689</v>
      </c>
    </row>
    <row r="1171" spans="1:17" hidden="1" x14ac:dyDescent="0.3">
      <c r="A1171" t="s">
        <v>2490</v>
      </c>
      <c r="B1171" t="s">
        <v>2491</v>
      </c>
      <c r="C1171" t="s">
        <v>3158</v>
      </c>
      <c r="D1171" t="s">
        <v>213</v>
      </c>
      <c r="E1171">
        <v>1975.9180815</v>
      </c>
      <c r="F1171">
        <v>325.14999999999998</v>
      </c>
      <c r="G1171">
        <v>-14.1497181550767</v>
      </c>
      <c r="H1171">
        <v>3.3245651618990202</v>
      </c>
      <c r="I1171">
        <v>3.72829754860122</v>
      </c>
      <c r="J1171">
        <v>9.2684891838856895</v>
      </c>
      <c r="K1171">
        <v>313.40983614947299</v>
      </c>
      <c r="L1171">
        <v>304.99604161212397</v>
      </c>
      <c r="M1171">
        <v>60.189600909987497</v>
      </c>
      <c r="N1171">
        <v>1.82508064849303</v>
      </c>
      <c r="O1171">
        <v>21.7284330309088</v>
      </c>
      <c r="P1171">
        <v>47.661217075385998</v>
      </c>
      <c r="Q1171">
        <v>0.134220733858924</v>
      </c>
    </row>
    <row r="1172" spans="1:17" hidden="1" x14ac:dyDescent="0.3">
      <c r="A1172" t="s">
        <v>2492</v>
      </c>
      <c r="B1172" t="s">
        <v>2493</v>
      </c>
      <c r="C1172" t="s">
        <v>3158</v>
      </c>
      <c r="D1172" t="s">
        <v>375</v>
      </c>
      <c r="E1172">
        <v>1965.4552475999999</v>
      </c>
      <c r="F1172">
        <v>164.89</v>
      </c>
      <c r="G1172">
        <v>20.7665204250087</v>
      </c>
      <c r="H1172">
        <v>20.351341822904502</v>
      </c>
      <c r="I1172">
        <v>48.191399375882398</v>
      </c>
      <c r="J1172">
        <v>15.732252356362601</v>
      </c>
      <c r="K1172">
        <v>140.86237128634801</v>
      </c>
      <c r="L1172">
        <v>128.380972148442</v>
      </c>
      <c r="M1172">
        <v>85.305815670208602</v>
      </c>
      <c r="N1172">
        <v>1.3190537455043101</v>
      </c>
      <c r="O1172">
        <v>3.7055006367881602</v>
      </c>
      <c r="P1172">
        <v>74.671610169491501</v>
      </c>
      <c r="Q1172">
        <v>8.4502151317697005E-2</v>
      </c>
    </row>
    <row r="1173" spans="1:17" hidden="1" x14ac:dyDescent="0.3">
      <c r="A1173" t="s">
        <v>2494</v>
      </c>
      <c r="B1173" t="s">
        <v>2495</v>
      </c>
      <c r="C1173" t="s">
        <v>3158</v>
      </c>
      <c r="D1173" t="s">
        <v>1466</v>
      </c>
      <c r="E1173">
        <v>1961.25947328499</v>
      </c>
      <c r="F1173">
        <v>103.97</v>
      </c>
      <c r="G1173">
        <v>-32.777528384723297</v>
      </c>
      <c r="H1173">
        <v>-3.4993128949810299</v>
      </c>
      <c r="I1173">
        <v>-8.82968249497039</v>
      </c>
      <c r="J1173">
        <v>2.9890832526904298</v>
      </c>
      <c r="K1173">
        <v>99.969871369423203</v>
      </c>
      <c r="L1173">
        <v>104.74877604209</v>
      </c>
      <c r="M1173">
        <v>62.7855167809197</v>
      </c>
      <c r="N1173">
        <v>0.68527508129741399</v>
      </c>
      <c r="O1173">
        <v>24.968740982975799</v>
      </c>
      <c r="P1173">
        <v>14.947484798231001</v>
      </c>
      <c r="Q1173">
        <v>8.6960887919424995E-2</v>
      </c>
    </row>
    <row r="1174" spans="1:17" hidden="1" x14ac:dyDescent="0.3">
      <c r="A1174" t="s">
        <v>2496</v>
      </c>
      <c r="B1174" t="s">
        <v>2497</v>
      </c>
      <c r="C1174" t="s">
        <v>3158</v>
      </c>
      <c r="D1174" t="s">
        <v>139</v>
      </c>
      <c r="E1174">
        <v>1958.2767425560701</v>
      </c>
      <c r="F1174">
        <v>1647.35</v>
      </c>
      <c r="G1174">
        <v>82.151328962359599</v>
      </c>
      <c r="H1174">
        <v>30.876602662767301</v>
      </c>
      <c r="I1174">
        <v>80.595867420382504</v>
      </c>
      <c r="J1174">
        <v>-2.45152154564438</v>
      </c>
      <c r="K1174">
        <v>1260.3059271464799</v>
      </c>
      <c r="L1174">
        <v>998.12105316104305</v>
      </c>
      <c r="M1174">
        <v>95.851689174423399</v>
      </c>
      <c r="N1174">
        <v>2.3017781080106801</v>
      </c>
      <c r="O1174">
        <v>3.0867757307190402</v>
      </c>
      <c r="P1174">
        <v>150.71912335438699</v>
      </c>
    </row>
    <row r="1175" spans="1:17" hidden="1" x14ac:dyDescent="0.3">
      <c r="A1175" t="s">
        <v>2498</v>
      </c>
      <c r="B1175" t="s">
        <v>2499</v>
      </c>
      <c r="C1175" t="s">
        <v>3158</v>
      </c>
      <c r="D1175" t="s">
        <v>505</v>
      </c>
      <c r="E1175">
        <v>1949.1558717599901</v>
      </c>
      <c r="F1175">
        <v>513.20000000000005</v>
      </c>
      <c r="G1175">
        <v>-43.6986771341478</v>
      </c>
      <c r="H1175">
        <v>-12.382463543805599</v>
      </c>
      <c r="I1175">
        <v>-10.4481896838127</v>
      </c>
      <c r="J1175">
        <v>-3.4912783727610801</v>
      </c>
      <c r="K1175">
        <v>563.06896750100395</v>
      </c>
      <c r="L1175">
        <v>591.99583062407999</v>
      </c>
      <c r="M1175">
        <v>24.911936730047799</v>
      </c>
      <c r="N1175">
        <v>0.67453213028706205</v>
      </c>
      <c r="O1175">
        <v>40.296180826188497</v>
      </c>
      <c r="P1175">
        <v>11.3111376206485</v>
      </c>
      <c r="Q1175">
        <v>-0.172605610058397</v>
      </c>
    </row>
    <row r="1176" spans="1:17" hidden="1" x14ac:dyDescent="0.3">
      <c r="A1176" t="s">
        <v>2500</v>
      </c>
      <c r="B1176" t="s">
        <v>2501</v>
      </c>
      <c r="C1176" t="s">
        <v>3158</v>
      </c>
      <c r="D1176" t="s">
        <v>375</v>
      </c>
      <c r="E1176">
        <v>1945.7562026999999</v>
      </c>
      <c r="F1176">
        <v>226.26</v>
      </c>
      <c r="G1176">
        <v>-43.272837813797601</v>
      </c>
      <c r="H1176">
        <v>-2.5487070041284801</v>
      </c>
      <c r="I1176">
        <v>-13.116240938278599</v>
      </c>
      <c r="J1176">
        <v>-2.9441398125010401</v>
      </c>
      <c r="K1176">
        <v>222.550448607596</v>
      </c>
      <c r="L1176">
        <v>234.11369538963999</v>
      </c>
      <c r="M1176">
        <v>48.391582449920598</v>
      </c>
      <c r="N1176">
        <v>1.1928822510772701</v>
      </c>
      <c r="O1176">
        <v>52.037479006452699</v>
      </c>
      <c r="P1176">
        <v>14.8527918781725</v>
      </c>
      <c r="Q1176">
        <v>0.151067443035758</v>
      </c>
    </row>
    <row r="1177" spans="1:17" hidden="1" x14ac:dyDescent="0.3">
      <c r="A1177" t="s">
        <v>2502</v>
      </c>
      <c r="B1177" t="s">
        <v>2503</v>
      </c>
      <c r="C1177" t="s">
        <v>3158</v>
      </c>
      <c r="D1177" t="s">
        <v>251</v>
      </c>
      <c r="E1177">
        <v>1942.6006683999999</v>
      </c>
      <c r="F1177">
        <v>3147.75</v>
      </c>
      <c r="G1177">
        <v>834.45082255930697</v>
      </c>
      <c r="H1177">
        <v>-6.2523596359431197</v>
      </c>
      <c r="I1177">
        <v>43.892843658278302</v>
      </c>
      <c r="J1177">
        <v>0.85557867083896999</v>
      </c>
      <c r="K1177">
        <v>3165.5105153289401</v>
      </c>
      <c r="L1177">
        <v>2481.9869126079502</v>
      </c>
      <c r="M1177">
        <v>56.741237388654099</v>
      </c>
      <c r="N1177">
        <v>0.60221090278530398</v>
      </c>
      <c r="O1177">
        <v>32.6344214121197</v>
      </c>
      <c r="P1177">
        <v>974.31740614334399</v>
      </c>
    </row>
    <row r="1178" spans="1:17" hidden="1" x14ac:dyDescent="0.3">
      <c r="A1178" t="s">
        <v>2504</v>
      </c>
      <c r="B1178" t="s">
        <v>2505</v>
      </c>
      <c r="C1178" t="s">
        <v>3158</v>
      </c>
      <c r="D1178" t="s">
        <v>1466</v>
      </c>
      <c r="E1178">
        <v>1936.191898</v>
      </c>
      <c r="F1178">
        <v>307</v>
      </c>
      <c r="G1178">
        <v>-29.468454309560901</v>
      </c>
      <c r="H1178">
        <v>-1.0426069446539199</v>
      </c>
      <c r="I1178">
        <v>-10.3326115110907</v>
      </c>
      <c r="J1178">
        <v>6.8196776845150504</v>
      </c>
      <c r="K1178">
        <v>312.18741741258202</v>
      </c>
      <c r="L1178">
        <v>327.34861385387899</v>
      </c>
      <c r="M1178">
        <v>67.682016044497402</v>
      </c>
      <c r="N1178">
        <v>0.60563653986932997</v>
      </c>
      <c r="O1178">
        <v>24.8534201954397</v>
      </c>
      <c r="P1178">
        <v>9.9176512710347193</v>
      </c>
      <c r="Q1178">
        <v>7.3141242032028E-2</v>
      </c>
    </row>
    <row r="1179" spans="1:17" hidden="1" x14ac:dyDescent="0.3">
      <c r="A1179" t="s">
        <v>2506</v>
      </c>
      <c r="B1179" t="s">
        <v>2507</v>
      </c>
      <c r="C1179" t="s">
        <v>3158</v>
      </c>
      <c r="D1179" t="s">
        <v>493</v>
      </c>
      <c r="E1179">
        <v>1930.7063103999999</v>
      </c>
      <c r="F1179">
        <v>370.9</v>
      </c>
      <c r="G1179">
        <v>-49.729769507038398</v>
      </c>
      <c r="H1179">
        <v>-5.6050789262004601</v>
      </c>
      <c r="I1179">
        <v>-14.936572538401601</v>
      </c>
      <c r="J1179">
        <v>-5.2235580198085101</v>
      </c>
      <c r="K1179">
        <v>400.08917418630801</v>
      </c>
      <c r="L1179">
        <v>433.305202756136</v>
      </c>
      <c r="M1179">
        <v>37.304506188705403</v>
      </c>
      <c r="N1179">
        <v>0.941089240925995</v>
      </c>
      <c r="O1179">
        <v>45.726610946346703</v>
      </c>
      <c r="P1179">
        <v>3.55996091023313</v>
      </c>
      <c r="Q1179">
        <v>-1.8758203492383999E-2</v>
      </c>
    </row>
    <row r="1180" spans="1:17" hidden="1" x14ac:dyDescent="0.3">
      <c r="A1180" t="s">
        <v>2508</v>
      </c>
      <c r="B1180" t="s">
        <v>2509</v>
      </c>
      <c r="C1180" t="s">
        <v>3158</v>
      </c>
      <c r="D1180" t="s">
        <v>457</v>
      </c>
      <c r="E1180">
        <v>1918.2384474</v>
      </c>
      <c r="F1180">
        <v>228.95</v>
      </c>
      <c r="G1180">
        <v>-22.675937130352199</v>
      </c>
      <c r="H1180">
        <v>-2.0797219857670002</v>
      </c>
      <c r="I1180">
        <v>2.2270860417217602</v>
      </c>
      <c r="J1180">
        <v>-1.4424399217811199</v>
      </c>
      <c r="K1180">
        <v>232.822974273401</v>
      </c>
      <c r="L1180">
        <v>236.464186276221</v>
      </c>
      <c r="M1180">
        <v>59.439705898750098</v>
      </c>
      <c r="N1180">
        <v>0.56989213926473403</v>
      </c>
      <c r="O1180">
        <v>35.182354225813498</v>
      </c>
      <c r="P1180">
        <v>26.806978676266901</v>
      </c>
      <c r="Q1180">
        <v>5.2482315905362002E-2</v>
      </c>
    </row>
    <row r="1181" spans="1:17" hidden="1" x14ac:dyDescent="0.3">
      <c r="A1181" t="s">
        <v>2510</v>
      </c>
      <c r="B1181" t="s">
        <v>2511</v>
      </c>
      <c r="C1181" t="s">
        <v>3158</v>
      </c>
      <c r="D1181" t="s">
        <v>500</v>
      </c>
      <c r="E1181">
        <v>1913.230495</v>
      </c>
      <c r="F1181">
        <v>774.65</v>
      </c>
      <c r="G1181">
        <v>1401.75860267185</v>
      </c>
      <c r="H1181">
        <v>29.313582432292801</v>
      </c>
      <c r="I1181">
        <v>1209.7729729247401</v>
      </c>
      <c r="J1181">
        <v>8.0052821055833299</v>
      </c>
      <c r="K1181">
        <v>546.23182584856602</v>
      </c>
      <c r="L1181">
        <v>287.04433358967702</v>
      </c>
      <c r="M1181">
        <v>94.218655324870895</v>
      </c>
      <c r="N1181">
        <v>0.50533597124954299</v>
      </c>
      <c r="O1181">
        <v>6.4545278513072901E-3</v>
      </c>
      <c r="P1181">
        <v>1598.7938596491199</v>
      </c>
    </row>
    <row r="1182" spans="1:17" hidden="1" x14ac:dyDescent="0.3">
      <c r="A1182" t="s">
        <v>2512</v>
      </c>
      <c r="B1182" t="s">
        <v>2513</v>
      </c>
      <c r="C1182" t="s">
        <v>3158</v>
      </c>
      <c r="D1182" t="s">
        <v>471</v>
      </c>
      <c r="E1182">
        <v>1911.7041300000001</v>
      </c>
      <c r="F1182">
        <v>12.3</v>
      </c>
      <c r="G1182">
        <v>-22.542650875319499</v>
      </c>
      <c r="H1182">
        <v>-12.649517385667099</v>
      </c>
      <c r="I1182">
        <v>-3.9490730313232598</v>
      </c>
      <c r="J1182">
        <v>-0.62841631940364395</v>
      </c>
      <c r="K1182">
        <v>12.9773845842486</v>
      </c>
      <c r="L1182">
        <v>12.6849032304698</v>
      </c>
      <c r="M1182">
        <v>41.959729811778701</v>
      </c>
      <c r="N1182">
        <v>0.20517080160142701</v>
      </c>
      <c r="O1182">
        <v>42.682926829268197</v>
      </c>
      <c r="P1182">
        <v>24.2424242424242</v>
      </c>
      <c r="Q1182">
        <v>0.11492982854248</v>
      </c>
    </row>
    <row r="1183" spans="1:17" hidden="1" x14ac:dyDescent="0.3">
      <c r="A1183" t="s">
        <v>2514</v>
      </c>
      <c r="B1183" t="s">
        <v>2515</v>
      </c>
      <c r="C1183" t="s">
        <v>3158</v>
      </c>
      <c r="D1183" t="s">
        <v>128</v>
      </c>
      <c r="E1183">
        <v>1910.5702569</v>
      </c>
      <c r="F1183">
        <v>123.9</v>
      </c>
      <c r="G1183">
        <v>-22.860584982704101</v>
      </c>
      <c r="H1183">
        <v>-7.4784966477194503</v>
      </c>
      <c r="I1183">
        <v>4.5103559457705398</v>
      </c>
      <c r="J1183">
        <v>-4.6149293603324004</v>
      </c>
      <c r="K1183">
        <v>130.54090593907199</v>
      </c>
      <c r="L1183">
        <v>125.453479324317</v>
      </c>
      <c r="M1183">
        <v>43.879211058694104</v>
      </c>
      <c r="N1183">
        <v>0.57522049142657194</v>
      </c>
      <c r="O1183">
        <v>44.229217110573003</v>
      </c>
      <c r="P1183">
        <v>40</v>
      </c>
      <c r="Q1183">
        <v>0.14821243141536</v>
      </c>
    </row>
    <row r="1184" spans="1:17" hidden="1" x14ac:dyDescent="0.3">
      <c r="A1184" t="s">
        <v>2516</v>
      </c>
      <c r="B1184" t="s">
        <v>2517</v>
      </c>
      <c r="C1184" t="s">
        <v>3158</v>
      </c>
      <c r="D1184" t="s">
        <v>46</v>
      </c>
      <c r="E1184">
        <v>1909.1592072000001</v>
      </c>
      <c r="F1184">
        <v>1857.2</v>
      </c>
      <c r="G1184">
        <v>84.331895272025207</v>
      </c>
      <c r="H1184">
        <v>13.439225815939899</v>
      </c>
      <c r="I1184">
        <v>63.330520353768598</v>
      </c>
      <c r="J1184">
        <v>6.71165324779711</v>
      </c>
      <c r="K1184">
        <v>1674.1700962648299</v>
      </c>
      <c r="L1184">
        <v>1382.37164972492</v>
      </c>
      <c r="M1184">
        <v>64.322823772866201</v>
      </c>
      <c r="N1184">
        <v>1.25197786645544</v>
      </c>
      <c r="O1184">
        <v>4.7302390695670802</v>
      </c>
      <c r="P1184">
        <v>122.153110047846</v>
      </c>
    </row>
    <row r="1185" spans="1:17" hidden="1" x14ac:dyDescent="0.3">
      <c r="A1185" t="s">
        <v>2518</v>
      </c>
      <c r="B1185" t="s">
        <v>2519</v>
      </c>
      <c r="C1185" t="s">
        <v>3158</v>
      </c>
      <c r="D1185" t="s">
        <v>1695</v>
      </c>
      <c r="E1185">
        <v>1906.0882018</v>
      </c>
      <c r="F1185">
        <v>65.88</v>
      </c>
      <c r="G1185">
        <v>0.17350547456252099</v>
      </c>
      <c r="H1185">
        <v>-2.6544146522438199</v>
      </c>
      <c r="I1185">
        <v>-1.92238309630097</v>
      </c>
      <c r="J1185">
        <v>-0.91238701052430604</v>
      </c>
      <c r="K1185">
        <v>65.769313812994696</v>
      </c>
      <c r="L1185">
        <v>62.277160856431301</v>
      </c>
      <c r="M1185">
        <v>59.453032016997597</v>
      </c>
      <c r="N1185">
        <v>0.695436088672027</v>
      </c>
      <c r="O1185">
        <v>7.9083181542197902</v>
      </c>
      <c r="P1185">
        <v>25.605338417540398</v>
      </c>
      <c r="Q1185">
        <v>-2.8326200589973E-2</v>
      </c>
    </row>
    <row r="1186" spans="1:17" hidden="1" x14ac:dyDescent="0.3">
      <c r="A1186" t="s">
        <v>2520</v>
      </c>
      <c r="B1186" t="s">
        <v>2521</v>
      </c>
      <c r="C1186" t="s">
        <v>3158</v>
      </c>
      <c r="D1186" t="s">
        <v>266</v>
      </c>
      <c r="E1186">
        <v>1905.5665156</v>
      </c>
      <c r="F1186">
        <v>383.35</v>
      </c>
      <c r="G1186">
        <v>-48.339316496488401</v>
      </c>
      <c r="H1186">
        <v>-7.4908186817982401</v>
      </c>
      <c r="I1186">
        <v>-7.9153506313061799</v>
      </c>
      <c r="J1186">
        <v>0.12887638823220501</v>
      </c>
      <c r="K1186">
        <v>405.98861998538803</v>
      </c>
      <c r="L1186">
        <v>430.12632550422597</v>
      </c>
      <c r="M1186">
        <v>48.151250696291299</v>
      </c>
      <c r="N1186">
        <v>0.61544253396071602</v>
      </c>
      <c r="O1186">
        <v>45.5588887439676</v>
      </c>
      <c r="P1186">
        <v>16.1666666666666</v>
      </c>
      <c r="Q1186">
        <v>2.4495255482381E-2</v>
      </c>
    </row>
    <row r="1187" spans="1:17" hidden="1" x14ac:dyDescent="0.3">
      <c r="A1187" t="s">
        <v>2522</v>
      </c>
      <c r="B1187" t="s">
        <v>2523</v>
      </c>
      <c r="C1187" t="s">
        <v>3158</v>
      </c>
      <c r="D1187" t="s">
        <v>1695</v>
      </c>
      <c r="E1187">
        <v>1905.052968</v>
      </c>
      <c r="F1187">
        <v>65.849999999999994</v>
      </c>
      <c r="G1187">
        <v>0.35084437623197501</v>
      </c>
      <c r="H1187">
        <v>-2.92227432892442</v>
      </c>
      <c r="I1187">
        <v>-1.60548909085519</v>
      </c>
      <c r="J1187">
        <v>-0.67353552093345004</v>
      </c>
      <c r="K1187">
        <v>65.875578985593705</v>
      </c>
      <c r="L1187">
        <v>62.335419408398103</v>
      </c>
      <c r="M1187">
        <v>55.931821315525497</v>
      </c>
      <c r="N1187">
        <v>0.95023332600309796</v>
      </c>
      <c r="O1187">
        <v>6.4540622627182902</v>
      </c>
      <c r="P1187">
        <v>24.834123222748801</v>
      </c>
      <c r="Q1187">
        <v>-2.9924776916618E-2</v>
      </c>
    </row>
    <row r="1188" spans="1:17" hidden="1" x14ac:dyDescent="0.3">
      <c r="A1188" t="s">
        <v>2524</v>
      </c>
      <c r="B1188" t="s">
        <v>2525</v>
      </c>
      <c r="C1188" t="s">
        <v>3158</v>
      </c>
      <c r="D1188" t="s">
        <v>72</v>
      </c>
      <c r="E1188">
        <v>1904.3786334599999</v>
      </c>
      <c r="F1188">
        <v>2535.4</v>
      </c>
      <c r="G1188">
        <v>-32.955053143927699</v>
      </c>
      <c r="H1188">
        <v>-9.3463380054333296</v>
      </c>
      <c r="I1188">
        <v>-7.4227753712536897</v>
      </c>
      <c r="J1188">
        <v>0.83488652690111698</v>
      </c>
      <c r="K1188">
        <v>2676.3183621994099</v>
      </c>
      <c r="L1188">
        <v>2777.8117360864098</v>
      </c>
      <c r="M1188">
        <v>48.501790038955498</v>
      </c>
      <c r="N1188">
        <v>0.588116272791532</v>
      </c>
      <c r="O1188">
        <v>25.074938865662201</v>
      </c>
      <c r="P1188">
        <v>8.0894421588898702</v>
      </c>
      <c r="Q1188">
        <v>-0.134190101326157</v>
      </c>
    </row>
    <row r="1189" spans="1:17" hidden="1" x14ac:dyDescent="0.3">
      <c r="A1189" t="s">
        <v>2526</v>
      </c>
      <c r="B1189" t="s">
        <v>2527</v>
      </c>
      <c r="C1189" t="s">
        <v>3158</v>
      </c>
      <c r="D1189" t="s">
        <v>752</v>
      </c>
      <c r="E1189">
        <v>1901.11000107</v>
      </c>
      <c r="F1189">
        <v>759.95</v>
      </c>
      <c r="G1189">
        <v>23.832912665771001</v>
      </c>
      <c r="H1189">
        <v>1.1833744654251199</v>
      </c>
      <c r="I1189">
        <v>-7.1093779626664801</v>
      </c>
      <c r="J1189">
        <v>1.59440311250615</v>
      </c>
      <c r="K1189">
        <v>760.79891899850099</v>
      </c>
      <c r="L1189">
        <v>720.81532750020597</v>
      </c>
      <c r="M1189">
        <v>43.078312623575101</v>
      </c>
      <c r="N1189">
        <v>0.96501769318040698</v>
      </c>
      <c r="O1189">
        <v>9.2177116915586499</v>
      </c>
      <c r="P1189">
        <v>47.3342380767739</v>
      </c>
      <c r="Q1189">
        <v>-3.6227040049000002E-5</v>
      </c>
    </row>
    <row r="1190" spans="1:17" hidden="1" x14ac:dyDescent="0.3">
      <c r="A1190" t="s">
        <v>2528</v>
      </c>
      <c r="B1190" t="s">
        <v>2529</v>
      </c>
      <c r="C1190" t="s">
        <v>3158</v>
      </c>
      <c r="D1190" t="s">
        <v>493</v>
      </c>
      <c r="E1190">
        <v>1890.8037899999999</v>
      </c>
      <c r="F1190">
        <v>613.45000000000005</v>
      </c>
      <c r="G1190">
        <v>15.600622022762</v>
      </c>
      <c r="H1190">
        <v>6.262174351054</v>
      </c>
      <c r="I1190">
        <v>16.3690842459423</v>
      </c>
      <c r="J1190">
        <v>14.995057104980299</v>
      </c>
      <c r="K1190">
        <v>575.07117993092504</v>
      </c>
      <c r="L1190">
        <v>562.51783813546501</v>
      </c>
      <c r="M1190">
        <v>73.366590846360097</v>
      </c>
      <c r="N1190">
        <v>0.97860323430246199</v>
      </c>
      <c r="O1190">
        <v>18.510066020050498</v>
      </c>
      <c r="P1190">
        <v>52.409937888198698</v>
      </c>
      <c r="Q1190">
        <v>-5.2519209287026997E-2</v>
      </c>
    </row>
    <row r="1191" spans="1:17" hidden="1" x14ac:dyDescent="0.3">
      <c r="A1191" t="s">
        <v>2530</v>
      </c>
      <c r="B1191" t="s">
        <v>2531</v>
      </c>
      <c r="C1191" t="s">
        <v>3158</v>
      </c>
      <c r="D1191" t="s">
        <v>51</v>
      </c>
      <c r="E1191">
        <v>1890.34</v>
      </c>
      <c r="F1191">
        <v>21.36</v>
      </c>
      <c r="G1191">
        <v>53.586216509170001</v>
      </c>
      <c r="H1191">
        <v>-4.5755030668207697</v>
      </c>
      <c r="I1191">
        <v>60.5379774426982</v>
      </c>
      <c r="J1191">
        <v>-0.86585050992708301</v>
      </c>
      <c r="K1191">
        <v>20.246391847761</v>
      </c>
      <c r="L1191">
        <v>17.062782301486301</v>
      </c>
      <c r="M1191">
        <v>50.773797762577402</v>
      </c>
      <c r="N1191">
        <v>0.30021701232120901</v>
      </c>
      <c r="O1191">
        <v>30.617977528089799</v>
      </c>
      <c r="P1191">
        <v>102.464454976303</v>
      </c>
      <c r="Q1191">
        <v>0.116841936906044</v>
      </c>
    </row>
    <row r="1192" spans="1:17" hidden="1" x14ac:dyDescent="0.3">
      <c r="A1192" t="s">
        <v>2532</v>
      </c>
      <c r="B1192" t="s">
        <v>2533</v>
      </c>
      <c r="C1192" t="s">
        <v>3158</v>
      </c>
      <c r="D1192" t="s">
        <v>375</v>
      </c>
      <c r="E1192">
        <v>1890.23618107999</v>
      </c>
      <c r="F1192">
        <v>474.2</v>
      </c>
      <c r="G1192">
        <v>15.234150401612199</v>
      </c>
      <c r="H1192">
        <v>-3.9745151718299598</v>
      </c>
      <c r="I1192">
        <v>52.552067368912098</v>
      </c>
      <c r="J1192">
        <v>1.3569171979100001</v>
      </c>
      <c r="K1192">
        <v>474.25511328430599</v>
      </c>
      <c r="L1192">
        <v>423.18577419395899</v>
      </c>
      <c r="M1192">
        <v>48.0969930280624</v>
      </c>
      <c r="N1192">
        <v>0.60288204604403395</v>
      </c>
      <c r="O1192">
        <v>18.515394348376201</v>
      </c>
      <c r="P1192">
        <v>69.115549215406503</v>
      </c>
      <c r="Q1192">
        <v>-5.5614664359456001E-2</v>
      </c>
    </row>
    <row r="1193" spans="1:17" hidden="1" x14ac:dyDescent="0.3">
      <c r="A1193" t="s">
        <v>2534</v>
      </c>
      <c r="B1193" t="s">
        <v>2535</v>
      </c>
      <c r="C1193" t="s">
        <v>3158</v>
      </c>
      <c r="D1193" t="s">
        <v>46</v>
      </c>
      <c r="E1193">
        <v>1879.1679666</v>
      </c>
      <c r="F1193">
        <v>145.19</v>
      </c>
      <c r="G1193">
        <v>89.674851769004903</v>
      </c>
      <c r="H1193">
        <v>2.1123248348038599</v>
      </c>
      <c r="I1193">
        <v>14.724119516037501</v>
      </c>
      <c r="J1193">
        <v>7.2646964073689402</v>
      </c>
      <c r="K1193">
        <v>141.255756287748</v>
      </c>
      <c r="L1193">
        <v>129.746915577295</v>
      </c>
      <c r="M1193">
        <v>72.301366238299806</v>
      </c>
      <c r="N1193">
        <v>1.7302382578083699</v>
      </c>
      <c r="O1193">
        <v>40.505544458984701</v>
      </c>
      <c r="P1193">
        <v>111.956204379562</v>
      </c>
      <c r="Q1193">
        <v>0.19087039103619299</v>
      </c>
    </row>
    <row r="1194" spans="1:17" hidden="1" x14ac:dyDescent="0.3">
      <c r="A1194" t="s">
        <v>2536</v>
      </c>
      <c r="B1194" t="s">
        <v>2537</v>
      </c>
      <c r="C1194" t="s">
        <v>3158</v>
      </c>
      <c r="D1194" t="s">
        <v>46</v>
      </c>
      <c r="E1194">
        <v>1875.4948979999999</v>
      </c>
      <c r="F1194">
        <v>466.45</v>
      </c>
      <c r="G1194">
        <v>-39.361796340847299</v>
      </c>
      <c r="H1194">
        <v>-11.588445282826701</v>
      </c>
      <c r="I1194">
        <v>-19.275012914225101</v>
      </c>
      <c r="J1194">
        <v>-4.2235580198085003</v>
      </c>
      <c r="K1194">
        <v>501.00220333363899</v>
      </c>
      <c r="L1194">
        <v>544.96710618744896</v>
      </c>
      <c r="M1194">
        <v>37.038745197677898</v>
      </c>
      <c r="N1194">
        <v>1.2789143414291699</v>
      </c>
      <c r="O1194">
        <v>82.227462750562694</v>
      </c>
      <c r="P1194">
        <v>10.8220479923972</v>
      </c>
      <c r="Q1194">
        <v>0.155229813820322</v>
      </c>
    </row>
    <row r="1195" spans="1:17" hidden="1" x14ac:dyDescent="0.3">
      <c r="A1195" t="s">
        <v>2538</v>
      </c>
      <c r="B1195" t="s">
        <v>2539</v>
      </c>
      <c r="C1195" t="s">
        <v>3158</v>
      </c>
      <c r="D1195" t="s">
        <v>761</v>
      </c>
      <c r="E1195">
        <v>1873.262579795</v>
      </c>
      <c r="F1195">
        <v>715.8</v>
      </c>
      <c r="G1195">
        <v>-10.1401208964923</v>
      </c>
      <c r="H1195">
        <v>8.7017694024586802</v>
      </c>
      <c r="I1195">
        <v>-26.715429281637</v>
      </c>
      <c r="J1195">
        <v>7.2197837073430202</v>
      </c>
      <c r="K1195">
        <v>723.48942528167697</v>
      </c>
      <c r="L1195">
        <v>773.04314438763402</v>
      </c>
      <c r="M1195">
        <v>69.812909164786205</v>
      </c>
      <c r="N1195">
        <v>0.68821490847033695</v>
      </c>
      <c r="O1195">
        <v>81.614976250349201</v>
      </c>
      <c r="P1195">
        <v>14.144474565459999</v>
      </c>
      <c r="Q1195">
        <v>0.16079041746783901</v>
      </c>
    </row>
    <row r="1196" spans="1:17" hidden="1" x14ac:dyDescent="0.3">
      <c r="A1196" t="s">
        <v>2540</v>
      </c>
      <c r="B1196" t="s">
        <v>2541</v>
      </c>
      <c r="C1196" t="s">
        <v>3158</v>
      </c>
      <c r="D1196" t="s">
        <v>251</v>
      </c>
      <c r="E1196">
        <v>1862.72595819</v>
      </c>
      <c r="F1196">
        <v>1118.75</v>
      </c>
      <c r="G1196">
        <v>83.247254676724197</v>
      </c>
      <c r="H1196">
        <v>42.055013587735999</v>
      </c>
      <c r="I1196">
        <v>172.03948756327</v>
      </c>
      <c r="J1196">
        <v>13.543779100822</v>
      </c>
      <c r="K1196">
        <v>849.53550620961198</v>
      </c>
      <c r="L1196">
        <v>685.90509328677604</v>
      </c>
      <c r="M1196">
        <v>89.785304279306104</v>
      </c>
      <c r="N1196">
        <v>2.1241842348477999</v>
      </c>
      <c r="O1196">
        <v>4.3128491620111697</v>
      </c>
      <c r="P1196">
        <v>233.955223880597</v>
      </c>
      <c r="Q1196">
        <v>0.21286913391350301</v>
      </c>
    </row>
    <row r="1197" spans="1:17" hidden="1" x14ac:dyDescent="0.3">
      <c r="A1197" t="s">
        <v>2542</v>
      </c>
      <c r="B1197" t="s">
        <v>2543</v>
      </c>
      <c r="C1197" t="s">
        <v>3158</v>
      </c>
      <c r="D1197" t="s">
        <v>114</v>
      </c>
      <c r="E1197">
        <v>1854.1817040000001</v>
      </c>
      <c r="F1197">
        <v>347.6</v>
      </c>
      <c r="G1197">
        <v>-32.359831784512501</v>
      </c>
      <c r="H1197">
        <v>-0.67534879516366597</v>
      </c>
      <c r="I1197">
        <v>1.0315936624778601</v>
      </c>
      <c r="J1197">
        <v>5.4951919801914899</v>
      </c>
      <c r="K1197">
        <v>336.02329693913998</v>
      </c>
      <c r="L1197">
        <v>339.95742664132302</v>
      </c>
      <c r="M1197">
        <v>55.345255630396501</v>
      </c>
      <c r="N1197">
        <v>0.86710300460527601</v>
      </c>
      <c r="O1197">
        <v>27.733026467203601</v>
      </c>
      <c r="P1197">
        <v>23.240560184364401</v>
      </c>
      <c r="Q1197">
        <v>7.3796930966929996E-3</v>
      </c>
    </row>
    <row r="1198" spans="1:17" hidden="1" x14ac:dyDescent="0.3">
      <c r="A1198" t="s">
        <v>2544</v>
      </c>
      <c r="B1198" t="s">
        <v>2545</v>
      </c>
      <c r="C1198" t="s">
        <v>3158</v>
      </c>
      <c r="D1198" t="s">
        <v>269</v>
      </c>
      <c r="E1198">
        <v>1851.00275715</v>
      </c>
      <c r="F1198">
        <v>408.85</v>
      </c>
      <c r="G1198">
        <v>-44.062889493384198</v>
      </c>
      <c r="H1198">
        <v>-8.4594319672968101</v>
      </c>
      <c r="I1198">
        <v>-23.811004535004301</v>
      </c>
      <c r="J1198">
        <v>-0.80340822517211996</v>
      </c>
      <c r="K1198">
        <v>445.664091012906</v>
      </c>
      <c r="L1198">
        <v>495.27776770678798</v>
      </c>
      <c r="M1198">
        <v>33.462460739257502</v>
      </c>
      <c r="N1198">
        <v>1.0647312944533101</v>
      </c>
      <c r="O1198">
        <v>56.084138437079602</v>
      </c>
      <c r="P1198">
        <v>0.42986981085728598</v>
      </c>
    </row>
    <row r="1199" spans="1:17" hidden="1" x14ac:dyDescent="0.3">
      <c r="A1199" t="s">
        <v>2546</v>
      </c>
      <c r="B1199" t="s">
        <v>2547</v>
      </c>
      <c r="C1199" t="s">
        <v>3158</v>
      </c>
      <c r="D1199" t="s">
        <v>88</v>
      </c>
      <c r="E1199">
        <v>1849.38771963</v>
      </c>
      <c r="F1199">
        <v>97.99</v>
      </c>
      <c r="G1199">
        <v>-24.5400864614342</v>
      </c>
      <c r="H1199">
        <v>-17.835519483738501</v>
      </c>
      <c r="I1199">
        <v>30.3581543157642</v>
      </c>
      <c r="J1199">
        <v>-4.54788234413284</v>
      </c>
      <c r="K1199">
        <v>101.647466464442</v>
      </c>
      <c r="L1199">
        <v>87.195298235832794</v>
      </c>
      <c r="M1199">
        <v>35.9026883128222</v>
      </c>
      <c r="N1199">
        <v>0.16496443263933899</v>
      </c>
      <c r="O1199">
        <v>46.749668333503401</v>
      </c>
      <c r="P1199">
        <v>52.347636815920403</v>
      </c>
      <c r="Q1199">
        <v>0.324412003372331</v>
      </c>
    </row>
    <row r="1200" spans="1:17" hidden="1" x14ac:dyDescent="0.3">
      <c r="A1200" t="s">
        <v>2548</v>
      </c>
      <c r="B1200" t="s">
        <v>2549</v>
      </c>
      <c r="C1200" t="s">
        <v>3158</v>
      </c>
      <c r="D1200" t="s">
        <v>375</v>
      </c>
      <c r="E1200">
        <v>1848.5202586</v>
      </c>
      <c r="F1200">
        <v>1494.55</v>
      </c>
      <c r="G1200">
        <v>52.353376151870002</v>
      </c>
      <c r="H1200">
        <v>-4.40894625232447</v>
      </c>
      <c r="I1200">
        <v>27.927214207732501</v>
      </c>
      <c r="J1200">
        <v>-1.1399383176321001</v>
      </c>
      <c r="K1200">
        <v>1521.16103253744</v>
      </c>
      <c r="L1200">
        <v>1299.83628829705</v>
      </c>
      <c r="M1200">
        <v>39.337144172104502</v>
      </c>
      <c r="N1200">
        <v>0.88295197627069399</v>
      </c>
      <c r="O1200">
        <v>17.7611990231173</v>
      </c>
      <c r="P1200">
        <v>113.568162332094</v>
      </c>
      <c r="Q1200">
        <v>4.8722951157792002E-2</v>
      </c>
    </row>
    <row r="1201" spans="1:17" hidden="1" x14ac:dyDescent="0.3">
      <c r="A1201" t="s">
        <v>2550</v>
      </c>
      <c r="B1201" t="s">
        <v>2551</v>
      </c>
      <c r="C1201" t="s">
        <v>3158</v>
      </c>
      <c r="D1201" t="s">
        <v>406</v>
      </c>
      <c r="E1201">
        <v>1845.3482025000001</v>
      </c>
      <c r="F1201">
        <v>953.6</v>
      </c>
      <c r="G1201">
        <v>121.366003058864</v>
      </c>
      <c r="H1201">
        <v>2.1762052692523</v>
      </c>
      <c r="I1201">
        <v>78.64656806939</v>
      </c>
      <c r="J1201">
        <v>3.4966155159832399</v>
      </c>
      <c r="K1201">
        <v>928.65985122602103</v>
      </c>
      <c r="L1201">
        <v>751.80369299073095</v>
      </c>
      <c r="M1201">
        <v>63.159224582215998</v>
      </c>
      <c r="N1201">
        <v>0.66528283772202501</v>
      </c>
      <c r="O1201">
        <v>27.422399328859001</v>
      </c>
      <c r="P1201">
        <v>154.70085470085399</v>
      </c>
      <c r="Q1201">
        <v>0.207211805786569</v>
      </c>
    </row>
    <row r="1202" spans="1:17" hidden="1" x14ac:dyDescent="0.3">
      <c r="A1202" t="s">
        <v>2552</v>
      </c>
      <c r="B1202" t="s">
        <v>2553</v>
      </c>
      <c r="C1202" t="s">
        <v>3158</v>
      </c>
      <c r="D1202" t="s">
        <v>500</v>
      </c>
      <c r="E1202">
        <v>1842.64493085</v>
      </c>
      <c r="F1202">
        <v>356.7</v>
      </c>
      <c r="G1202">
        <v>-9.45502921179515</v>
      </c>
      <c r="H1202">
        <v>-3.09651798453049</v>
      </c>
      <c r="I1202">
        <v>-16.758024161589901</v>
      </c>
      <c r="J1202">
        <v>-4.80470985226924</v>
      </c>
      <c r="K1202">
        <v>395.36264132367899</v>
      </c>
      <c r="L1202">
        <v>411.29635410324499</v>
      </c>
      <c r="M1202">
        <v>38.148099139615702</v>
      </c>
      <c r="N1202">
        <v>0.254582550005507</v>
      </c>
      <c r="O1202">
        <v>75.2172694140734</v>
      </c>
      <c r="P1202">
        <v>37.192307692307601</v>
      </c>
    </row>
    <row r="1203" spans="1:17" hidden="1" x14ac:dyDescent="0.3">
      <c r="A1203" t="s">
        <v>2554</v>
      </c>
      <c r="B1203" t="s">
        <v>2555</v>
      </c>
      <c r="C1203" t="s">
        <v>3158</v>
      </c>
      <c r="D1203" t="s">
        <v>229</v>
      </c>
      <c r="E1203">
        <v>1841.4619938000001</v>
      </c>
      <c r="F1203">
        <v>825.65</v>
      </c>
      <c r="G1203">
        <v>29.328779776892301</v>
      </c>
      <c r="H1203">
        <v>-0.35895661725592098</v>
      </c>
      <c r="I1203">
        <v>21.327043368830299</v>
      </c>
      <c r="J1203">
        <v>2.0282656401978301</v>
      </c>
      <c r="K1203">
        <v>809.21598323992498</v>
      </c>
      <c r="L1203">
        <v>737.10200492373997</v>
      </c>
      <c r="M1203">
        <v>62.356545853250502</v>
      </c>
      <c r="N1203">
        <v>0.18065686305388001</v>
      </c>
      <c r="O1203">
        <v>27.051414037425001</v>
      </c>
      <c r="P1203">
        <v>77.926471855874496</v>
      </c>
      <c r="Q1203">
        <v>3.0923623582561999E-2</v>
      </c>
    </row>
    <row r="1204" spans="1:17" hidden="1" x14ac:dyDescent="0.3">
      <c r="A1204" t="s">
        <v>2556</v>
      </c>
      <c r="B1204" t="s">
        <v>2557</v>
      </c>
      <c r="C1204" t="s">
        <v>3158</v>
      </c>
      <c r="D1204" t="s">
        <v>139</v>
      </c>
      <c r="E1204">
        <v>1829.4718452659999</v>
      </c>
      <c r="F1204">
        <v>108.16</v>
      </c>
      <c r="G1204">
        <v>-29.515348254666499</v>
      </c>
      <c r="H1204">
        <v>-1.5677704651744699</v>
      </c>
      <c r="I1204">
        <v>-13.361655621254499</v>
      </c>
      <c r="J1204">
        <v>4.4543486169715196</v>
      </c>
      <c r="K1204">
        <v>110.632551681607</v>
      </c>
      <c r="L1204">
        <v>113.033417006821</v>
      </c>
      <c r="M1204">
        <v>62.027144538042201</v>
      </c>
      <c r="N1204">
        <v>0.59870905159369403</v>
      </c>
      <c r="O1204">
        <v>36.464497041420103</v>
      </c>
      <c r="P1204">
        <v>18.791872597473901</v>
      </c>
      <c r="Q1204">
        <v>1.9227505857088E-2</v>
      </c>
    </row>
    <row r="1205" spans="1:17" hidden="1" x14ac:dyDescent="0.3">
      <c r="A1205" t="s">
        <v>2558</v>
      </c>
      <c r="B1205" t="s">
        <v>2559</v>
      </c>
      <c r="C1205" t="s">
        <v>3158</v>
      </c>
      <c r="D1205" t="s">
        <v>1652</v>
      </c>
      <c r="E1205">
        <v>1829.1665018880001</v>
      </c>
      <c r="F1205">
        <v>84.4</v>
      </c>
      <c r="G1205">
        <v>-34.108166421688601</v>
      </c>
      <c r="H1205">
        <v>-6.8983862278606596</v>
      </c>
      <c r="I1205">
        <v>-14.678988783317299</v>
      </c>
      <c r="J1205">
        <v>-1.28312948201711</v>
      </c>
      <c r="K1205">
        <v>88.329070276177006</v>
      </c>
      <c r="L1205">
        <v>93.491923113052806</v>
      </c>
      <c r="M1205">
        <v>41.599250985338699</v>
      </c>
      <c r="N1205">
        <v>0.35059986849469599</v>
      </c>
      <c r="O1205">
        <v>53.436018957345901</v>
      </c>
      <c r="P1205">
        <v>2.9268292682926802</v>
      </c>
      <c r="Q1205">
        <v>2.1655760479203999E-2</v>
      </c>
    </row>
    <row r="1206" spans="1:17" hidden="1" x14ac:dyDescent="0.3">
      <c r="A1206" t="s">
        <v>2560</v>
      </c>
      <c r="B1206" t="s">
        <v>2561</v>
      </c>
      <c r="C1206" t="s">
        <v>3158</v>
      </c>
      <c r="D1206" t="s">
        <v>251</v>
      </c>
      <c r="E1206">
        <v>1822.711450112</v>
      </c>
      <c r="F1206">
        <v>180.16</v>
      </c>
      <c r="G1206">
        <v>-34.018045906461403</v>
      </c>
      <c r="H1206">
        <v>-11.8859337087019</v>
      </c>
      <c r="I1206">
        <v>-21.988734835867898</v>
      </c>
      <c r="J1206">
        <v>0.364344750117996</v>
      </c>
      <c r="K1206">
        <v>197.62738383167999</v>
      </c>
      <c r="M1206">
        <v>38.312789808341897</v>
      </c>
      <c r="N1206">
        <v>0.53531079051196995</v>
      </c>
      <c r="O1206">
        <v>46.530861456483102</v>
      </c>
      <c r="P1206">
        <v>5.1047196779651003</v>
      </c>
    </row>
    <row r="1207" spans="1:17" x14ac:dyDescent="0.3">
      <c r="A1207" t="s">
        <v>2562</v>
      </c>
      <c r="B1207" t="s">
        <v>2563</v>
      </c>
      <c r="C1207" t="s">
        <v>3143</v>
      </c>
      <c r="D1207" t="s">
        <v>54</v>
      </c>
      <c r="E1207">
        <v>1820.1209475149999</v>
      </c>
      <c r="F1207">
        <v>177.82</v>
      </c>
      <c r="G1207">
        <v>-88.603640768707095</v>
      </c>
      <c r="H1207">
        <v>-20.9184944366752</v>
      </c>
      <c r="I1207">
        <v>-68.829076627333293</v>
      </c>
      <c r="J1207">
        <v>-5.9184732740457902</v>
      </c>
      <c r="K1207">
        <v>221.09891464609899</v>
      </c>
      <c r="L1207">
        <v>353.56578245280798</v>
      </c>
      <c r="M1207">
        <v>42.3401421805046</v>
      </c>
      <c r="N1207">
        <v>1.3966081587066601</v>
      </c>
      <c r="O1207">
        <v>279.51299066471699</v>
      </c>
      <c r="P1207">
        <v>10.667164550659599</v>
      </c>
      <c r="Q1207">
        <v>-0.105760532435656</v>
      </c>
    </row>
    <row r="1208" spans="1:17" hidden="1" x14ac:dyDescent="0.3">
      <c r="A1208" t="s">
        <v>2564</v>
      </c>
      <c r="B1208" t="s">
        <v>2565</v>
      </c>
      <c r="C1208" t="s">
        <v>3158</v>
      </c>
      <c r="D1208" t="s">
        <v>573</v>
      </c>
      <c r="E1208">
        <v>1819.7428746599901</v>
      </c>
      <c r="F1208">
        <v>371.8</v>
      </c>
      <c r="G1208">
        <v>-22.502278842834698</v>
      </c>
      <c r="H1208">
        <v>-6.8774561748708898</v>
      </c>
      <c r="I1208">
        <v>-6.9194115263657299</v>
      </c>
      <c r="J1208">
        <v>-0.59135532262829604</v>
      </c>
      <c r="K1208">
        <v>390.35014704132197</v>
      </c>
      <c r="L1208">
        <v>401.88491647679899</v>
      </c>
      <c r="M1208">
        <v>48.7906602070994</v>
      </c>
      <c r="N1208">
        <v>0.29928108718170698</v>
      </c>
      <c r="O1208">
        <v>69.432490586336698</v>
      </c>
      <c r="P1208">
        <v>18.031746031746</v>
      </c>
      <c r="Q1208">
        <v>3.4248588071116998E-2</v>
      </c>
    </row>
    <row r="1209" spans="1:17" hidden="1" x14ac:dyDescent="0.3">
      <c r="A1209" t="s">
        <v>2566</v>
      </c>
      <c r="B1209" t="s">
        <v>2567</v>
      </c>
      <c r="C1209" t="s">
        <v>3158</v>
      </c>
      <c r="D1209" t="s">
        <v>169</v>
      </c>
      <c r="E1209">
        <v>1810.09430649</v>
      </c>
      <c r="F1209">
        <v>345.9</v>
      </c>
      <c r="G1209">
        <v>-16.7164118969066</v>
      </c>
      <c r="H1209">
        <v>0.30054996058897898</v>
      </c>
      <c r="I1209">
        <v>-4.68710082631309</v>
      </c>
      <c r="J1209">
        <v>25.090879535550201</v>
      </c>
      <c r="M1209">
        <v>68.616218350604896</v>
      </c>
      <c r="O1209">
        <v>7.8346342873663</v>
      </c>
      <c r="P1209">
        <v>26.194819408974801</v>
      </c>
    </row>
    <row r="1210" spans="1:17" hidden="1" x14ac:dyDescent="0.3">
      <c r="A1210" t="s">
        <v>2568</v>
      </c>
      <c r="B1210" t="s">
        <v>2569</v>
      </c>
      <c r="C1210" t="s">
        <v>3158</v>
      </c>
      <c r="D1210" t="s">
        <v>269</v>
      </c>
      <c r="E1210">
        <v>1808.0956212000001</v>
      </c>
      <c r="F1210">
        <v>538.79999999999995</v>
      </c>
      <c r="G1210">
        <v>3.11456827101195</v>
      </c>
      <c r="H1210">
        <v>18.980677329792801</v>
      </c>
      <c r="I1210">
        <v>23.805621464119099</v>
      </c>
      <c r="J1210">
        <v>7.8337102422878404</v>
      </c>
      <c r="K1210">
        <v>452.66303037597203</v>
      </c>
      <c r="L1210">
        <v>422.550864539781</v>
      </c>
      <c r="M1210">
        <v>77.209244444512805</v>
      </c>
      <c r="N1210">
        <v>1.68013073969392</v>
      </c>
      <c r="O1210">
        <v>1.4476614699332</v>
      </c>
      <c r="P1210">
        <v>85.377601926715897</v>
      </c>
      <c r="Q1210">
        <v>5.5162110291700997E-2</v>
      </c>
    </row>
    <row r="1211" spans="1:17" hidden="1" x14ac:dyDescent="0.3">
      <c r="A1211" t="s">
        <v>2570</v>
      </c>
      <c r="B1211" t="s">
        <v>2571</v>
      </c>
      <c r="C1211" t="s">
        <v>3158</v>
      </c>
      <c r="D1211" t="s">
        <v>139</v>
      </c>
      <c r="E1211">
        <v>1806.8744346599999</v>
      </c>
      <c r="F1211">
        <v>102.07</v>
      </c>
      <c r="G1211">
        <v>1.2903240142410299</v>
      </c>
      <c r="H1211">
        <v>-19.402908207697699</v>
      </c>
      <c r="I1211">
        <v>-1.97566344142817</v>
      </c>
      <c r="J1211">
        <v>-3.7112485239116699</v>
      </c>
      <c r="K1211">
        <v>112.171197788505</v>
      </c>
      <c r="L1211">
        <v>108.025716991218</v>
      </c>
      <c r="M1211">
        <v>28.780534391049098</v>
      </c>
      <c r="N1211">
        <v>1.28824432928265</v>
      </c>
      <c r="O1211">
        <v>59.155481532281698</v>
      </c>
      <c r="P1211">
        <v>40.592286501377401</v>
      </c>
      <c r="Q1211">
        <v>3.7533314330516002E-2</v>
      </c>
    </row>
    <row r="1212" spans="1:17" hidden="1" x14ac:dyDescent="0.3">
      <c r="A1212" t="s">
        <v>2572</v>
      </c>
      <c r="B1212" t="s">
        <v>2573</v>
      </c>
      <c r="C1212" t="s">
        <v>3158</v>
      </c>
      <c r="D1212" t="s">
        <v>276</v>
      </c>
      <c r="E1212">
        <v>1803.07764</v>
      </c>
      <c r="F1212">
        <v>134.94999999999999</v>
      </c>
      <c r="G1212">
        <v>372.02443908884197</v>
      </c>
      <c r="H1212">
        <v>-11.0687475688134</v>
      </c>
      <c r="I1212">
        <v>35.208967088822597</v>
      </c>
      <c r="J1212">
        <v>3.39600301215145</v>
      </c>
      <c r="K1212">
        <v>142.32932999654</v>
      </c>
      <c r="L1212">
        <v>112.92857781547301</v>
      </c>
      <c r="M1212">
        <v>42.8780374108986</v>
      </c>
      <c r="N1212">
        <v>0.52970780519078298</v>
      </c>
      <c r="O1212">
        <v>24.4905520563171</v>
      </c>
      <c r="P1212">
        <v>412.33864844343202</v>
      </c>
      <c r="Q1212">
        <v>0.18737171619835</v>
      </c>
    </row>
    <row r="1213" spans="1:17" hidden="1" x14ac:dyDescent="0.3">
      <c r="A1213" t="s">
        <v>2574</v>
      </c>
      <c r="B1213" t="s">
        <v>2575</v>
      </c>
      <c r="C1213" t="s">
        <v>3158</v>
      </c>
      <c r="D1213" t="s">
        <v>266</v>
      </c>
      <c r="E1213">
        <v>1797.94714064</v>
      </c>
      <c r="F1213">
        <v>53.88</v>
      </c>
      <c r="G1213">
        <v>-15.178374279819501</v>
      </c>
      <c r="H1213">
        <v>6.3208915088466497</v>
      </c>
      <c r="I1213">
        <v>-26.602824305241899</v>
      </c>
      <c r="J1213">
        <v>9.7050862207623396</v>
      </c>
      <c r="K1213">
        <v>51.861804353523098</v>
      </c>
      <c r="L1213">
        <v>56.279076540685502</v>
      </c>
      <c r="M1213">
        <v>72.371969374634105</v>
      </c>
      <c r="N1213">
        <v>1.4148315364999799</v>
      </c>
      <c r="O1213">
        <v>77.988121752041494</v>
      </c>
      <c r="P1213">
        <v>24.290657439446299</v>
      </c>
      <c r="Q1213">
        <v>2.1892764109984999E-2</v>
      </c>
    </row>
    <row r="1214" spans="1:17" hidden="1" x14ac:dyDescent="0.3">
      <c r="A1214" t="s">
        <v>2576</v>
      </c>
      <c r="B1214" t="s">
        <v>2577</v>
      </c>
      <c r="C1214" t="s">
        <v>3158</v>
      </c>
      <c r="D1214" t="s">
        <v>1793</v>
      </c>
      <c r="E1214">
        <v>1797.68054368</v>
      </c>
      <c r="F1214">
        <v>163.06</v>
      </c>
      <c r="G1214">
        <v>-42.013709923437503</v>
      </c>
      <c r="H1214">
        <v>1.48330396646676</v>
      </c>
      <c r="I1214">
        <v>-22.581241858037998</v>
      </c>
      <c r="J1214">
        <v>20.044625074827799</v>
      </c>
      <c r="K1214">
        <v>164.18961247077101</v>
      </c>
      <c r="L1214">
        <v>194.85470442387501</v>
      </c>
      <c r="M1214">
        <v>76.042642202096104</v>
      </c>
      <c r="N1214">
        <v>1.9054134165277901</v>
      </c>
      <c r="O1214">
        <v>85.177235373482105</v>
      </c>
      <c r="P1214">
        <v>26.697746697746702</v>
      </c>
      <c r="Q1214">
        <v>0.14327153299877601</v>
      </c>
    </row>
    <row r="1215" spans="1:17" hidden="1" x14ac:dyDescent="0.3">
      <c r="A1215" t="s">
        <v>2578</v>
      </c>
      <c r="B1215" t="s">
        <v>2579</v>
      </c>
      <c r="C1215" t="s">
        <v>3158</v>
      </c>
      <c r="D1215" t="s">
        <v>421</v>
      </c>
      <c r="E1215">
        <v>1796.8173300000001</v>
      </c>
      <c r="F1215">
        <v>169.23</v>
      </c>
      <c r="G1215">
        <v>63.992482315007301</v>
      </c>
      <c r="H1215">
        <v>-7.6811789864777396</v>
      </c>
      <c r="I1215">
        <v>10.868147093188201</v>
      </c>
      <c r="J1215">
        <v>5.3464543717652004</v>
      </c>
      <c r="K1215">
        <v>172.48686351504</v>
      </c>
      <c r="L1215">
        <v>153.549443211333</v>
      </c>
      <c r="N1215">
        <v>0.60281132813163996</v>
      </c>
      <c r="O1215">
        <v>22.318737812444599</v>
      </c>
      <c r="P1215">
        <v>115.30534351145</v>
      </c>
    </row>
    <row r="1216" spans="1:17" hidden="1" x14ac:dyDescent="0.3">
      <c r="A1216" t="s">
        <v>2580</v>
      </c>
      <c r="B1216" t="s">
        <v>2581</v>
      </c>
      <c r="C1216" t="s">
        <v>3158</v>
      </c>
      <c r="D1216" t="s">
        <v>123</v>
      </c>
      <c r="E1216">
        <v>1796.65537083499</v>
      </c>
      <c r="F1216">
        <v>1376</v>
      </c>
      <c r="G1216">
        <v>506.38822736626901</v>
      </c>
      <c r="H1216">
        <v>-2.17755435226649</v>
      </c>
      <c r="I1216">
        <v>270.95803149878401</v>
      </c>
      <c r="J1216">
        <v>5.7766692615278998</v>
      </c>
      <c r="K1216">
        <v>1456.389450161</v>
      </c>
      <c r="L1216">
        <v>1088.28130888381</v>
      </c>
      <c r="M1216">
        <v>54.050492430245299</v>
      </c>
      <c r="N1216">
        <v>0.243091122671589</v>
      </c>
      <c r="O1216">
        <v>89.582122093023202</v>
      </c>
      <c r="P1216">
        <v>546.00938967136096</v>
      </c>
      <c r="Q1216">
        <v>0.20581188826923499</v>
      </c>
    </row>
    <row r="1217" spans="1:17" hidden="1" x14ac:dyDescent="0.3">
      <c r="A1217" t="s">
        <v>2582</v>
      </c>
      <c r="B1217" t="s">
        <v>2583</v>
      </c>
      <c r="C1217" t="s">
        <v>3158</v>
      </c>
      <c r="D1217" t="s">
        <v>471</v>
      </c>
      <c r="E1217">
        <v>1795.79308910999</v>
      </c>
      <c r="F1217">
        <v>572.5</v>
      </c>
      <c r="G1217">
        <v>-34.238570945911299</v>
      </c>
      <c r="H1217">
        <v>-0.50904190270068195</v>
      </c>
      <c r="I1217">
        <v>-5.48944387208764</v>
      </c>
      <c r="J1217">
        <v>-1.6196692696029601E-2</v>
      </c>
      <c r="K1217">
        <v>622.19044335206297</v>
      </c>
      <c r="L1217">
        <v>630.19321842390605</v>
      </c>
      <c r="M1217">
        <v>51.681714329486397</v>
      </c>
      <c r="N1217">
        <v>0.53258305738468803</v>
      </c>
      <c r="O1217">
        <v>55.240174672488997</v>
      </c>
      <c r="P1217">
        <v>30.098852403136</v>
      </c>
      <c r="Q1217">
        <v>0.109921003767968</v>
      </c>
    </row>
    <row r="1218" spans="1:17" hidden="1" x14ac:dyDescent="0.3">
      <c r="A1218" t="s">
        <v>2584</v>
      </c>
      <c r="B1218" t="s">
        <v>2585</v>
      </c>
      <c r="C1218" t="s">
        <v>3158</v>
      </c>
      <c r="D1218" t="s">
        <v>21</v>
      </c>
      <c r="E1218">
        <v>1791.00947295999</v>
      </c>
      <c r="F1218">
        <v>1088.2</v>
      </c>
      <c r="G1218">
        <v>885.94952357470504</v>
      </c>
      <c r="H1218">
        <v>38.858073260605799</v>
      </c>
      <c r="I1218">
        <v>100.82661216626801</v>
      </c>
      <c r="J1218">
        <v>-0.28141722906597599</v>
      </c>
      <c r="K1218">
        <v>859.22208740667804</v>
      </c>
      <c r="L1218">
        <v>590.98526801251603</v>
      </c>
      <c r="M1218">
        <v>64.147038662925198</v>
      </c>
      <c r="N1218">
        <v>1.8126396425151601</v>
      </c>
      <c r="O1218">
        <v>5.0588127182503202</v>
      </c>
      <c r="P1218">
        <v>1066.97050938337</v>
      </c>
    </row>
    <row r="1219" spans="1:17" hidden="1" x14ac:dyDescent="0.3">
      <c r="A1219" t="s">
        <v>2586</v>
      </c>
      <c r="B1219" t="s">
        <v>2587</v>
      </c>
      <c r="C1219" t="s">
        <v>3158</v>
      </c>
      <c r="D1219" t="s">
        <v>1386</v>
      </c>
      <c r="E1219">
        <v>1788.991872825</v>
      </c>
      <c r="F1219">
        <v>661.85</v>
      </c>
      <c r="G1219">
        <v>11.918478893480501</v>
      </c>
      <c r="H1219">
        <v>-21.510050992536598</v>
      </c>
      <c r="I1219">
        <v>31.415069204428299</v>
      </c>
      <c r="J1219">
        <v>0.72874671770750099</v>
      </c>
      <c r="K1219">
        <v>701.31862146509104</v>
      </c>
      <c r="L1219">
        <v>624.01094623825099</v>
      </c>
      <c r="M1219">
        <v>35.222925868153297</v>
      </c>
      <c r="N1219">
        <v>0.63039198968241605</v>
      </c>
      <c r="O1219">
        <v>36.284656644254703</v>
      </c>
      <c r="P1219">
        <v>62.238019365118198</v>
      </c>
      <c r="Q1219">
        <v>7.2799567624206002E-2</v>
      </c>
    </row>
    <row r="1220" spans="1:17" hidden="1" x14ac:dyDescent="0.3">
      <c r="A1220" t="s">
        <v>2588</v>
      </c>
      <c r="B1220" t="s">
        <v>2589</v>
      </c>
      <c r="C1220" t="s">
        <v>3158</v>
      </c>
      <c r="D1220" t="s">
        <v>266</v>
      </c>
      <c r="E1220">
        <v>1778.9298457699999</v>
      </c>
      <c r="F1220">
        <v>1184</v>
      </c>
      <c r="G1220">
        <v>0.47692813010374002</v>
      </c>
      <c r="H1220">
        <v>14.477707429764701</v>
      </c>
      <c r="I1220">
        <v>22.466410932634599</v>
      </c>
      <c r="J1220">
        <v>16.380197066225101</v>
      </c>
      <c r="K1220">
        <v>1101.982821841</v>
      </c>
      <c r="L1220">
        <v>1062.39086865181</v>
      </c>
      <c r="M1220">
        <v>77.466321555896997</v>
      </c>
      <c r="N1220">
        <v>1.5158386470791301</v>
      </c>
      <c r="O1220">
        <v>13.268581081081001</v>
      </c>
      <c r="P1220">
        <v>52.518356305551997</v>
      </c>
      <c r="Q1220">
        <v>0.10644059693883701</v>
      </c>
    </row>
    <row r="1221" spans="1:17" hidden="1" x14ac:dyDescent="0.3">
      <c r="A1221" t="s">
        <v>2590</v>
      </c>
      <c r="B1221" t="s">
        <v>2591</v>
      </c>
      <c r="C1221" t="s">
        <v>3158</v>
      </c>
      <c r="D1221" t="s">
        <v>213</v>
      </c>
      <c r="E1221">
        <v>1776.476504</v>
      </c>
      <c r="F1221">
        <v>415.25</v>
      </c>
      <c r="G1221">
        <v>-24.813144481590999</v>
      </c>
      <c r="H1221">
        <v>3.1158177836055301</v>
      </c>
      <c r="I1221">
        <v>-1.1382713870418</v>
      </c>
      <c r="J1221">
        <v>3.8508886602719601</v>
      </c>
      <c r="K1221">
        <v>412.58700668008697</v>
      </c>
      <c r="L1221">
        <v>419.81301764540802</v>
      </c>
      <c r="M1221">
        <v>64.661610796534802</v>
      </c>
      <c r="N1221">
        <v>0.30324643681308699</v>
      </c>
      <c r="O1221">
        <v>24.984948826008399</v>
      </c>
      <c r="P1221">
        <v>16.2513997760358</v>
      </c>
      <c r="Q1221">
        <v>-3.9947408179360003E-3</v>
      </c>
    </row>
    <row r="1222" spans="1:17" hidden="1" x14ac:dyDescent="0.3">
      <c r="A1222" t="s">
        <v>2592</v>
      </c>
      <c r="B1222" t="s">
        <v>2593</v>
      </c>
      <c r="C1222" t="s">
        <v>3158</v>
      </c>
      <c r="D1222" t="s">
        <v>454</v>
      </c>
      <c r="E1222">
        <v>1772.3625</v>
      </c>
      <c r="F1222">
        <v>1173.75</v>
      </c>
      <c r="G1222">
        <v>-14.5586950003837</v>
      </c>
      <c r="H1222">
        <v>5.17820160786526</v>
      </c>
      <c r="I1222">
        <v>-12.8712231139192</v>
      </c>
      <c r="J1222">
        <v>10.2366339621226</v>
      </c>
      <c r="K1222">
        <v>1139.55843419557</v>
      </c>
      <c r="L1222">
        <v>1197.1302550871501</v>
      </c>
      <c r="M1222">
        <v>65.891982931638296</v>
      </c>
      <c r="N1222">
        <v>1.2962574742138999</v>
      </c>
      <c r="O1222">
        <v>36.741214057507896</v>
      </c>
      <c r="P1222">
        <v>18.3096462050196</v>
      </c>
      <c r="Q1222">
        <v>4.1451015633409999E-2</v>
      </c>
    </row>
    <row r="1223" spans="1:17" hidden="1" x14ac:dyDescent="0.3">
      <c r="A1223" t="s">
        <v>2594</v>
      </c>
      <c r="B1223" t="s">
        <v>2595</v>
      </c>
      <c r="C1223" t="s">
        <v>3158</v>
      </c>
      <c r="D1223" t="s">
        <v>213</v>
      </c>
      <c r="E1223">
        <v>1763.2083109799901</v>
      </c>
      <c r="F1223">
        <v>719.6</v>
      </c>
      <c r="G1223">
        <v>-15.7423119040846</v>
      </c>
      <c r="H1223">
        <v>1.49313458948295</v>
      </c>
      <c r="I1223">
        <v>-2.4803038199256799</v>
      </c>
      <c r="J1223">
        <v>1.5606450831534</v>
      </c>
      <c r="K1223">
        <v>729.16018213692405</v>
      </c>
      <c r="L1223">
        <v>729.67985714124097</v>
      </c>
      <c r="M1223">
        <v>62.9828073207957</v>
      </c>
      <c r="N1223">
        <v>0.69288258821483495</v>
      </c>
      <c r="O1223">
        <v>27.147026125625299</v>
      </c>
      <c r="P1223">
        <v>31.313868613138599</v>
      </c>
      <c r="Q1223">
        <v>-6.6632742154140003E-3</v>
      </c>
    </row>
    <row r="1224" spans="1:17" hidden="1" x14ac:dyDescent="0.3">
      <c r="A1224" t="s">
        <v>2596</v>
      </c>
      <c r="B1224" t="s">
        <v>2597</v>
      </c>
      <c r="C1224" t="s">
        <v>3158</v>
      </c>
      <c r="D1224" t="s">
        <v>60</v>
      </c>
      <c r="E1224">
        <v>1760.61166912</v>
      </c>
      <c r="F1224">
        <v>17.84</v>
      </c>
      <c r="G1224">
        <v>-28.2315486588788</v>
      </c>
      <c r="H1224">
        <v>-1.7826375297431101</v>
      </c>
      <c r="I1224">
        <v>-1.7054856672785901</v>
      </c>
      <c r="J1224">
        <v>6.7586905009015403</v>
      </c>
      <c r="K1224">
        <v>17.857935699038801</v>
      </c>
      <c r="L1224">
        <v>18.298920901561502</v>
      </c>
      <c r="M1224">
        <v>71.2879077155402</v>
      </c>
      <c r="N1224">
        <v>0.38183651016429099</v>
      </c>
      <c r="O1224">
        <v>57.2309417040358</v>
      </c>
      <c r="P1224">
        <v>22.191780821917799</v>
      </c>
      <c r="Q1224">
        <v>-2.9178176714609001E-2</v>
      </c>
    </row>
    <row r="1225" spans="1:17" hidden="1" x14ac:dyDescent="0.3">
      <c r="A1225" t="s">
        <v>2598</v>
      </c>
      <c r="B1225" t="s">
        <v>2599</v>
      </c>
      <c r="C1225" t="s">
        <v>3158</v>
      </c>
      <c r="D1225" t="s">
        <v>117</v>
      </c>
      <c r="E1225">
        <v>1749.3986849999999</v>
      </c>
      <c r="F1225">
        <v>45.15</v>
      </c>
      <c r="G1225">
        <v>80.180094680216598</v>
      </c>
      <c r="H1225">
        <v>-2.8963804516791898</v>
      </c>
      <c r="I1225">
        <v>75.277652162633402</v>
      </c>
      <c r="J1225">
        <v>4.3616954364126901</v>
      </c>
      <c r="K1225">
        <v>44.842377761597398</v>
      </c>
      <c r="L1225">
        <v>36.524128487641299</v>
      </c>
      <c r="M1225">
        <v>63.666544704290402</v>
      </c>
      <c r="N1225">
        <v>0.29920563735372802</v>
      </c>
      <c r="O1225">
        <v>42.901439645625601</v>
      </c>
      <c r="P1225">
        <v>107.586206896551</v>
      </c>
      <c r="Q1225">
        <v>0.13005787843246999</v>
      </c>
    </row>
    <row r="1226" spans="1:17" hidden="1" x14ac:dyDescent="0.3">
      <c r="A1226" t="s">
        <v>2600</v>
      </c>
      <c r="B1226" t="s">
        <v>2601</v>
      </c>
      <c r="C1226" t="s">
        <v>3158</v>
      </c>
      <c r="D1226" t="s">
        <v>166</v>
      </c>
      <c r="E1226">
        <v>1744.1843557499999</v>
      </c>
      <c r="F1226">
        <v>993.3</v>
      </c>
      <c r="G1226">
        <v>28.219135012324401</v>
      </c>
      <c r="H1226">
        <v>21.894126181990899</v>
      </c>
      <c r="I1226">
        <v>40.248446082918001</v>
      </c>
      <c r="J1226">
        <v>1.5867868077776901</v>
      </c>
      <c r="M1226">
        <v>58.721781326585301</v>
      </c>
      <c r="O1226">
        <v>4.6008255310580903</v>
      </c>
      <c r="P1226">
        <v>83.434903047091396</v>
      </c>
    </row>
    <row r="1227" spans="1:17" hidden="1" x14ac:dyDescent="0.3">
      <c r="A1227" t="s">
        <v>2602</v>
      </c>
      <c r="B1227" t="s">
        <v>2603</v>
      </c>
      <c r="C1227" t="s">
        <v>3158</v>
      </c>
      <c r="D1227" t="s">
        <v>54</v>
      </c>
      <c r="E1227">
        <v>1741.770268884</v>
      </c>
      <c r="F1227">
        <v>157.47999999999999</v>
      </c>
      <c r="G1227">
        <v>-53.847459450518699</v>
      </c>
      <c r="H1227">
        <v>-4.4802223884038304</v>
      </c>
      <c r="I1227">
        <v>-36.701229586740602</v>
      </c>
      <c r="J1227">
        <v>3.7554308180115799</v>
      </c>
      <c r="K1227">
        <v>170.31103974412301</v>
      </c>
      <c r="L1227">
        <v>201.53499169441099</v>
      </c>
      <c r="M1227">
        <v>57.879142744048799</v>
      </c>
      <c r="N1227">
        <v>1.01478933731735</v>
      </c>
      <c r="O1227">
        <v>80.054610109220206</v>
      </c>
      <c r="P1227">
        <v>7.6639092089970404</v>
      </c>
      <c r="Q1227">
        <v>6.9945473477301998E-2</v>
      </c>
    </row>
    <row r="1228" spans="1:17" hidden="1" x14ac:dyDescent="0.3">
      <c r="A1228" t="s">
        <v>2604</v>
      </c>
      <c r="B1228" t="s">
        <v>2605</v>
      </c>
      <c r="C1228" t="s">
        <v>3158</v>
      </c>
      <c r="D1228" t="s">
        <v>457</v>
      </c>
      <c r="E1228">
        <v>1738.5908870400001</v>
      </c>
      <c r="F1228">
        <v>856.3</v>
      </c>
      <c r="G1228">
        <v>0.93812480002243603</v>
      </c>
      <c r="H1228">
        <v>7.4503706895811002</v>
      </c>
      <c r="I1228">
        <v>31.393992876731801</v>
      </c>
      <c r="J1228">
        <v>10.038752150463001</v>
      </c>
      <c r="K1228">
        <v>790.10416812479298</v>
      </c>
      <c r="L1228">
        <v>733.11228656017204</v>
      </c>
      <c r="M1228">
        <v>66.700024177651699</v>
      </c>
      <c r="N1228">
        <v>0.94398079594833095</v>
      </c>
      <c r="O1228">
        <v>8.4900151815952398</v>
      </c>
      <c r="P1228">
        <v>51.557522123893797</v>
      </c>
      <c r="Q1228">
        <v>3.3887358807650002E-2</v>
      </c>
    </row>
    <row r="1229" spans="1:17" hidden="1" x14ac:dyDescent="0.3">
      <c r="A1229" t="s">
        <v>2606</v>
      </c>
      <c r="B1229" t="s">
        <v>2607</v>
      </c>
      <c r="C1229" t="s">
        <v>3158</v>
      </c>
      <c r="D1229" t="s">
        <v>213</v>
      </c>
      <c r="E1229">
        <v>1734.18651464</v>
      </c>
      <c r="F1229">
        <v>709.7</v>
      </c>
      <c r="G1229">
        <v>79.146458436497696</v>
      </c>
      <c r="H1229">
        <v>-6.7137944286676303</v>
      </c>
      <c r="I1229">
        <v>70.299856660644394</v>
      </c>
      <c r="J1229">
        <v>7.9515161641677503</v>
      </c>
      <c r="K1229">
        <v>731.22642040098299</v>
      </c>
      <c r="L1229">
        <v>597.59597630632902</v>
      </c>
      <c r="M1229">
        <v>63.069294639675903</v>
      </c>
      <c r="N1229">
        <v>0.51843822292806496</v>
      </c>
      <c r="O1229">
        <v>46.5337466535155</v>
      </c>
      <c r="P1229">
        <v>102.438850459958</v>
      </c>
      <c r="Q1229">
        <v>0.21303171097839399</v>
      </c>
    </row>
    <row r="1230" spans="1:17" hidden="1" x14ac:dyDescent="0.3">
      <c r="A1230" t="s">
        <v>2608</v>
      </c>
      <c r="B1230" t="s">
        <v>2609</v>
      </c>
      <c r="C1230" t="s">
        <v>3158</v>
      </c>
      <c r="D1230" t="s">
        <v>229</v>
      </c>
      <c r="E1230">
        <v>1729.3658760000001</v>
      </c>
      <c r="F1230">
        <v>1005.5</v>
      </c>
      <c r="G1230">
        <v>90.987615649855201</v>
      </c>
      <c r="H1230">
        <v>1.6771981436385199</v>
      </c>
      <c r="I1230">
        <v>63.386833692518003</v>
      </c>
      <c r="J1230">
        <v>2.6312806898689001</v>
      </c>
      <c r="K1230">
        <v>916.99894478585202</v>
      </c>
      <c r="L1230">
        <v>761.46938418455704</v>
      </c>
      <c r="M1230">
        <v>67.769798660132594</v>
      </c>
      <c r="N1230">
        <v>0.76223275236343102</v>
      </c>
      <c r="O1230">
        <v>3.1725509696668399</v>
      </c>
      <c r="P1230">
        <v>152.63819095477299</v>
      </c>
      <c r="Q1230">
        <v>6.0158757328870001E-2</v>
      </c>
    </row>
    <row r="1231" spans="1:17" hidden="1" x14ac:dyDescent="0.3">
      <c r="A1231" t="s">
        <v>2610</v>
      </c>
      <c r="B1231" t="s">
        <v>2611</v>
      </c>
      <c r="C1231" t="s">
        <v>3158</v>
      </c>
      <c r="D1231" t="s">
        <v>1557</v>
      </c>
      <c r="E1231">
        <v>1726.0311471</v>
      </c>
      <c r="F1231">
        <v>235.7</v>
      </c>
      <c r="G1231">
        <v>-35.537110497805401</v>
      </c>
      <c r="H1231">
        <v>-12.6226433022654</v>
      </c>
      <c r="I1231">
        <v>43.053202696140097</v>
      </c>
      <c r="J1231">
        <v>0.58945011027279604</v>
      </c>
      <c r="K1231">
        <v>270.49174189233401</v>
      </c>
      <c r="L1231">
        <v>257.14390831927602</v>
      </c>
      <c r="M1231">
        <v>39.441263035591703</v>
      </c>
      <c r="N1231">
        <v>0.35340456138618997</v>
      </c>
      <c r="O1231">
        <v>52.842596521001198</v>
      </c>
      <c r="P1231">
        <v>74.592592592592496</v>
      </c>
      <c r="Q1231">
        <v>5.8292241348677998E-2</v>
      </c>
    </row>
    <row r="1232" spans="1:17" hidden="1" x14ac:dyDescent="0.3">
      <c r="A1232" t="s">
        <v>2612</v>
      </c>
      <c r="B1232" t="s">
        <v>2613</v>
      </c>
      <c r="C1232" t="s">
        <v>3158</v>
      </c>
      <c r="D1232" t="s">
        <v>269</v>
      </c>
      <c r="E1232">
        <v>1722.3516</v>
      </c>
      <c r="F1232">
        <v>477.6</v>
      </c>
      <c r="G1232">
        <v>-67.213159979444399</v>
      </c>
      <c r="H1232">
        <v>-16.857152711617498</v>
      </c>
      <c r="I1232">
        <v>-27.936922147276601</v>
      </c>
      <c r="J1232">
        <v>-1.4940879237440601</v>
      </c>
      <c r="K1232">
        <v>547.44640374640005</v>
      </c>
      <c r="L1232">
        <v>589.12334382991799</v>
      </c>
      <c r="M1232">
        <v>29.637554125877099</v>
      </c>
      <c r="N1232">
        <v>0.95373463918406998</v>
      </c>
      <c r="O1232">
        <v>95.770519262981495</v>
      </c>
      <c r="P1232">
        <v>2.5663051648233601</v>
      </c>
      <c r="Q1232">
        <v>4.8195582333456E-2</v>
      </c>
    </row>
    <row r="1233" spans="1:17" hidden="1" x14ac:dyDescent="0.3">
      <c r="A1233" t="s">
        <v>2614</v>
      </c>
      <c r="B1233" t="s">
        <v>2615</v>
      </c>
      <c r="C1233" t="s">
        <v>3158</v>
      </c>
      <c r="D1233" t="s">
        <v>266</v>
      </c>
      <c r="E1233">
        <v>1717.74</v>
      </c>
      <c r="F1233">
        <v>1412.9</v>
      </c>
      <c r="G1233">
        <v>-28.600693220678401</v>
      </c>
      <c r="H1233">
        <v>-4.9346344944437099</v>
      </c>
      <c r="I1233">
        <v>1.0911188772088701E-2</v>
      </c>
      <c r="J1233">
        <v>-0.19211147892800501</v>
      </c>
      <c r="K1233">
        <v>1447.14431859162</v>
      </c>
      <c r="L1233">
        <v>1441.1806460421201</v>
      </c>
      <c r="M1233">
        <v>53.228836698427898</v>
      </c>
      <c r="N1233">
        <v>0.54142523964914402</v>
      </c>
      <c r="O1233">
        <v>15.719442281831601</v>
      </c>
      <c r="P1233">
        <v>19.630836967105498</v>
      </c>
      <c r="Q1233">
        <v>0.16181239548840901</v>
      </c>
    </row>
    <row r="1234" spans="1:17" hidden="1" x14ac:dyDescent="0.3">
      <c r="A1234" t="s">
        <v>2616</v>
      </c>
      <c r="B1234" t="s">
        <v>2617</v>
      </c>
      <c r="C1234" t="s">
        <v>3158</v>
      </c>
      <c r="D1234" t="s">
        <v>91</v>
      </c>
      <c r="E1234">
        <v>1717.62467522</v>
      </c>
      <c r="F1234">
        <v>78.62</v>
      </c>
      <c r="G1234">
        <v>57.4979161576275</v>
      </c>
      <c r="H1234">
        <v>-8.4178388986695598</v>
      </c>
      <c r="I1234">
        <v>-17.417935770858399</v>
      </c>
      <c r="J1234">
        <v>0.40062923636832798</v>
      </c>
      <c r="K1234">
        <v>81.341165088237503</v>
      </c>
      <c r="L1234">
        <v>78.710642443915006</v>
      </c>
      <c r="M1234">
        <v>47.205746622291102</v>
      </c>
      <c r="N1234">
        <v>0.60845325759695901</v>
      </c>
      <c r="O1234">
        <v>37.2424319511574</v>
      </c>
      <c r="P1234">
        <v>84.944718889672998</v>
      </c>
      <c r="Q1234">
        <v>6.8956557777822003E-2</v>
      </c>
    </row>
    <row r="1235" spans="1:17" hidden="1" x14ac:dyDescent="0.3">
      <c r="A1235" t="s">
        <v>2618</v>
      </c>
      <c r="B1235" t="s">
        <v>2619</v>
      </c>
      <c r="C1235" t="s">
        <v>3158</v>
      </c>
      <c r="D1235" t="s">
        <v>266</v>
      </c>
      <c r="E1235">
        <v>1704.7896708149999</v>
      </c>
      <c r="F1235">
        <v>440.05</v>
      </c>
      <c r="G1235">
        <v>115.64081421031899</v>
      </c>
      <c r="H1235">
        <v>22.665735835789199</v>
      </c>
      <c r="I1235">
        <v>90.363658978545004</v>
      </c>
      <c r="J1235">
        <v>-1.1120419017996199</v>
      </c>
      <c r="K1235">
        <v>389.039870950021</v>
      </c>
      <c r="M1235">
        <v>62.244964524675702</v>
      </c>
      <c r="N1235">
        <v>1.8908954797385999</v>
      </c>
      <c r="O1235">
        <v>10.1011248721736</v>
      </c>
      <c r="P1235">
        <v>156.81353953895501</v>
      </c>
    </row>
    <row r="1236" spans="1:17" hidden="1" x14ac:dyDescent="0.3">
      <c r="A1236" t="s">
        <v>2620</v>
      </c>
      <c r="B1236" t="s">
        <v>2621</v>
      </c>
      <c r="C1236" t="s">
        <v>3158</v>
      </c>
      <c r="D1236" t="s">
        <v>51</v>
      </c>
      <c r="E1236">
        <v>1704.0614519159999</v>
      </c>
      <c r="F1236">
        <v>167.95</v>
      </c>
      <c r="G1236">
        <v>-5.6453409925024101</v>
      </c>
      <c r="H1236">
        <v>27.482209231350701</v>
      </c>
      <c r="I1236">
        <v>52.908870729439897</v>
      </c>
      <c r="J1236">
        <v>19.613479017228499</v>
      </c>
      <c r="K1236">
        <v>130.30634367541401</v>
      </c>
      <c r="L1236">
        <v>120.21261764102201</v>
      </c>
      <c r="M1236">
        <v>88.539122274094595</v>
      </c>
      <c r="N1236">
        <v>2.5321432888825601</v>
      </c>
      <c r="O1236">
        <v>2.6615064007144902</v>
      </c>
      <c r="P1236">
        <v>82.257189365165402</v>
      </c>
      <c r="Q1236">
        <v>4.6097975040810001E-2</v>
      </c>
    </row>
    <row r="1237" spans="1:17" hidden="1" x14ac:dyDescent="0.3">
      <c r="A1237" t="s">
        <v>2622</v>
      </c>
      <c r="B1237" t="s">
        <v>2623</v>
      </c>
      <c r="C1237" t="s">
        <v>3158</v>
      </c>
      <c r="D1237" t="s">
        <v>573</v>
      </c>
      <c r="E1237">
        <v>1701.0937799999999</v>
      </c>
      <c r="F1237">
        <v>102.72</v>
      </c>
      <c r="G1237">
        <v>2.7875819998845399</v>
      </c>
      <c r="H1237">
        <v>-5.4476134761435704</v>
      </c>
      <c r="I1237">
        <v>19.991723194616199</v>
      </c>
      <c r="J1237">
        <v>0.79914600964536397</v>
      </c>
      <c r="K1237">
        <v>106.236985706616</v>
      </c>
      <c r="L1237">
        <v>102.642447366262</v>
      </c>
      <c r="M1237">
        <v>54.219977380712301</v>
      </c>
      <c r="N1237">
        <v>0.89649714783811096</v>
      </c>
      <c r="O1237">
        <v>55.315420560747597</v>
      </c>
      <c r="P1237">
        <v>42.6666666666666</v>
      </c>
    </row>
    <row r="1238" spans="1:17" hidden="1" x14ac:dyDescent="0.3">
      <c r="A1238" t="s">
        <v>2624</v>
      </c>
      <c r="B1238" t="s">
        <v>2625</v>
      </c>
      <c r="C1238" t="s">
        <v>3158</v>
      </c>
      <c r="D1238" t="s">
        <v>46</v>
      </c>
      <c r="E1238">
        <v>1699.1412800000001</v>
      </c>
      <c r="F1238">
        <v>74.959999999999994</v>
      </c>
      <c r="G1238">
        <v>-2.2855952466823601</v>
      </c>
      <c r="H1238">
        <v>-9.95395726614659</v>
      </c>
      <c r="I1238">
        <v>-6.3064337141520204</v>
      </c>
      <c r="J1238">
        <v>2.8676743697414802</v>
      </c>
      <c r="K1238">
        <v>82.475933670518799</v>
      </c>
      <c r="L1238">
        <v>83.295644200151798</v>
      </c>
      <c r="M1238">
        <v>54.453349171037402</v>
      </c>
      <c r="N1238">
        <v>0.55902926727746505</v>
      </c>
      <c r="O1238">
        <v>60.965848452507998</v>
      </c>
      <c r="P1238">
        <v>24.311774461028101</v>
      </c>
      <c r="Q1238">
        <v>0.109197172664547</v>
      </c>
    </row>
    <row r="1239" spans="1:17" hidden="1" x14ac:dyDescent="0.3">
      <c r="A1239" t="s">
        <v>2626</v>
      </c>
      <c r="B1239" t="s">
        <v>2627</v>
      </c>
      <c r="C1239" t="s">
        <v>3158</v>
      </c>
      <c r="D1239" t="s">
        <v>21</v>
      </c>
      <c r="E1239">
        <v>1698.66486495</v>
      </c>
      <c r="F1239">
        <v>1443.85</v>
      </c>
      <c r="G1239">
        <v>82.426024056969993</v>
      </c>
      <c r="H1239">
        <v>2.9921715055515499</v>
      </c>
      <c r="I1239">
        <v>6.1670951716443598</v>
      </c>
      <c r="J1239">
        <v>3.8055606348162101</v>
      </c>
      <c r="K1239">
        <v>1330.1224917928801</v>
      </c>
      <c r="L1239">
        <v>1197.05116498338</v>
      </c>
      <c r="M1239">
        <v>56.434514602319297</v>
      </c>
      <c r="N1239">
        <v>1.68549319729756</v>
      </c>
      <c r="O1239">
        <v>20.296429684524</v>
      </c>
      <c r="P1239">
        <v>138.475514080436</v>
      </c>
      <c r="Q1239">
        <v>0.17172722825822601</v>
      </c>
    </row>
    <row r="1240" spans="1:17" hidden="1" x14ac:dyDescent="0.3">
      <c r="A1240" t="s">
        <v>2628</v>
      </c>
      <c r="B1240" t="s">
        <v>2629</v>
      </c>
      <c r="C1240" t="s">
        <v>3158</v>
      </c>
      <c r="D1240" t="s">
        <v>213</v>
      </c>
      <c r="E1240">
        <v>1696.1099119999999</v>
      </c>
      <c r="F1240">
        <v>1073.9000000000001</v>
      </c>
      <c r="G1240">
        <v>4.1032377509097397</v>
      </c>
      <c r="H1240">
        <v>-20.2013719255655</v>
      </c>
      <c r="I1240">
        <v>-9.40597943968538</v>
      </c>
      <c r="J1240">
        <v>-9.2906896675853208</v>
      </c>
      <c r="K1240">
        <v>1228.8342188449501</v>
      </c>
      <c r="L1240">
        <v>1168.5506357592899</v>
      </c>
      <c r="M1240">
        <v>15.2962883824061</v>
      </c>
      <c r="N1240">
        <v>1.17702149383459</v>
      </c>
      <c r="O1240">
        <v>43.579476673805701</v>
      </c>
      <c r="P1240">
        <v>38.469473277029202</v>
      </c>
      <c r="Q1240">
        <v>1.2256802246079E-2</v>
      </c>
    </row>
    <row r="1241" spans="1:17" hidden="1" x14ac:dyDescent="0.3">
      <c r="A1241" t="s">
        <v>2630</v>
      </c>
      <c r="B1241" t="s">
        <v>2631</v>
      </c>
      <c r="C1241" t="s">
        <v>3158</v>
      </c>
      <c r="D1241" t="s">
        <v>573</v>
      </c>
      <c r="E1241">
        <v>1692.3029750000001</v>
      </c>
      <c r="F1241">
        <v>67</v>
      </c>
      <c r="G1241">
        <v>15.8289862533302</v>
      </c>
      <c r="H1241">
        <v>10.3787351431085</v>
      </c>
      <c r="I1241">
        <v>16.2350254345228</v>
      </c>
      <c r="J1241">
        <v>2.7937493779553</v>
      </c>
      <c r="K1241">
        <v>61.4996654791561</v>
      </c>
      <c r="L1241">
        <v>58.743000173195</v>
      </c>
      <c r="M1241">
        <v>29.188193916460101</v>
      </c>
      <c r="N1241">
        <v>0.66871137640742395</v>
      </c>
      <c r="O1241">
        <v>16.417910447761098</v>
      </c>
      <c r="P1241">
        <v>49.054505005561701</v>
      </c>
      <c r="Q1241">
        <v>7.1071011628524999E-2</v>
      </c>
    </row>
    <row r="1242" spans="1:17" hidden="1" x14ac:dyDescent="0.3">
      <c r="A1242" t="s">
        <v>2632</v>
      </c>
      <c r="B1242" t="s">
        <v>2633</v>
      </c>
      <c r="C1242" t="s">
        <v>3158</v>
      </c>
      <c r="D1242" t="s">
        <v>85</v>
      </c>
      <c r="E1242">
        <v>1687.7084570280001</v>
      </c>
      <c r="F1242">
        <v>175.29</v>
      </c>
      <c r="G1242">
        <v>56.306518211658798</v>
      </c>
      <c r="H1242">
        <v>-2.6676539990882899</v>
      </c>
      <c r="I1242">
        <v>58.405117382018801</v>
      </c>
      <c r="J1242">
        <v>-1.2679297032227499</v>
      </c>
      <c r="K1242">
        <v>161.24369808533399</v>
      </c>
      <c r="L1242">
        <v>129.17490831438499</v>
      </c>
      <c r="M1242">
        <v>49.384904382440297</v>
      </c>
      <c r="N1242">
        <v>0.357120492557508</v>
      </c>
      <c r="O1242">
        <v>11.643562097096201</v>
      </c>
      <c r="P1242">
        <v>100.560640732265</v>
      </c>
      <c r="Q1242">
        <v>-5.9670532408600001E-4</v>
      </c>
    </row>
    <row r="1243" spans="1:17" hidden="1" x14ac:dyDescent="0.3">
      <c r="A1243" t="s">
        <v>2634</v>
      </c>
      <c r="B1243" t="s">
        <v>2635</v>
      </c>
      <c r="C1243" t="s">
        <v>3158</v>
      </c>
      <c r="D1243" t="s">
        <v>370</v>
      </c>
      <c r="E1243">
        <v>1684.7168799999999</v>
      </c>
      <c r="F1243">
        <v>341</v>
      </c>
      <c r="G1243">
        <v>27.817264511633599</v>
      </c>
      <c r="H1243">
        <v>7.6549260157516903</v>
      </c>
      <c r="I1243">
        <v>58.862752934383998</v>
      </c>
      <c r="J1243">
        <v>3.03764283358983</v>
      </c>
      <c r="K1243">
        <v>313.05531941368798</v>
      </c>
      <c r="L1243">
        <v>260.82901078534297</v>
      </c>
      <c r="M1243">
        <v>60.9884615556741</v>
      </c>
      <c r="N1243">
        <v>0.21703202291936999</v>
      </c>
      <c r="O1243">
        <v>11.9648093841642</v>
      </c>
      <c r="P1243">
        <v>85.9830924461412</v>
      </c>
      <c r="Q1243">
        <v>0.13653670505798199</v>
      </c>
    </row>
    <row r="1244" spans="1:17" hidden="1" x14ac:dyDescent="0.3">
      <c r="A1244" t="s">
        <v>2636</v>
      </c>
      <c r="B1244" t="s">
        <v>2637</v>
      </c>
      <c r="C1244" t="s">
        <v>3158</v>
      </c>
      <c r="D1244" t="s">
        <v>426</v>
      </c>
      <c r="E1244">
        <v>1675.7329144</v>
      </c>
      <c r="F1244">
        <v>3126.1</v>
      </c>
      <c r="G1244">
        <v>149.08137596961399</v>
      </c>
      <c r="H1244">
        <v>-9.1909536088495791</v>
      </c>
      <c r="I1244">
        <v>31.256173856655</v>
      </c>
      <c r="J1244">
        <v>-0.42366601459935599</v>
      </c>
      <c r="K1244">
        <v>3259.43933997247</v>
      </c>
      <c r="L1244">
        <v>2786.8391695984201</v>
      </c>
      <c r="M1244">
        <v>42.012003688720803</v>
      </c>
      <c r="N1244">
        <v>0.73916443375075103</v>
      </c>
      <c r="O1244">
        <v>54.030581235405101</v>
      </c>
      <c r="P1244">
        <v>177.259423503325</v>
      </c>
      <c r="Q1244">
        <v>0.220105179606287</v>
      </c>
    </row>
    <row r="1245" spans="1:17" hidden="1" x14ac:dyDescent="0.3">
      <c r="A1245" t="s">
        <v>2638</v>
      </c>
      <c r="B1245" t="s">
        <v>2639</v>
      </c>
      <c r="C1245" t="s">
        <v>3158</v>
      </c>
      <c r="D1245" t="s">
        <v>21</v>
      </c>
      <c r="E1245">
        <v>1671.40769664</v>
      </c>
      <c r="F1245">
        <v>1464.5</v>
      </c>
      <c r="G1245">
        <v>193.867541268796</v>
      </c>
      <c r="H1245">
        <v>-4.6117478583217704</v>
      </c>
      <c r="I1245">
        <v>26.6169228830584</v>
      </c>
      <c r="J1245">
        <v>-1.30021307207332</v>
      </c>
      <c r="K1245">
        <v>1467.32924599852</v>
      </c>
      <c r="L1245">
        <v>1259.1354046635799</v>
      </c>
      <c r="M1245">
        <v>44.919470099583599</v>
      </c>
      <c r="N1245">
        <v>0.36624727627416598</v>
      </c>
      <c r="O1245">
        <v>27.2789347900307</v>
      </c>
      <c r="P1245">
        <v>231.48483476686201</v>
      </c>
      <c r="Q1245">
        <v>0.13412653953495501</v>
      </c>
    </row>
    <row r="1246" spans="1:17" hidden="1" x14ac:dyDescent="0.3">
      <c r="A1246" t="s">
        <v>2640</v>
      </c>
      <c r="B1246" t="s">
        <v>2641</v>
      </c>
      <c r="C1246" t="s">
        <v>3158</v>
      </c>
      <c r="D1246" t="s">
        <v>761</v>
      </c>
      <c r="E1246">
        <v>1669.4573</v>
      </c>
      <c r="F1246">
        <v>310.7</v>
      </c>
      <c r="G1246">
        <v>-24.1274065828209</v>
      </c>
      <c r="H1246">
        <v>32.857621531604501</v>
      </c>
      <c r="I1246">
        <v>1.84644107038668</v>
      </c>
      <c r="J1246">
        <v>23.7208864246359</v>
      </c>
      <c r="K1246">
        <v>252.277433104609</v>
      </c>
      <c r="M1246">
        <v>77.294627722136497</v>
      </c>
      <c r="N1246">
        <v>2.3363512716292498</v>
      </c>
      <c r="O1246">
        <v>49.983907306082997</v>
      </c>
      <c r="P1246">
        <v>46.563517147035199</v>
      </c>
    </row>
    <row r="1247" spans="1:17" hidden="1" x14ac:dyDescent="0.3">
      <c r="A1247" t="s">
        <v>2642</v>
      </c>
      <c r="B1247" t="s">
        <v>2643</v>
      </c>
      <c r="C1247" t="s">
        <v>3158</v>
      </c>
      <c r="D1247" t="s">
        <v>72</v>
      </c>
      <c r="E1247">
        <v>1668.16010592</v>
      </c>
      <c r="F1247">
        <v>29.76</v>
      </c>
      <c r="G1247">
        <v>-30.0291697060456</v>
      </c>
      <c r="H1247">
        <v>-4.7733010702105396</v>
      </c>
      <c r="I1247">
        <v>-28.386541385753599</v>
      </c>
      <c r="J1247">
        <v>2.4325302865040199</v>
      </c>
      <c r="K1247">
        <v>30.615939374883101</v>
      </c>
      <c r="L1247">
        <v>34.116649556923498</v>
      </c>
      <c r="M1247">
        <v>59.908008459664899</v>
      </c>
      <c r="N1247">
        <v>0.78987052366251398</v>
      </c>
      <c r="O1247">
        <v>63.306451612903203</v>
      </c>
      <c r="P1247">
        <v>9.7345132743362708</v>
      </c>
    </row>
    <row r="1248" spans="1:17" hidden="1" x14ac:dyDescent="0.3">
      <c r="A1248" t="s">
        <v>2644</v>
      </c>
      <c r="B1248" t="s">
        <v>2645</v>
      </c>
      <c r="C1248" t="s">
        <v>3158</v>
      </c>
      <c r="D1248" t="s">
        <v>144</v>
      </c>
      <c r="E1248">
        <v>1665.9773004159999</v>
      </c>
      <c r="F1248">
        <v>177.18</v>
      </c>
      <c r="G1248">
        <v>44.309874857834203</v>
      </c>
      <c r="H1248">
        <v>10.4900367729994</v>
      </c>
      <c r="I1248">
        <v>-4.2261230111644198E-2</v>
      </c>
      <c r="J1248">
        <v>6.2064922611734303</v>
      </c>
      <c r="K1248">
        <v>161.756111833603</v>
      </c>
      <c r="L1248">
        <v>163.93481664551999</v>
      </c>
      <c r="M1248">
        <v>80.326284585569198</v>
      </c>
      <c r="N1248">
        <v>1.67913350608295</v>
      </c>
      <c r="O1248">
        <v>51.0046280618579</v>
      </c>
      <c r="P1248">
        <v>65.666199158485199</v>
      </c>
      <c r="Q1248">
        <v>0.108905376259769</v>
      </c>
    </row>
    <row r="1249" spans="1:17" hidden="1" x14ac:dyDescent="0.3">
      <c r="A1249" t="s">
        <v>2646</v>
      </c>
      <c r="B1249" t="s">
        <v>2647</v>
      </c>
      <c r="C1249" t="s">
        <v>3158</v>
      </c>
      <c r="D1249" t="s">
        <v>21</v>
      </c>
      <c r="E1249">
        <v>1664.6013299189999</v>
      </c>
      <c r="F1249">
        <v>150.49</v>
      </c>
      <c r="G1249">
        <v>377.71175084943701</v>
      </c>
      <c r="H1249">
        <v>2.1425456524134701</v>
      </c>
      <c r="I1249">
        <v>146.88966842812101</v>
      </c>
      <c r="J1249">
        <v>0.974509613041739</v>
      </c>
      <c r="K1249">
        <v>147.72605580049799</v>
      </c>
      <c r="L1249">
        <v>104.960735350535</v>
      </c>
      <c r="M1249">
        <v>55.846490145250797</v>
      </c>
      <c r="N1249">
        <v>0.20049808090382401</v>
      </c>
      <c r="O1249">
        <v>19.961459233171599</v>
      </c>
      <c r="P1249">
        <v>405.84873949579799</v>
      </c>
    </row>
    <row r="1250" spans="1:17" hidden="1" x14ac:dyDescent="0.3">
      <c r="A1250" t="s">
        <v>2648</v>
      </c>
      <c r="B1250" t="s">
        <v>2649</v>
      </c>
      <c r="C1250" t="s">
        <v>3158</v>
      </c>
      <c r="D1250" t="s">
        <v>123</v>
      </c>
      <c r="E1250">
        <v>1664.42607426</v>
      </c>
      <c r="F1250">
        <v>55.99</v>
      </c>
      <c r="G1250">
        <v>-24.683103721102601</v>
      </c>
      <c r="H1250">
        <v>-1.9842543833031301</v>
      </c>
      <c r="I1250">
        <v>1.9616298204720299</v>
      </c>
      <c r="J1250">
        <v>4.2023679061174102</v>
      </c>
      <c r="K1250">
        <v>56.235743342759498</v>
      </c>
      <c r="L1250">
        <v>57.490883355469897</v>
      </c>
      <c r="M1250">
        <v>62.724453443920801</v>
      </c>
      <c r="N1250">
        <v>0.30434494115729899</v>
      </c>
      <c r="O1250">
        <v>54.134666904804398</v>
      </c>
      <c r="P1250">
        <v>22.115594329334701</v>
      </c>
      <c r="Q1250">
        <v>8.2657394813098001E-2</v>
      </c>
    </row>
    <row r="1251" spans="1:17" hidden="1" x14ac:dyDescent="0.3">
      <c r="A1251" t="s">
        <v>2650</v>
      </c>
      <c r="B1251" t="s">
        <v>2651</v>
      </c>
      <c r="C1251" t="s">
        <v>3158</v>
      </c>
      <c r="D1251" t="s">
        <v>88</v>
      </c>
      <c r="E1251">
        <v>1662.05647509</v>
      </c>
      <c r="F1251">
        <v>315.85000000000002</v>
      </c>
      <c r="G1251">
        <v>75.138303682298698</v>
      </c>
      <c r="H1251">
        <v>5.4745209576568099</v>
      </c>
      <c r="I1251">
        <v>93.356399790716907</v>
      </c>
      <c r="J1251">
        <v>10.342410374164199</v>
      </c>
      <c r="K1251">
        <v>278.686826257733</v>
      </c>
      <c r="L1251">
        <v>230.18927417865899</v>
      </c>
      <c r="M1251">
        <v>74.303863160625198</v>
      </c>
      <c r="N1251">
        <v>1.0274925588428001</v>
      </c>
      <c r="O1251">
        <v>17.650783599810001</v>
      </c>
      <c r="P1251">
        <v>122.429577464788</v>
      </c>
      <c r="Q1251">
        <v>8.6955746160220004E-2</v>
      </c>
    </row>
    <row r="1252" spans="1:17" hidden="1" x14ac:dyDescent="0.3">
      <c r="A1252" t="s">
        <v>2652</v>
      </c>
      <c r="B1252" t="s">
        <v>2653</v>
      </c>
      <c r="C1252" t="s">
        <v>3158</v>
      </c>
      <c r="D1252" t="s">
        <v>21</v>
      </c>
      <c r="E1252">
        <v>1659.2152099899999</v>
      </c>
      <c r="F1252">
        <v>399.8</v>
      </c>
      <c r="G1252">
        <v>13.077983522488701</v>
      </c>
      <c r="H1252">
        <v>24.632065061141301</v>
      </c>
      <c r="I1252">
        <v>25.107294593082301</v>
      </c>
      <c r="J1252">
        <v>-9.2636219394523902</v>
      </c>
      <c r="K1252">
        <v>349.88726749956101</v>
      </c>
      <c r="M1252">
        <v>48.075449067703502</v>
      </c>
      <c r="N1252">
        <v>1.62218310574526</v>
      </c>
      <c r="O1252">
        <v>18.809404702351099</v>
      </c>
      <c r="P1252">
        <v>61.829589151993503</v>
      </c>
    </row>
    <row r="1253" spans="1:17" hidden="1" x14ac:dyDescent="0.3">
      <c r="A1253" t="s">
        <v>2654</v>
      </c>
      <c r="B1253" t="s">
        <v>2655</v>
      </c>
      <c r="C1253" t="s">
        <v>3158</v>
      </c>
      <c r="D1253" t="s">
        <v>2656</v>
      </c>
      <c r="E1253">
        <v>1652.0431407599999</v>
      </c>
      <c r="F1253">
        <v>697.8</v>
      </c>
      <c r="G1253">
        <v>189.80873793585499</v>
      </c>
      <c r="H1253">
        <v>26.130850375892901</v>
      </c>
      <c r="I1253">
        <v>201.83804900644799</v>
      </c>
      <c r="J1253">
        <v>9.3018210177656595</v>
      </c>
      <c r="K1253">
        <v>516.58549022843897</v>
      </c>
      <c r="M1253">
        <v>79.913643223388902</v>
      </c>
      <c r="N1253">
        <v>0.81228300775053197</v>
      </c>
      <c r="O1253">
        <v>0.64488392089423396</v>
      </c>
      <c r="P1253">
        <v>240.05847953216301</v>
      </c>
    </row>
    <row r="1254" spans="1:17" hidden="1" x14ac:dyDescent="0.3">
      <c r="A1254" t="s">
        <v>2657</v>
      </c>
      <c r="B1254" t="s">
        <v>2658</v>
      </c>
      <c r="C1254" t="s">
        <v>3158</v>
      </c>
      <c r="D1254" t="s">
        <v>2099</v>
      </c>
      <c r="E1254">
        <v>1645.671635054</v>
      </c>
      <c r="F1254">
        <v>148.12</v>
      </c>
      <c r="G1254">
        <v>-38.254961091444699</v>
      </c>
      <c r="H1254">
        <v>-1.7018637499161</v>
      </c>
      <c r="I1254">
        <v>-18.083551189675202</v>
      </c>
      <c r="J1254">
        <v>4.0372186100454304</v>
      </c>
      <c r="K1254">
        <v>152.00095910572301</v>
      </c>
      <c r="L1254">
        <v>163.184243376604</v>
      </c>
      <c r="M1254">
        <v>59.682387553410301</v>
      </c>
      <c r="N1254">
        <v>0.29257388651642002</v>
      </c>
      <c r="O1254">
        <v>47.042938158250003</v>
      </c>
      <c r="P1254">
        <v>6.4845434938892899</v>
      </c>
      <c r="Q1254">
        <v>-0.103443967405823</v>
      </c>
    </row>
    <row r="1255" spans="1:17" hidden="1" x14ac:dyDescent="0.3">
      <c r="A1255" t="s">
        <v>2659</v>
      </c>
      <c r="B1255" t="s">
        <v>2660</v>
      </c>
      <c r="C1255" t="s">
        <v>3158</v>
      </c>
      <c r="D1255" t="s">
        <v>375</v>
      </c>
      <c r="E1255">
        <v>1642.7499561</v>
      </c>
      <c r="F1255">
        <v>100.67</v>
      </c>
      <c r="G1255">
        <v>-10.3072534225307</v>
      </c>
      <c r="H1255">
        <v>3.1164400611413101</v>
      </c>
      <c r="I1255">
        <v>2.3128218090655501</v>
      </c>
      <c r="J1255">
        <v>8.2551653844467996</v>
      </c>
      <c r="K1255">
        <v>98.292860911043604</v>
      </c>
      <c r="L1255">
        <v>98.950806483776603</v>
      </c>
      <c r="M1255">
        <v>73.5281075691979</v>
      </c>
      <c r="N1255">
        <v>0.98372519060253405</v>
      </c>
      <c r="O1255">
        <v>33.108175225985903</v>
      </c>
      <c r="P1255">
        <v>33.426110006626899</v>
      </c>
      <c r="Q1255">
        <v>0.11659840915038901</v>
      </c>
    </row>
    <row r="1256" spans="1:17" hidden="1" x14ac:dyDescent="0.3">
      <c r="A1256" t="s">
        <v>2661</v>
      </c>
      <c r="B1256" t="s">
        <v>2662</v>
      </c>
      <c r="C1256" t="s">
        <v>3158</v>
      </c>
      <c r="D1256" t="s">
        <v>2663</v>
      </c>
      <c r="E1256">
        <v>1638</v>
      </c>
      <c r="F1256">
        <v>20.420000000000002</v>
      </c>
      <c r="G1256">
        <v>222.329410701547</v>
      </c>
      <c r="H1256">
        <v>-19.205032839148299</v>
      </c>
      <c r="I1256">
        <v>20.8248871856749</v>
      </c>
      <c r="J1256">
        <v>-9.9457802420307395</v>
      </c>
      <c r="K1256">
        <v>20.757899848294699</v>
      </c>
      <c r="L1256">
        <v>15.8166554731321</v>
      </c>
      <c r="M1256">
        <v>24.720492089436199</v>
      </c>
      <c r="N1256">
        <v>1.45461738506657</v>
      </c>
      <c r="O1256">
        <v>54.1136141038197</v>
      </c>
      <c r="P1256">
        <v>276.98461538461498</v>
      </c>
    </row>
    <row r="1257" spans="1:17" hidden="1" x14ac:dyDescent="0.3">
      <c r="A1257" t="s">
        <v>2664</v>
      </c>
      <c r="B1257" t="s">
        <v>2665</v>
      </c>
      <c r="C1257" t="s">
        <v>3158</v>
      </c>
      <c r="D1257" t="s">
        <v>761</v>
      </c>
      <c r="E1257">
        <v>1635.0027171299901</v>
      </c>
      <c r="F1257">
        <v>8.5</v>
      </c>
      <c r="G1257">
        <v>-71.846858373506905</v>
      </c>
      <c r="H1257">
        <v>-4.4771995148304198</v>
      </c>
      <c r="I1257">
        <v>-30.234579663265599</v>
      </c>
      <c r="J1257">
        <v>-0.223558019808511</v>
      </c>
      <c r="K1257">
        <v>9.9326329039341896</v>
      </c>
      <c r="L1257">
        <v>15.1867477574026</v>
      </c>
      <c r="M1257">
        <v>52.646962017280003</v>
      </c>
      <c r="N1257">
        <v>0.65195965997864602</v>
      </c>
      <c r="O1257">
        <v>169.99999999999901</v>
      </c>
      <c r="P1257">
        <v>25</v>
      </c>
      <c r="Q1257">
        <v>-8.6351371463125007E-2</v>
      </c>
    </row>
    <row r="1258" spans="1:17" hidden="1" x14ac:dyDescent="0.3">
      <c r="A1258" t="s">
        <v>2666</v>
      </c>
      <c r="B1258" t="s">
        <v>2667</v>
      </c>
      <c r="C1258" t="s">
        <v>3158</v>
      </c>
      <c r="D1258" t="s">
        <v>97</v>
      </c>
      <c r="E1258">
        <v>1629.888496691</v>
      </c>
      <c r="F1258">
        <v>103.99</v>
      </c>
      <c r="G1258">
        <v>-41.2038841903857</v>
      </c>
      <c r="H1258">
        <v>-11.105782161080899</v>
      </c>
      <c r="I1258">
        <v>-27.600105932959799</v>
      </c>
      <c r="J1258">
        <v>-3.3389390476976901</v>
      </c>
      <c r="K1258">
        <v>116.88732901036499</v>
      </c>
      <c r="L1258">
        <v>132.64788718927301</v>
      </c>
      <c r="M1258">
        <v>36.173554450788103</v>
      </c>
      <c r="N1258">
        <v>0.70315589316784899</v>
      </c>
      <c r="O1258">
        <v>86.556399653812804</v>
      </c>
      <c r="P1258">
        <v>2.74676415373975</v>
      </c>
    </row>
    <row r="1259" spans="1:17" hidden="1" x14ac:dyDescent="0.3">
      <c r="A1259" t="s">
        <v>2668</v>
      </c>
      <c r="B1259" t="s">
        <v>2669</v>
      </c>
      <c r="C1259" t="s">
        <v>3158</v>
      </c>
      <c r="D1259" t="s">
        <v>2670</v>
      </c>
      <c r="E1259">
        <v>1628.2222855</v>
      </c>
      <c r="F1259">
        <v>654.79999999999995</v>
      </c>
      <c r="G1259">
        <v>113.539750380532</v>
      </c>
      <c r="H1259">
        <v>20.841210703343101</v>
      </c>
      <c r="I1259">
        <v>52.846575529062001</v>
      </c>
      <c r="J1259">
        <v>5.8974097221269801</v>
      </c>
      <c r="K1259">
        <v>564.196006590705</v>
      </c>
      <c r="L1259">
        <v>452.811688577361</v>
      </c>
      <c r="M1259">
        <v>94.152984075408796</v>
      </c>
      <c r="N1259">
        <v>0.416503428011753</v>
      </c>
      <c r="O1259">
        <v>2.3213194868662201</v>
      </c>
      <c r="P1259">
        <v>148.973384030418</v>
      </c>
    </row>
    <row r="1260" spans="1:17" hidden="1" x14ac:dyDescent="0.3">
      <c r="A1260" t="s">
        <v>2671</v>
      </c>
      <c r="B1260" t="s">
        <v>2672</v>
      </c>
      <c r="C1260" t="s">
        <v>3158</v>
      </c>
      <c r="D1260" t="s">
        <v>471</v>
      </c>
      <c r="E1260">
        <v>1620.82494984</v>
      </c>
      <c r="F1260">
        <v>665.35</v>
      </c>
      <c r="G1260">
        <v>-22.857125565895501</v>
      </c>
      <c r="H1260">
        <v>34.7387965566095</v>
      </c>
      <c r="I1260">
        <v>-11.3241524648073</v>
      </c>
      <c r="J1260">
        <v>7.8443482049287496</v>
      </c>
      <c r="K1260">
        <v>572.41917219086395</v>
      </c>
      <c r="L1260">
        <v>624.40589923968503</v>
      </c>
      <c r="M1260">
        <v>84.292183444670997</v>
      </c>
      <c r="N1260">
        <v>0.89580304458235405</v>
      </c>
      <c r="O1260">
        <v>25.460284061020499</v>
      </c>
      <c r="P1260">
        <v>49.550460777702803</v>
      </c>
      <c r="Q1260">
        <v>1.8660846992286002E-2</v>
      </c>
    </row>
    <row r="1261" spans="1:17" hidden="1" x14ac:dyDescent="0.3">
      <c r="A1261" t="s">
        <v>2673</v>
      </c>
      <c r="B1261" t="s">
        <v>2674</v>
      </c>
      <c r="C1261" t="s">
        <v>3158</v>
      </c>
      <c r="D1261" t="s">
        <v>269</v>
      </c>
      <c r="E1261">
        <v>1620.3185999</v>
      </c>
      <c r="F1261">
        <v>257.95</v>
      </c>
      <c r="G1261">
        <v>9.9776686704133297</v>
      </c>
      <c r="H1261">
        <v>-9.7306547400819294</v>
      </c>
      <c r="I1261">
        <v>13.5703310422298</v>
      </c>
      <c r="J1261">
        <v>3.9355374778696501</v>
      </c>
      <c r="K1261">
        <v>265.98578248963298</v>
      </c>
      <c r="L1261">
        <v>253.967360555434</v>
      </c>
      <c r="M1261">
        <v>54.178596960676302</v>
      </c>
      <c r="N1261">
        <v>1.04953632741028</v>
      </c>
      <c r="O1261">
        <v>44.717968598565598</v>
      </c>
      <c r="P1261">
        <v>73.004694835680695</v>
      </c>
      <c r="Q1261">
        <v>9.7451248926709005E-2</v>
      </c>
    </row>
    <row r="1262" spans="1:17" hidden="1" x14ac:dyDescent="0.3">
      <c r="A1262" t="s">
        <v>2675</v>
      </c>
      <c r="B1262" t="s">
        <v>2676</v>
      </c>
      <c r="C1262" t="s">
        <v>3158</v>
      </c>
      <c r="D1262" t="s">
        <v>493</v>
      </c>
      <c r="E1262">
        <v>1616.1835287500001</v>
      </c>
      <c r="F1262">
        <v>5210</v>
      </c>
      <c r="G1262">
        <v>-32.412852765197798</v>
      </c>
      <c r="H1262">
        <v>-0.94581406853670902</v>
      </c>
      <c r="I1262">
        <v>-5.1799260056613399</v>
      </c>
      <c r="J1262">
        <v>-2.66451095890561</v>
      </c>
      <c r="K1262">
        <v>5322.3638659597</v>
      </c>
      <c r="L1262">
        <v>5586.0626244202804</v>
      </c>
      <c r="M1262">
        <v>50.989050125503503</v>
      </c>
      <c r="N1262">
        <v>0.80005310321938194</v>
      </c>
      <c r="O1262">
        <v>22.821497120921201</v>
      </c>
      <c r="P1262">
        <v>16.711469534050099</v>
      </c>
      <c r="Q1262">
        <v>-0.115533631508276</v>
      </c>
    </row>
    <row r="1263" spans="1:17" hidden="1" x14ac:dyDescent="0.3">
      <c r="A1263" t="s">
        <v>2677</v>
      </c>
      <c r="B1263" t="s">
        <v>2678</v>
      </c>
      <c r="C1263" t="s">
        <v>3158</v>
      </c>
      <c r="D1263" t="s">
        <v>117</v>
      </c>
      <c r="E1263">
        <v>1615.152</v>
      </c>
      <c r="F1263">
        <v>800.1</v>
      </c>
      <c r="G1263">
        <v>7.8939339607394201</v>
      </c>
      <c r="H1263">
        <v>-3.9956560691653001E-2</v>
      </c>
      <c r="I1263">
        <v>18.479336500991</v>
      </c>
      <c r="J1263">
        <v>4.1925361902012996</v>
      </c>
      <c r="K1263">
        <v>768.25205342705794</v>
      </c>
      <c r="L1263">
        <v>701.394174439788</v>
      </c>
      <c r="M1263">
        <v>58.517722570438998</v>
      </c>
      <c r="N1263">
        <v>0.22463703523878401</v>
      </c>
      <c r="O1263">
        <v>5.5993000874890502</v>
      </c>
      <c r="P1263">
        <v>39.026933101650698</v>
      </c>
      <c r="Q1263">
        <v>0.11305453531109801</v>
      </c>
    </row>
    <row r="1264" spans="1:17" hidden="1" x14ac:dyDescent="0.3">
      <c r="A1264" t="s">
        <v>2679</v>
      </c>
      <c r="B1264" t="s">
        <v>2680</v>
      </c>
      <c r="C1264" t="s">
        <v>3158</v>
      </c>
      <c r="D1264" t="s">
        <v>650</v>
      </c>
      <c r="E1264">
        <v>1614.81549453</v>
      </c>
      <c r="F1264">
        <v>180.85</v>
      </c>
      <c r="G1264">
        <v>-3.85370823171414</v>
      </c>
      <c r="H1264">
        <v>-4.2782967809639398</v>
      </c>
      <c r="I1264">
        <v>8.17560283887941</v>
      </c>
      <c r="J1264">
        <v>-1.9174642867205101</v>
      </c>
      <c r="K1264">
        <v>184.36755471361599</v>
      </c>
      <c r="M1264">
        <v>51.570359563973703</v>
      </c>
      <c r="N1264">
        <v>0.352307824737988</v>
      </c>
      <c r="O1264">
        <v>27.177218689521698</v>
      </c>
      <c r="P1264">
        <v>31.0507246376811</v>
      </c>
    </row>
    <row r="1265" spans="1:17" hidden="1" x14ac:dyDescent="0.3">
      <c r="A1265" t="s">
        <v>2681</v>
      </c>
      <c r="B1265" t="s">
        <v>2682</v>
      </c>
      <c r="C1265" t="s">
        <v>3158</v>
      </c>
      <c r="D1265" t="s">
        <v>266</v>
      </c>
      <c r="E1265">
        <v>1607.8553692170001</v>
      </c>
      <c r="F1265">
        <v>48.02</v>
      </c>
      <c r="G1265">
        <v>-52.566703670962198</v>
      </c>
      <c r="H1265">
        <v>-3.8051285663096599</v>
      </c>
      <c r="I1265">
        <v>5.7848524217934303</v>
      </c>
      <c r="J1265">
        <v>7.0913784672698998</v>
      </c>
      <c r="K1265">
        <v>51.115008551317302</v>
      </c>
      <c r="L1265">
        <v>56.304794645384398</v>
      </c>
      <c r="M1265">
        <v>57.514461130231403</v>
      </c>
      <c r="N1265">
        <v>0.31865170438506801</v>
      </c>
      <c r="O1265">
        <v>71.194174819016197</v>
      </c>
      <c r="P1265">
        <v>27.236089756576199</v>
      </c>
    </row>
    <row r="1266" spans="1:17" hidden="1" x14ac:dyDescent="0.3">
      <c r="A1266" t="s">
        <v>2683</v>
      </c>
      <c r="B1266" t="s">
        <v>2684</v>
      </c>
      <c r="C1266" t="s">
        <v>3158</v>
      </c>
      <c r="D1266" t="s">
        <v>493</v>
      </c>
      <c r="E1266">
        <v>1607.46305764</v>
      </c>
      <c r="F1266">
        <v>462.4</v>
      </c>
      <c r="G1266">
        <v>17.519347313701601</v>
      </c>
      <c r="H1266">
        <v>-19.504931415509901</v>
      </c>
      <c r="I1266">
        <v>29.037536506571598</v>
      </c>
      <c r="J1266">
        <v>-11.8516801289667</v>
      </c>
      <c r="K1266">
        <v>532.63651086698496</v>
      </c>
      <c r="L1266">
        <v>464.07644655055901</v>
      </c>
      <c r="M1266">
        <v>22.343108980439698</v>
      </c>
      <c r="N1266">
        <v>0.87660990565902697</v>
      </c>
      <c r="O1266">
        <v>42.019896193771601</v>
      </c>
      <c r="P1266">
        <v>57.815699658702997</v>
      </c>
      <c r="Q1266">
        <v>-7.0326093592187999E-2</v>
      </c>
    </row>
    <row r="1267" spans="1:17" hidden="1" x14ac:dyDescent="0.3">
      <c r="A1267" t="s">
        <v>2685</v>
      </c>
      <c r="B1267" t="s">
        <v>2686</v>
      </c>
      <c r="C1267" t="s">
        <v>3158</v>
      </c>
      <c r="D1267" t="s">
        <v>139</v>
      </c>
      <c r="E1267">
        <v>1605.82988718</v>
      </c>
      <c r="F1267">
        <v>130.05000000000001</v>
      </c>
      <c r="G1267">
        <v>3.4710913089339499</v>
      </c>
      <c r="H1267">
        <v>5.6608286708565503</v>
      </c>
      <c r="I1267">
        <v>-1.9807000093373699</v>
      </c>
      <c r="J1267">
        <v>3.48807065272872</v>
      </c>
      <c r="K1267">
        <v>121.76513929478401</v>
      </c>
      <c r="L1267">
        <v>117.135564984198</v>
      </c>
      <c r="M1267">
        <v>60.045093307615197</v>
      </c>
      <c r="N1267">
        <v>0.83988698130921002</v>
      </c>
      <c r="O1267">
        <v>16.0707420222991</v>
      </c>
      <c r="P1267">
        <v>52.105263157894697</v>
      </c>
      <c r="Q1267">
        <v>8.0322898807785995E-2</v>
      </c>
    </row>
    <row r="1268" spans="1:17" hidden="1" x14ac:dyDescent="0.3">
      <c r="A1268" t="s">
        <v>2687</v>
      </c>
      <c r="B1268" t="s">
        <v>2688</v>
      </c>
      <c r="C1268" t="s">
        <v>3158</v>
      </c>
      <c r="D1268" t="s">
        <v>117</v>
      </c>
      <c r="E1268">
        <v>1605.4000315200001</v>
      </c>
      <c r="F1268">
        <v>233.51</v>
      </c>
      <c r="G1268">
        <v>-40.859297947598897</v>
      </c>
      <c r="H1268">
        <v>-3.0582286421572</v>
      </c>
      <c r="I1268">
        <v>-24.870216297414402</v>
      </c>
      <c r="J1268">
        <v>5.8791336789021704</v>
      </c>
      <c r="K1268">
        <v>239.77748912181599</v>
      </c>
      <c r="L1268">
        <v>259.11293652502297</v>
      </c>
      <c r="M1268">
        <v>63.9963598520741</v>
      </c>
      <c r="N1268">
        <v>0.81057135053081397</v>
      </c>
      <c r="O1268">
        <v>71.555822020470202</v>
      </c>
      <c r="P1268">
        <v>11.195238095238</v>
      </c>
      <c r="Q1268">
        <v>0.13094072447506599</v>
      </c>
    </row>
    <row r="1269" spans="1:17" hidden="1" x14ac:dyDescent="0.3">
      <c r="A1269" t="s">
        <v>2689</v>
      </c>
      <c r="B1269" t="s">
        <v>2690</v>
      </c>
      <c r="C1269" t="s">
        <v>3158</v>
      </c>
      <c r="D1269" t="s">
        <v>421</v>
      </c>
      <c r="E1269">
        <v>1604.802825</v>
      </c>
      <c r="F1269">
        <v>1463.45</v>
      </c>
      <c r="G1269">
        <v>254.460178741709</v>
      </c>
      <c r="H1269">
        <v>-5.15714484451905</v>
      </c>
      <c r="I1269">
        <v>72.915146164397498</v>
      </c>
      <c r="J1269">
        <v>-2.0838564494690202</v>
      </c>
      <c r="K1269">
        <v>1432.8712864182901</v>
      </c>
      <c r="L1269">
        <v>1067.29561819892</v>
      </c>
      <c r="M1269">
        <v>55.673799396871203</v>
      </c>
      <c r="N1269">
        <v>0.63941365995078803</v>
      </c>
      <c r="O1269">
        <v>17.202500939560601</v>
      </c>
      <c r="P1269">
        <v>280.06752369822101</v>
      </c>
      <c r="Q1269">
        <v>0.15770430362707399</v>
      </c>
    </row>
    <row r="1270" spans="1:17" hidden="1" x14ac:dyDescent="0.3">
      <c r="A1270" t="s">
        <v>2691</v>
      </c>
      <c r="B1270" t="s">
        <v>2692</v>
      </c>
      <c r="C1270" t="s">
        <v>3158</v>
      </c>
      <c r="D1270" t="s">
        <v>213</v>
      </c>
      <c r="E1270">
        <v>1603.6327473599999</v>
      </c>
      <c r="F1270">
        <v>722.65</v>
      </c>
      <c r="G1270">
        <v>21.4111620825892</v>
      </c>
      <c r="H1270">
        <v>-2.80721622095386</v>
      </c>
      <c r="I1270">
        <v>-4.3405170257507297</v>
      </c>
      <c r="J1270">
        <v>1.8719269661495701</v>
      </c>
      <c r="K1270">
        <v>715.29217513009098</v>
      </c>
      <c r="L1270">
        <v>703.84355336145495</v>
      </c>
      <c r="M1270">
        <v>57.650778234255398</v>
      </c>
      <c r="N1270">
        <v>0.83320292077921398</v>
      </c>
      <c r="O1270">
        <v>19.975091676468502</v>
      </c>
      <c r="P1270">
        <v>46.300232817086702</v>
      </c>
      <c r="Q1270">
        <v>6.1141190989092001E-2</v>
      </c>
    </row>
    <row r="1271" spans="1:17" hidden="1" x14ac:dyDescent="0.3">
      <c r="A1271" t="s">
        <v>2693</v>
      </c>
      <c r="B1271" t="s">
        <v>2694</v>
      </c>
      <c r="C1271" t="s">
        <v>3158</v>
      </c>
      <c r="D1271" t="s">
        <v>139</v>
      </c>
      <c r="E1271">
        <v>1602.8340353399999</v>
      </c>
      <c r="F1271">
        <v>50.76</v>
      </c>
      <c r="G1271">
        <v>-27.394900075394801</v>
      </c>
      <c r="H1271">
        <v>5.58340005352524E-2</v>
      </c>
      <c r="I1271">
        <v>-25.1588953089589</v>
      </c>
      <c r="J1271">
        <v>-4.1466498823060798</v>
      </c>
      <c r="K1271">
        <v>51.100577321420701</v>
      </c>
      <c r="L1271">
        <v>53.566665918710598</v>
      </c>
      <c r="M1271">
        <v>49.877982301642298</v>
      </c>
      <c r="N1271">
        <v>1.34841751684788</v>
      </c>
      <c r="O1271">
        <v>54.117415287627999</v>
      </c>
      <c r="P1271">
        <v>17.174515235457001</v>
      </c>
      <c r="Q1271">
        <v>0.117981227069056</v>
      </c>
    </row>
    <row r="1272" spans="1:17" hidden="1" x14ac:dyDescent="0.3">
      <c r="A1272" t="s">
        <v>2695</v>
      </c>
      <c r="B1272" t="s">
        <v>2696</v>
      </c>
      <c r="C1272" t="s">
        <v>3158</v>
      </c>
      <c r="D1272" t="s">
        <v>500</v>
      </c>
      <c r="E1272">
        <v>1600.4441999999999</v>
      </c>
      <c r="F1272">
        <v>151.31</v>
      </c>
      <c r="G1272">
        <v>33.237160556665799</v>
      </c>
      <c r="H1272">
        <v>6.5871512124960603</v>
      </c>
      <c r="I1272">
        <v>-16.785517880844399</v>
      </c>
      <c r="J1272">
        <v>2.3670460070371302</v>
      </c>
      <c r="K1272">
        <v>148.77689488984299</v>
      </c>
      <c r="L1272">
        <v>142.673376577472</v>
      </c>
      <c r="M1272">
        <v>69.111137782846697</v>
      </c>
      <c r="N1272">
        <v>0.33167593922903599</v>
      </c>
      <c r="O1272">
        <v>20.9437578481263</v>
      </c>
      <c r="P1272">
        <v>56.797927461139899</v>
      </c>
      <c r="Q1272">
        <v>8.0274108789549006E-2</v>
      </c>
    </row>
    <row r="1273" spans="1:17" hidden="1" x14ac:dyDescent="0.3">
      <c r="A1273" t="s">
        <v>2697</v>
      </c>
      <c r="B1273" t="s">
        <v>2698</v>
      </c>
      <c r="C1273" t="s">
        <v>3158</v>
      </c>
      <c r="D1273" t="s">
        <v>1082</v>
      </c>
      <c r="E1273">
        <v>1598.7003749999999</v>
      </c>
      <c r="F1273">
        <v>233</v>
      </c>
      <c r="G1273">
        <v>307.120446554279</v>
      </c>
      <c r="H1273">
        <v>0.20235071406227201</v>
      </c>
      <c r="I1273">
        <v>20.022706256273</v>
      </c>
      <c r="J1273">
        <v>5.5893393462223697</v>
      </c>
      <c r="K1273">
        <v>226.010898121531</v>
      </c>
      <c r="L1273">
        <v>187.95966097161701</v>
      </c>
      <c r="M1273">
        <v>49.642959637687902</v>
      </c>
      <c r="N1273">
        <v>0.22842281528731101</v>
      </c>
      <c r="O1273">
        <v>11.1373390557939</v>
      </c>
      <c r="P1273">
        <v>353.21921805096201</v>
      </c>
      <c r="Q1273">
        <v>0.221841986930572</v>
      </c>
    </row>
    <row r="1274" spans="1:17" hidden="1" x14ac:dyDescent="0.3">
      <c r="A1274" t="s">
        <v>2699</v>
      </c>
      <c r="B1274" t="s">
        <v>2700</v>
      </c>
      <c r="C1274" t="s">
        <v>3158</v>
      </c>
      <c r="D1274" t="s">
        <v>370</v>
      </c>
      <c r="E1274">
        <v>1597.0895244149999</v>
      </c>
      <c r="F1274">
        <v>182.87</v>
      </c>
      <c r="G1274">
        <v>-9.3125552240969007</v>
      </c>
      <c r="H1274">
        <v>-2.4831673450871299</v>
      </c>
      <c r="I1274">
        <v>-23.838863140781001</v>
      </c>
      <c r="J1274">
        <v>-9.8121719633996796E-2</v>
      </c>
      <c r="K1274">
        <v>188.117770229418</v>
      </c>
      <c r="L1274">
        <v>189.23809870904799</v>
      </c>
      <c r="M1274">
        <v>52.745114302974002</v>
      </c>
      <c r="N1274">
        <v>0.56254160499414196</v>
      </c>
      <c r="O1274">
        <v>32.607863509596903</v>
      </c>
      <c r="P1274">
        <v>22.321070234113702</v>
      </c>
      <c r="Q1274">
        <v>7.0398337599294994E-2</v>
      </c>
    </row>
    <row r="1275" spans="1:17" hidden="1" x14ac:dyDescent="0.3">
      <c r="A1275" t="s">
        <v>2701</v>
      </c>
      <c r="B1275" t="s">
        <v>2702</v>
      </c>
      <c r="C1275" t="s">
        <v>3158</v>
      </c>
      <c r="D1275" t="s">
        <v>51</v>
      </c>
      <c r="E1275">
        <v>1597.0265999999999</v>
      </c>
      <c r="F1275">
        <v>2710.5</v>
      </c>
      <c r="G1275">
        <v>77.697896940321399</v>
      </c>
      <c r="H1275">
        <v>4.73182467652593</v>
      </c>
      <c r="I1275">
        <v>42.831563541158602</v>
      </c>
      <c r="J1275">
        <v>10.7968501434567</v>
      </c>
      <c r="K1275">
        <v>2496.37171327139</v>
      </c>
      <c r="L1275">
        <v>2129.52141627119</v>
      </c>
      <c r="M1275">
        <v>76.246374243518204</v>
      </c>
      <c r="N1275">
        <v>1.0336778926308701</v>
      </c>
      <c r="O1275">
        <v>4.5840250876222104</v>
      </c>
      <c r="P1275">
        <v>125.875</v>
      </c>
    </row>
    <row r="1276" spans="1:17" hidden="1" x14ac:dyDescent="0.3">
      <c r="A1276" t="s">
        <v>2703</v>
      </c>
      <c r="B1276" t="s">
        <v>2704</v>
      </c>
      <c r="C1276" t="s">
        <v>3158</v>
      </c>
      <c r="D1276" t="s">
        <v>46</v>
      </c>
      <c r="E1276">
        <v>1590.5703947</v>
      </c>
      <c r="F1276">
        <v>289.85000000000002</v>
      </c>
      <c r="G1276">
        <v>211.79055612018601</v>
      </c>
      <c r="H1276">
        <v>-9.2158074958619292</v>
      </c>
      <c r="I1276">
        <v>111.772386059041</v>
      </c>
      <c r="J1276">
        <v>17.223699364157699</v>
      </c>
      <c r="K1276">
        <v>242.24564445311299</v>
      </c>
      <c r="L1276">
        <v>174.40164092766099</v>
      </c>
      <c r="M1276">
        <v>69.722707381266105</v>
      </c>
      <c r="N1276">
        <v>0.62586121625905999</v>
      </c>
      <c r="O1276">
        <v>6.2101086769018297</v>
      </c>
      <c r="P1276">
        <v>312.01137171286399</v>
      </c>
      <c r="Q1276">
        <v>0.13710086109644101</v>
      </c>
    </row>
    <row r="1277" spans="1:17" hidden="1" x14ac:dyDescent="0.3">
      <c r="A1277" t="s">
        <v>2705</v>
      </c>
      <c r="B1277" t="s">
        <v>2706</v>
      </c>
      <c r="C1277" t="s">
        <v>3158</v>
      </c>
      <c r="D1277" t="s">
        <v>232</v>
      </c>
      <c r="E1277">
        <v>1588.0316975999999</v>
      </c>
      <c r="F1277">
        <v>1050.55</v>
      </c>
      <c r="G1277">
        <v>87.218812629604102</v>
      </c>
      <c r="H1277">
        <v>-10.8813935058269</v>
      </c>
      <c r="I1277">
        <v>-24.774895575520802</v>
      </c>
      <c r="J1277">
        <v>-1.3933693405632299</v>
      </c>
      <c r="K1277">
        <v>1110.8978358608699</v>
      </c>
      <c r="L1277">
        <v>1067.67126253942</v>
      </c>
      <c r="M1277">
        <v>42.763132585618401</v>
      </c>
      <c r="N1277">
        <v>0.23002271065869501</v>
      </c>
      <c r="O1277">
        <v>42.092237399457403</v>
      </c>
      <c r="P1277">
        <v>117.190407277237</v>
      </c>
      <c r="Q1277">
        <v>0.13152772330953899</v>
      </c>
    </row>
    <row r="1278" spans="1:17" hidden="1" x14ac:dyDescent="0.3">
      <c r="A1278" t="s">
        <v>2707</v>
      </c>
      <c r="B1278" t="s">
        <v>2708</v>
      </c>
      <c r="C1278" t="s">
        <v>3158</v>
      </c>
      <c r="D1278" t="s">
        <v>500</v>
      </c>
      <c r="E1278">
        <v>1584.17333181</v>
      </c>
      <c r="F1278">
        <v>78.69</v>
      </c>
      <c r="G1278">
        <v>10.3456251074905</v>
      </c>
      <c r="H1278">
        <v>-19.946510492214301</v>
      </c>
      <c r="I1278">
        <v>-12.0203574232027</v>
      </c>
      <c r="J1278">
        <v>-7.6000286080437904</v>
      </c>
      <c r="K1278">
        <v>87.960588420550295</v>
      </c>
      <c r="L1278">
        <v>82.6626029809415</v>
      </c>
      <c r="M1278">
        <v>31.292113179726002</v>
      </c>
      <c r="N1278">
        <v>0.45829645384659401</v>
      </c>
      <c r="O1278">
        <v>65.205235735163299</v>
      </c>
      <c r="P1278">
        <v>63.9375</v>
      </c>
      <c r="Q1278">
        <v>0.16042973652790399</v>
      </c>
    </row>
    <row r="1279" spans="1:17" hidden="1" x14ac:dyDescent="0.3">
      <c r="A1279" t="s">
        <v>2709</v>
      </c>
      <c r="B1279" t="s">
        <v>2710</v>
      </c>
      <c r="C1279" t="s">
        <v>3158</v>
      </c>
      <c r="D1279" t="s">
        <v>375</v>
      </c>
      <c r="E1279">
        <v>1579.027165344</v>
      </c>
      <c r="F1279">
        <v>77.09</v>
      </c>
      <c r="G1279">
        <v>-13.264863445358101</v>
      </c>
      <c r="H1279">
        <v>-3.0795649326164698</v>
      </c>
      <c r="I1279">
        <v>-0.42474207779516598</v>
      </c>
      <c r="J1279">
        <v>4.4470683300834999</v>
      </c>
      <c r="K1279">
        <v>78.865911881071298</v>
      </c>
      <c r="L1279">
        <v>80.455033136005298</v>
      </c>
      <c r="M1279">
        <v>62.461761901632798</v>
      </c>
      <c r="N1279">
        <v>0.502259645550024</v>
      </c>
      <c r="O1279">
        <v>39.447399143857801</v>
      </c>
      <c r="P1279">
        <v>19.704968944099299</v>
      </c>
      <c r="Q1279">
        <v>5.3519359216581998E-2</v>
      </c>
    </row>
    <row r="1280" spans="1:17" hidden="1" x14ac:dyDescent="0.3">
      <c r="A1280" t="s">
        <v>2711</v>
      </c>
      <c r="B1280" t="s">
        <v>2712</v>
      </c>
      <c r="C1280" t="s">
        <v>3158</v>
      </c>
      <c r="D1280" t="s">
        <v>1517</v>
      </c>
      <c r="E1280">
        <v>1576.7291277500001</v>
      </c>
      <c r="F1280">
        <v>110.81</v>
      </c>
      <c r="G1280">
        <v>19.567281731954299</v>
      </c>
      <c r="H1280">
        <v>-14.542563770276301</v>
      </c>
      <c r="I1280">
        <v>-9.2979226012232594</v>
      </c>
      <c r="J1280">
        <v>5.1805684235002198</v>
      </c>
      <c r="K1280">
        <v>118.99615423828099</v>
      </c>
      <c r="L1280">
        <v>115.67825737811501</v>
      </c>
      <c r="M1280">
        <v>49.113467308474597</v>
      </c>
      <c r="N1280">
        <v>0.79159256489138097</v>
      </c>
      <c r="O1280">
        <v>34.0131757061637</v>
      </c>
      <c r="P1280">
        <v>44.377850162866402</v>
      </c>
      <c r="Q1280">
        <v>0.15232228126546801</v>
      </c>
    </row>
    <row r="1281" spans="1:17" hidden="1" x14ac:dyDescent="0.3">
      <c r="A1281" t="s">
        <v>2713</v>
      </c>
      <c r="B1281" t="s">
        <v>2714</v>
      </c>
      <c r="C1281" t="s">
        <v>3158</v>
      </c>
      <c r="D1281" t="s">
        <v>2715</v>
      </c>
      <c r="E1281">
        <v>1573.2200631999999</v>
      </c>
      <c r="F1281">
        <v>595.20000000000005</v>
      </c>
      <c r="G1281">
        <v>-28.1334340922993</v>
      </c>
      <c r="H1281">
        <v>-9.8994329547317008</v>
      </c>
      <c r="I1281">
        <v>-3.0365303033746298</v>
      </c>
      <c r="J1281">
        <v>1.3259269779523399</v>
      </c>
      <c r="K1281">
        <v>597.71308181708901</v>
      </c>
      <c r="L1281">
        <v>597.95456671693501</v>
      </c>
      <c r="M1281">
        <v>52.3673909189691</v>
      </c>
      <c r="N1281">
        <v>0.88821930267780103</v>
      </c>
      <c r="O1281">
        <v>41.868279569892401</v>
      </c>
      <c r="P1281">
        <v>26.638297872340399</v>
      </c>
      <c r="Q1281">
        <v>9.2454516110493004E-2</v>
      </c>
    </row>
    <row r="1282" spans="1:17" hidden="1" x14ac:dyDescent="0.3">
      <c r="A1282" t="s">
        <v>2716</v>
      </c>
      <c r="B1282" t="s">
        <v>2717</v>
      </c>
      <c r="C1282" t="s">
        <v>3158</v>
      </c>
      <c r="D1282" t="s">
        <v>269</v>
      </c>
      <c r="E1282">
        <v>1572.896410845</v>
      </c>
      <c r="F1282">
        <v>1474.25</v>
      </c>
      <c r="G1282">
        <v>278.05201639611101</v>
      </c>
      <c r="H1282">
        <v>0.18860500959491999</v>
      </c>
      <c r="I1282">
        <v>5.7980170845666699</v>
      </c>
      <c r="J1282">
        <v>-6.8870195582700502</v>
      </c>
      <c r="K1282">
        <v>1474.1331727701499</v>
      </c>
      <c r="L1282">
        <v>1174.23894966024</v>
      </c>
      <c r="M1282">
        <v>32.950003246304</v>
      </c>
      <c r="N1282">
        <v>0.61794932744204201</v>
      </c>
      <c r="O1282">
        <v>21.193827369849</v>
      </c>
      <c r="P1282">
        <v>344.05120481927702</v>
      </c>
      <c r="Q1282">
        <v>0.25890042441304001</v>
      </c>
    </row>
    <row r="1283" spans="1:17" hidden="1" x14ac:dyDescent="0.3">
      <c r="A1283" t="s">
        <v>2718</v>
      </c>
      <c r="B1283" t="s">
        <v>2719</v>
      </c>
      <c r="C1283" t="s">
        <v>3158</v>
      </c>
      <c r="D1283" t="s">
        <v>2720</v>
      </c>
      <c r="E1283">
        <v>1568.03009174</v>
      </c>
      <c r="F1283">
        <v>1410.5</v>
      </c>
      <c r="G1283">
        <v>142.069219236321</v>
      </c>
      <c r="H1283">
        <v>-19.493737407780799</v>
      </c>
      <c r="I1283">
        <v>-12.568385552666101</v>
      </c>
      <c r="J1283">
        <v>-9.9420088774031704E-2</v>
      </c>
      <c r="K1283">
        <v>1675.12534512569</v>
      </c>
      <c r="L1283">
        <v>1562.00184299239</v>
      </c>
      <c r="M1283">
        <v>32.204852578330602</v>
      </c>
      <c r="N1283">
        <v>1.76329850844047</v>
      </c>
      <c r="O1283">
        <v>60.226869904289202</v>
      </c>
      <c r="P1283">
        <v>171.17177737191099</v>
      </c>
      <c r="Q1283">
        <v>0.228745464159263</v>
      </c>
    </row>
    <row r="1284" spans="1:17" hidden="1" x14ac:dyDescent="0.3">
      <c r="A1284" t="s">
        <v>2721</v>
      </c>
      <c r="B1284" t="s">
        <v>2722</v>
      </c>
      <c r="C1284" t="s">
        <v>3158</v>
      </c>
      <c r="D1284" t="s">
        <v>776</v>
      </c>
      <c r="E1284">
        <v>1567.61034</v>
      </c>
      <c r="F1284">
        <v>259.35000000000002</v>
      </c>
      <c r="G1284">
        <v>64.402054944308901</v>
      </c>
      <c r="H1284">
        <v>-5.06374011903885</v>
      </c>
      <c r="I1284">
        <v>-6.6458809895159101</v>
      </c>
      <c r="J1284">
        <v>6.6744529831538104</v>
      </c>
      <c r="K1284">
        <v>258.35839566062901</v>
      </c>
      <c r="L1284">
        <v>262.17307632774703</v>
      </c>
      <c r="M1284">
        <v>60.464954232254499</v>
      </c>
      <c r="N1284">
        <v>1.2895963554990699</v>
      </c>
      <c r="O1284">
        <v>71.582803161750505</v>
      </c>
      <c r="P1284">
        <v>97.149372862029594</v>
      </c>
      <c r="Q1284">
        <v>7.6312255007561003E-2</v>
      </c>
    </row>
    <row r="1285" spans="1:17" hidden="1" x14ac:dyDescent="0.3">
      <c r="A1285" t="s">
        <v>2723</v>
      </c>
      <c r="B1285" t="s">
        <v>2724</v>
      </c>
      <c r="C1285" t="s">
        <v>3158</v>
      </c>
      <c r="D1285" t="s">
        <v>21</v>
      </c>
      <c r="E1285">
        <v>1567.3380207299999</v>
      </c>
      <c r="F1285">
        <v>1037.4000000000001</v>
      </c>
      <c r="G1285">
        <v>45.293959772829403</v>
      </c>
      <c r="H1285">
        <v>6.7129785625404201</v>
      </c>
      <c r="I1285">
        <v>-5.9653331328220798</v>
      </c>
      <c r="J1285">
        <v>8.0448630328230593</v>
      </c>
      <c r="K1285">
        <v>1000.09753926084</v>
      </c>
      <c r="L1285">
        <v>956.91776310656701</v>
      </c>
      <c r="M1285">
        <v>67.398004911881102</v>
      </c>
      <c r="N1285">
        <v>1.0359081678348301</v>
      </c>
      <c r="O1285">
        <v>20.676691729323299</v>
      </c>
      <c r="P1285">
        <v>68.013604340432394</v>
      </c>
      <c r="Q1285">
        <v>8.4265203034144004E-2</v>
      </c>
    </row>
    <row r="1286" spans="1:17" hidden="1" x14ac:dyDescent="0.3">
      <c r="A1286" t="s">
        <v>2725</v>
      </c>
      <c r="B1286" t="s">
        <v>2726</v>
      </c>
      <c r="C1286" t="s">
        <v>3158</v>
      </c>
      <c r="D1286" t="s">
        <v>85</v>
      </c>
      <c r="E1286">
        <v>1559.1609363</v>
      </c>
      <c r="F1286">
        <v>247.51</v>
      </c>
      <c r="G1286">
        <v>64.927704855905702</v>
      </c>
      <c r="H1286">
        <v>-13.665847761736901</v>
      </c>
      <c r="I1286">
        <v>118.002250884777</v>
      </c>
      <c r="J1286">
        <v>-0.33044130326297899</v>
      </c>
      <c r="K1286">
        <v>247.70457543172901</v>
      </c>
      <c r="L1286">
        <v>191.969562310691</v>
      </c>
      <c r="M1286">
        <v>41.5448153366832</v>
      </c>
      <c r="N1286">
        <v>0.18247427558031201</v>
      </c>
      <c r="O1286">
        <v>45.594117409397597</v>
      </c>
      <c r="P1286">
        <v>165.996775926921</v>
      </c>
      <c r="Q1286">
        <v>0.106410741090062</v>
      </c>
    </row>
    <row r="1287" spans="1:17" hidden="1" x14ac:dyDescent="0.3">
      <c r="A1287" t="s">
        <v>2727</v>
      </c>
      <c r="B1287" t="s">
        <v>2728</v>
      </c>
      <c r="C1287" t="s">
        <v>3158</v>
      </c>
      <c r="D1287" t="s">
        <v>447</v>
      </c>
      <c r="E1287">
        <v>1555.4963825</v>
      </c>
      <c r="F1287">
        <v>2619.5</v>
      </c>
      <c r="G1287">
        <v>38.8810365407316</v>
      </c>
      <c r="H1287">
        <v>-23.444429504075998</v>
      </c>
      <c r="I1287">
        <v>5.0517279490218998</v>
      </c>
      <c r="J1287">
        <v>-4.8474278208934898</v>
      </c>
      <c r="K1287">
        <v>3035.1094099696502</v>
      </c>
      <c r="L1287">
        <v>2695.0845227084201</v>
      </c>
      <c r="M1287">
        <v>21.140827261300299</v>
      </c>
      <c r="N1287">
        <v>0.485054480403317</v>
      </c>
      <c r="O1287">
        <v>58.423363237258997</v>
      </c>
      <c r="P1287">
        <v>99.201520912547494</v>
      </c>
      <c r="Q1287">
        <v>0.110821815930482</v>
      </c>
    </row>
    <row r="1288" spans="1:17" hidden="1" x14ac:dyDescent="0.3">
      <c r="A1288" t="s">
        <v>2729</v>
      </c>
      <c r="B1288" t="s">
        <v>2730</v>
      </c>
      <c r="C1288" t="s">
        <v>3158</v>
      </c>
      <c r="D1288" t="s">
        <v>21</v>
      </c>
      <c r="E1288">
        <v>1550.2584268200001</v>
      </c>
      <c r="F1288">
        <v>417.05</v>
      </c>
      <c r="G1288">
        <v>29.0111614573167</v>
      </c>
      <c r="H1288">
        <v>4.86339472646846</v>
      </c>
      <c r="I1288">
        <v>29.080886435768601</v>
      </c>
      <c r="J1288">
        <v>4.5628741409955103</v>
      </c>
      <c r="K1288">
        <v>402.19369796893</v>
      </c>
      <c r="L1288">
        <v>367.71000178559598</v>
      </c>
      <c r="M1288">
        <v>58.061203070480701</v>
      </c>
      <c r="N1288">
        <v>0.834249189099871</v>
      </c>
      <c r="O1288">
        <v>9.0996283419254294</v>
      </c>
      <c r="P1288">
        <v>58.876190476190402</v>
      </c>
      <c r="Q1288">
        <v>-1.1478755692244999E-2</v>
      </c>
    </row>
    <row r="1289" spans="1:17" hidden="1" x14ac:dyDescent="0.3">
      <c r="A1289" t="s">
        <v>2731</v>
      </c>
      <c r="B1289" t="s">
        <v>2732</v>
      </c>
      <c r="C1289" t="s">
        <v>3158</v>
      </c>
      <c r="D1289" t="s">
        <v>2733</v>
      </c>
      <c r="E1289">
        <v>1549.921875</v>
      </c>
      <c r="F1289">
        <v>20.56</v>
      </c>
      <c r="G1289">
        <v>83.676030388840999</v>
      </c>
      <c r="H1289">
        <v>3.4090582236479499</v>
      </c>
      <c r="I1289">
        <v>31.480373431712302</v>
      </c>
      <c r="J1289">
        <v>2.30675299758737</v>
      </c>
      <c r="K1289">
        <v>17.8233638717535</v>
      </c>
      <c r="L1289">
        <v>15.6015928627604</v>
      </c>
      <c r="M1289">
        <v>67.541694400391407</v>
      </c>
      <c r="N1289">
        <v>0.57965926071376295</v>
      </c>
      <c r="O1289">
        <v>9.3871595330739197</v>
      </c>
      <c r="P1289">
        <v>169.81627296587899</v>
      </c>
      <c r="Q1289">
        <v>0.23894138345566601</v>
      </c>
    </row>
    <row r="1290" spans="1:17" hidden="1" x14ac:dyDescent="0.3">
      <c r="A1290" t="s">
        <v>2734</v>
      </c>
      <c r="B1290" t="s">
        <v>2735</v>
      </c>
      <c r="C1290" t="s">
        <v>3158</v>
      </c>
      <c r="D1290" t="s">
        <v>213</v>
      </c>
      <c r="E1290">
        <v>1549.85758151</v>
      </c>
      <c r="F1290">
        <v>844.25</v>
      </c>
      <c r="G1290">
        <v>49.1801352611553</v>
      </c>
      <c r="H1290">
        <v>5.7057167429824904</v>
      </c>
      <c r="I1290">
        <v>-23.1212978709376</v>
      </c>
      <c r="J1290">
        <v>6.6154158142392196</v>
      </c>
      <c r="K1290">
        <v>828.59581980221697</v>
      </c>
      <c r="L1290">
        <v>811.77371085136895</v>
      </c>
      <c r="M1290">
        <v>62.882804410987298</v>
      </c>
      <c r="N1290">
        <v>0.51197658944623903</v>
      </c>
      <c r="O1290">
        <v>51.667160201362101</v>
      </c>
      <c r="P1290">
        <v>111.803813346713</v>
      </c>
      <c r="Q1290">
        <v>0.118508885823433</v>
      </c>
    </row>
    <row r="1291" spans="1:17" hidden="1" x14ac:dyDescent="0.3">
      <c r="A1291" t="s">
        <v>2736</v>
      </c>
      <c r="B1291" t="s">
        <v>2737</v>
      </c>
      <c r="C1291" t="s">
        <v>3158</v>
      </c>
      <c r="D1291" t="s">
        <v>46</v>
      </c>
      <c r="E1291">
        <v>1549.752895264</v>
      </c>
      <c r="F1291">
        <v>229.02</v>
      </c>
      <c r="G1291">
        <v>146.22414754365201</v>
      </c>
      <c r="H1291">
        <v>-1.83006477140531</v>
      </c>
      <c r="I1291">
        <v>50.139814025031697</v>
      </c>
      <c r="J1291">
        <v>13.945507669801501</v>
      </c>
      <c r="K1291">
        <v>220.45065173198799</v>
      </c>
      <c r="L1291">
        <v>184.20169836449301</v>
      </c>
      <c r="M1291">
        <v>65.707054665252102</v>
      </c>
      <c r="N1291">
        <v>1.9127365052834</v>
      </c>
      <c r="O1291">
        <v>32.259191337001099</v>
      </c>
      <c r="P1291">
        <v>182.74074074073999</v>
      </c>
      <c r="Q1291">
        <v>0.16904024133359799</v>
      </c>
    </row>
    <row r="1292" spans="1:17" hidden="1" x14ac:dyDescent="0.3">
      <c r="A1292" t="s">
        <v>2738</v>
      </c>
      <c r="B1292" t="s">
        <v>2739</v>
      </c>
      <c r="C1292" t="s">
        <v>3158</v>
      </c>
      <c r="D1292" t="s">
        <v>120</v>
      </c>
      <c r="E1292">
        <v>1537.929671205</v>
      </c>
      <c r="F1292">
        <v>625.6</v>
      </c>
      <c r="G1292">
        <v>-10.777535212524599</v>
      </c>
      <c r="H1292">
        <v>-19.967975523274198</v>
      </c>
      <c r="I1292">
        <v>1.25177585806887</v>
      </c>
      <c r="J1292">
        <v>-6.8047026987215196</v>
      </c>
      <c r="M1292">
        <v>25.974526020660999</v>
      </c>
      <c r="O1292">
        <v>61.9245524296675</v>
      </c>
      <c r="P1292">
        <v>16.347405616514699</v>
      </c>
    </row>
    <row r="1293" spans="1:17" hidden="1" x14ac:dyDescent="0.3">
      <c r="A1293" t="s">
        <v>2740</v>
      </c>
      <c r="B1293" t="s">
        <v>2741</v>
      </c>
      <c r="C1293" t="s">
        <v>3158</v>
      </c>
      <c r="D1293" t="s">
        <v>421</v>
      </c>
      <c r="E1293">
        <v>1537.6341717600001</v>
      </c>
      <c r="F1293">
        <v>4836.2</v>
      </c>
      <c r="G1293">
        <v>39.7609952047994</v>
      </c>
      <c r="H1293">
        <v>13.222130736322001</v>
      </c>
      <c r="I1293">
        <v>54.373400956105399</v>
      </c>
      <c r="J1293">
        <v>-6.43541525026626</v>
      </c>
      <c r="K1293">
        <v>4506.1791744330103</v>
      </c>
      <c r="L1293">
        <v>3872.3483743853399</v>
      </c>
      <c r="M1293">
        <v>47.397068720352102</v>
      </c>
      <c r="N1293">
        <v>1.1125402905333801</v>
      </c>
      <c r="O1293">
        <v>19.101774120176898</v>
      </c>
      <c r="P1293">
        <v>99.430927835051506</v>
      </c>
      <c r="Q1293">
        <v>4.5108360410074003E-2</v>
      </c>
    </row>
    <row r="1294" spans="1:17" hidden="1" x14ac:dyDescent="0.3">
      <c r="A1294" t="s">
        <v>2742</v>
      </c>
      <c r="B1294" t="s">
        <v>2743</v>
      </c>
      <c r="C1294" t="s">
        <v>3158</v>
      </c>
      <c r="D1294" t="s">
        <v>421</v>
      </c>
      <c r="E1294">
        <v>1534.97250027</v>
      </c>
      <c r="F1294">
        <v>490</v>
      </c>
      <c r="G1294">
        <v>-23.137031817526498</v>
      </c>
      <c r="H1294">
        <v>-6.1734674962779099</v>
      </c>
      <c r="I1294">
        <v>-12.391615086296699</v>
      </c>
      <c r="J1294">
        <v>2.2035253135248101</v>
      </c>
      <c r="K1294">
        <v>504.36822798743702</v>
      </c>
      <c r="L1294">
        <v>509.01011912171703</v>
      </c>
      <c r="M1294">
        <v>53.989924354401403</v>
      </c>
      <c r="N1294">
        <v>0.223132529190426</v>
      </c>
      <c r="O1294">
        <v>54.785714285714299</v>
      </c>
      <c r="P1294">
        <v>6.9868995633187696</v>
      </c>
      <c r="Q1294">
        <v>5.6410647656519996E-3</v>
      </c>
    </row>
    <row r="1295" spans="1:17" hidden="1" x14ac:dyDescent="0.3">
      <c r="A1295" t="s">
        <v>2744</v>
      </c>
      <c r="B1295" t="s">
        <v>2745</v>
      </c>
      <c r="C1295" t="s">
        <v>3158</v>
      </c>
      <c r="D1295" t="s">
        <v>139</v>
      </c>
      <c r="E1295">
        <v>1534.4444644799901</v>
      </c>
      <c r="F1295">
        <v>397.8</v>
      </c>
      <c r="G1295">
        <v>17.814108791115402</v>
      </c>
      <c r="H1295">
        <v>6.05562733025186</v>
      </c>
      <c r="I1295">
        <v>5.9639969702018103</v>
      </c>
      <c r="J1295">
        <v>5.6404203984791597</v>
      </c>
      <c r="K1295">
        <v>357.32726398120599</v>
      </c>
      <c r="L1295">
        <v>335.41546788888297</v>
      </c>
      <c r="M1295">
        <v>66.789537514416693</v>
      </c>
      <c r="N1295">
        <v>0.57881398471584</v>
      </c>
      <c r="O1295">
        <v>9.3388637506284393</v>
      </c>
      <c r="P1295">
        <v>65.680966264056593</v>
      </c>
      <c r="Q1295">
        <v>7.2699650301631003E-2</v>
      </c>
    </row>
    <row r="1296" spans="1:17" hidden="1" x14ac:dyDescent="0.3">
      <c r="A1296" t="s">
        <v>2746</v>
      </c>
      <c r="B1296" t="s">
        <v>2747</v>
      </c>
      <c r="C1296" t="s">
        <v>3158</v>
      </c>
      <c r="D1296" t="s">
        <v>269</v>
      </c>
      <c r="E1296">
        <v>1533.6880000000001</v>
      </c>
      <c r="F1296">
        <v>742.05</v>
      </c>
      <c r="G1296">
        <v>148.43150661561199</v>
      </c>
      <c r="H1296">
        <v>-20.683774761629799</v>
      </c>
      <c r="I1296">
        <v>109.832402113125</v>
      </c>
      <c r="J1296">
        <v>-4.8416292959225897</v>
      </c>
      <c r="K1296">
        <v>751.47377586175401</v>
      </c>
      <c r="L1296">
        <v>548.577693682215</v>
      </c>
      <c r="M1296">
        <v>31.6056148863169</v>
      </c>
      <c r="N1296">
        <v>0.56895207768726896</v>
      </c>
      <c r="O1296">
        <v>32.336095950407604</v>
      </c>
      <c r="P1296">
        <v>188.00698622161801</v>
      </c>
      <c r="Q1296">
        <v>0.114303640631238</v>
      </c>
    </row>
    <row r="1297" spans="1:17" hidden="1" x14ac:dyDescent="0.3">
      <c r="A1297" t="s">
        <v>2748</v>
      </c>
      <c r="B1297" t="s">
        <v>2749</v>
      </c>
      <c r="C1297" t="s">
        <v>3158</v>
      </c>
      <c r="D1297" t="s">
        <v>51</v>
      </c>
      <c r="E1297">
        <v>1528.11189193</v>
      </c>
      <c r="F1297">
        <v>570.45000000000005</v>
      </c>
      <c r="G1297">
        <v>4.1272752586832002</v>
      </c>
      <c r="H1297">
        <v>-5.5046677723558997</v>
      </c>
      <c r="I1297">
        <v>10.813159331278399</v>
      </c>
      <c r="J1297">
        <v>0.61692525807626397</v>
      </c>
      <c r="K1297">
        <v>595.74187106095098</v>
      </c>
      <c r="L1297">
        <v>562.16736679804296</v>
      </c>
      <c r="M1297">
        <v>54.434371018279499</v>
      </c>
      <c r="N1297">
        <v>0.53255847356902497</v>
      </c>
      <c r="O1297">
        <v>27.1014111666228</v>
      </c>
      <c r="P1297">
        <v>29.6182685753237</v>
      </c>
      <c r="Q1297">
        <v>3.4982286275239E-2</v>
      </c>
    </row>
    <row r="1298" spans="1:17" hidden="1" x14ac:dyDescent="0.3">
      <c r="A1298" t="s">
        <v>2750</v>
      </c>
      <c r="B1298" t="s">
        <v>2751</v>
      </c>
      <c r="C1298" t="s">
        <v>3158</v>
      </c>
      <c r="D1298" t="s">
        <v>188</v>
      </c>
      <c r="E1298">
        <v>1524.1472000000001</v>
      </c>
      <c r="F1298">
        <v>379.85</v>
      </c>
      <c r="G1298">
        <v>-42.127070948136698</v>
      </c>
      <c r="H1298">
        <v>-8.1159456001689403</v>
      </c>
      <c r="I1298">
        <v>-30.742081267508599</v>
      </c>
      <c r="J1298">
        <v>-0.45202193594882101</v>
      </c>
      <c r="K1298">
        <v>399.30451767727601</v>
      </c>
      <c r="L1298">
        <v>451.17876533344702</v>
      </c>
      <c r="M1298">
        <v>36.0723587778105</v>
      </c>
      <c r="N1298">
        <v>0.413299731102864</v>
      </c>
      <c r="O1298">
        <v>68.750822693168303</v>
      </c>
      <c r="P1298">
        <v>5.3383250138657701</v>
      </c>
    </row>
    <row r="1299" spans="1:17" hidden="1" x14ac:dyDescent="0.3">
      <c r="A1299" t="s">
        <v>2752</v>
      </c>
      <c r="B1299" t="s">
        <v>2753</v>
      </c>
      <c r="C1299" t="s">
        <v>3158</v>
      </c>
      <c r="D1299" t="s">
        <v>1590</v>
      </c>
      <c r="E1299">
        <v>1523.508504782</v>
      </c>
      <c r="F1299">
        <v>115.1</v>
      </c>
      <c r="G1299">
        <v>115.69877929488</v>
      </c>
      <c r="H1299">
        <v>-5.5706554851091603</v>
      </c>
      <c r="I1299">
        <v>80.972920821165403</v>
      </c>
      <c r="J1299">
        <v>2.58142123330351</v>
      </c>
      <c r="K1299">
        <v>118.532097947238</v>
      </c>
      <c r="L1299">
        <v>89.265930878138803</v>
      </c>
      <c r="N1299">
        <v>0.37623334167775002</v>
      </c>
      <c r="O1299">
        <v>24.2397914856646</v>
      </c>
      <c r="P1299">
        <v>169.555035128805</v>
      </c>
    </row>
    <row r="1300" spans="1:17" hidden="1" x14ac:dyDescent="0.3">
      <c r="A1300" t="s">
        <v>2754</v>
      </c>
      <c r="B1300" t="s">
        <v>2755</v>
      </c>
      <c r="C1300" t="s">
        <v>3158</v>
      </c>
      <c r="D1300" t="s">
        <v>123</v>
      </c>
      <c r="E1300">
        <v>1519.4341932299999</v>
      </c>
      <c r="F1300">
        <v>14.11</v>
      </c>
      <c r="G1300">
        <v>-31.497542184369799</v>
      </c>
      <c r="H1300">
        <v>-5.6322230404629696</v>
      </c>
      <c r="I1300">
        <v>-23.517150704750001</v>
      </c>
      <c r="J1300">
        <v>-0.92778337192118498</v>
      </c>
      <c r="K1300">
        <v>14.453034004388799</v>
      </c>
      <c r="L1300">
        <v>15.6134672653102</v>
      </c>
      <c r="M1300">
        <v>48.852417250932099</v>
      </c>
      <c r="N1300">
        <v>0.72089840424013696</v>
      </c>
      <c r="O1300">
        <v>86.783461744473499</v>
      </c>
      <c r="P1300">
        <v>8.5384615384615401</v>
      </c>
      <c r="Q1300">
        <v>4.5719696917854998E-2</v>
      </c>
    </row>
    <row r="1301" spans="1:17" hidden="1" x14ac:dyDescent="0.3">
      <c r="A1301" t="s">
        <v>2756</v>
      </c>
      <c r="B1301" t="s">
        <v>2757</v>
      </c>
      <c r="C1301" t="s">
        <v>3158</v>
      </c>
      <c r="D1301" t="s">
        <v>421</v>
      </c>
      <c r="E1301">
        <v>1514.2633848</v>
      </c>
      <c r="F1301">
        <v>195.35</v>
      </c>
      <c r="G1301">
        <v>27.076767219491401</v>
      </c>
      <c r="H1301">
        <v>2.642755850615</v>
      </c>
      <c r="I1301">
        <v>67.040358569383102</v>
      </c>
      <c r="J1301">
        <v>2.8997876657393999</v>
      </c>
      <c r="K1301">
        <v>183.244025788361</v>
      </c>
      <c r="L1301">
        <v>147.15879169952501</v>
      </c>
      <c r="M1301">
        <v>51.925700497390601</v>
      </c>
      <c r="N1301">
        <v>0.312001710584766</v>
      </c>
      <c r="O1301">
        <v>42.5134374200153</v>
      </c>
      <c r="P1301">
        <v>100.25627883136799</v>
      </c>
      <c r="Q1301">
        <v>4.4431850591618999E-2</v>
      </c>
    </row>
    <row r="1302" spans="1:17" hidden="1" x14ac:dyDescent="0.3">
      <c r="A1302" t="s">
        <v>2758</v>
      </c>
      <c r="B1302" t="s">
        <v>2759</v>
      </c>
      <c r="C1302" t="s">
        <v>3158</v>
      </c>
      <c r="D1302" t="s">
        <v>69</v>
      </c>
      <c r="E1302">
        <v>1512.89071296</v>
      </c>
      <c r="F1302">
        <v>341.2</v>
      </c>
      <c r="G1302">
        <v>28.2826117670384</v>
      </c>
      <c r="H1302">
        <v>-7.6688860258152003</v>
      </c>
      <c r="I1302">
        <v>17.175232956230499</v>
      </c>
      <c r="J1302">
        <v>3.55320038997742</v>
      </c>
      <c r="K1302">
        <v>347.415836013773</v>
      </c>
      <c r="L1302">
        <v>317.93998707456302</v>
      </c>
      <c r="M1302">
        <v>55.861832974935801</v>
      </c>
      <c r="N1302">
        <v>0.70308491219665104</v>
      </c>
      <c r="O1302">
        <v>30.1729191090269</v>
      </c>
      <c r="P1302">
        <v>53.693693693693596</v>
      </c>
      <c r="Q1302">
        <v>8.3798219415198993E-2</v>
      </c>
    </row>
    <row r="1303" spans="1:17" hidden="1" x14ac:dyDescent="0.3">
      <c r="A1303" t="s">
        <v>2760</v>
      </c>
      <c r="B1303" t="s">
        <v>2761</v>
      </c>
      <c r="C1303" t="s">
        <v>3158</v>
      </c>
      <c r="D1303" t="s">
        <v>752</v>
      </c>
      <c r="E1303">
        <v>1502.0466694199999</v>
      </c>
      <c r="F1303">
        <v>264.08999999999997</v>
      </c>
      <c r="G1303">
        <v>-1.28402850031315</v>
      </c>
      <c r="H1303">
        <v>-0.39418857945177899</v>
      </c>
      <c r="I1303">
        <v>-3.3075673525606</v>
      </c>
      <c r="J1303">
        <v>-0.59098226223276396</v>
      </c>
      <c r="K1303">
        <v>265.52713224138301</v>
      </c>
      <c r="L1303">
        <v>255.71466393553601</v>
      </c>
      <c r="M1303">
        <v>57.335343564974302</v>
      </c>
      <c r="N1303">
        <v>1.04357692627043</v>
      </c>
      <c r="O1303">
        <v>8.9325608694005894</v>
      </c>
      <c r="P1303">
        <v>21.086657496561202</v>
      </c>
      <c r="Q1303">
        <v>2.5420345253382999E-2</v>
      </c>
    </row>
    <row r="1304" spans="1:17" hidden="1" x14ac:dyDescent="0.3">
      <c r="A1304" t="s">
        <v>2762</v>
      </c>
      <c r="B1304" t="s">
        <v>2763</v>
      </c>
      <c r="C1304" t="s">
        <v>3158</v>
      </c>
      <c r="D1304" t="s">
        <v>393</v>
      </c>
      <c r="E1304">
        <v>1500.0710240000001</v>
      </c>
      <c r="F1304">
        <v>727</v>
      </c>
      <c r="G1304">
        <v>225.40157073965099</v>
      </c>
      <c r="H1304">
        <v>10.7745558040028</v>
      </c>
      <c r="I1304">
        <v>365.91358933319998</v>
      </c>
      <c r="J1304">
        <v>-0.81340712817613103</v>
      </c>
      <c r="K1304">
        <v>603.46155507003198</v>
      </c>
      <c r="L1304">
        <v>359.02614260698499</v>
      </c>
      <c r="M1304">
        <v>62.8575752130821</v>
      </c>
      <c r="N1304">
        <v>0.17366796955358901</v>
      </c>
      <c r="O1304">
        <v>3.71389270976616</v>
      </c>
      <c r="P1304">
        <v>438.51851851851802</v>
      </c>
    </row>
    <row r="1305" spans="1:17" hidden="1" x14ac:dyDescent="0.3">
      <c r="A1305" t="s">
        <v>2764</v>
      </c>
      <c r="B1305" t="s">
        <v>2765</v>
      </c>
      <c r="C1305" t="s">
        <v>3158</v>
      </c>
      <c r="D1305" t="s">
        <v>251</v>
      </c>
      <c r="E1305">
        <v>1493.5441249999999</v>
      </c>
      <c r="F1305">
        <v>2499.15</v>
      </c>
      <c r="G1305">
        <v>563.46437100733897</v>
      </c>
      <c r="H1305">
        <v>-37.575968315822003</v>
      </c>
      <c r="I1305">
        <v>-15.668768418071201</v>
      </c>
      <c r="J1305">
        <v>-12.718043313926101</v>
      </c>
      <c r="K1305">
        <v>3385.7359759923402</v>
      </c>
      <c r="L1305">
        <v>2801.1431629068502</v>
      </c>
      <c r="M1305">
        <v>12.198057723163799</v>
      </c>
      <c r="N1305">
        <v>1.6793745346239699</v>
      </c>
      <c r="O1305">
        <v>92.021287237660701</v>
      </c>
      <c r="P1305">
        <v>598.08659217877096</v>
      </c>
      <c r="Q1305">
        <v>0.188207073715113</v>
      </c>
    </row>
    <row r="1306" spans="1:17" hidden="1" x14ac:dyDescent="0.3">
      <c r="A1306" t="s">
        <v>2766</v>
      </c>
      <c r="B1306" t="s">
        <v>2767</v>
      </c>
      <c r="C1306" t="s">
        <v>3158</v>
      </c>
      <c r="D1306" t="s">
        <v>266</v>
      </c>
      <c r="E1306">
        <v>1485.9880000000001</v>
      </c>
      <c r="F1306">
        <v>508.05</v>
      </c>
      <c r="G1306">
        <v>14.835971376479099</v>
      </c>
      <c r="H1306">
        <v>-2.3931384829199902</v>
      </c>
      <c r="I1306">
        <v>13.4057023947486</v>
      </c>
      <c r="J1306">
        <v>1.2823759584501799</v>
      </c>
      <c r="K1306">
        <v>516.12267235402101</v>
      </c>
      <c r="L1306">
        <v>472.71632614521502</v>
      </c>
      <c r="M1306">
        <v>47.797404874541797</v>
      </c>
      <c r="N1306">
        <v>0.74300095056886295</v>
      </c>
      <c r="O1306">
        <v>13.374667847652701</v>
      </c>
      <c r="P1306">
        <v>54.798903107861001</v>
      </c>
      <c r="Q1306">
        <v>1.8823912659258001E-2</v>
      </c>
    </row>
    <row r="1307" spans="1:17" hidden="1" x14ac:dyDescent="0.3">
      <c r="A1307" t="s">
        <v>2768</v>
      </c>
      <c r="B1307" t="s">
        <v>2769</v>
      </c>
      <c r="C1307" t="s">
        <v>3158</v>
      </c>
      <c r="D1307" t="s">
        <v>24</v>
      </c>
      <c r="E1307">
        <v>1485.755554696</v>
      </c>
      <c r="F1307">
        <v>146.59</v>
      </c>
      <c r="G1307">
        <v>-31.9956326761274</v>
      </c>
      <c r="H1307">
        <v>-6.4722669218189299</v>
      </c>
      <c r="I1307">
        <v>-36.733079358829599</v>
      </c>
      <c r="J1307">
        <v>-5.8282578644975498</v>
      </c>
      <c r="K1307">
        <v>156.73470422637999</v>
      </c>
      <c r="L1307">
        <v>172.41082489076101</v>
      </c>
      <c r="M1307">
        <v>39.047252330256498</v>
      </c>
      <c r="N1307">
        <v>0.98632816834989501</v>
      </c>
      <c r="O1307">
        <v>48.509448120608397</v>
      </c>
      <c r="P1307">
        <v>12.217714154482101</v>
      </c>
      <c r="Q1307">
        <v>-4.2709775196749997E-3</v>
      </c>
    </row>
    <row r="1308" spans="1:17" hidden="1" x14ac:dyDescent="0.3">
      <c r="A1308" t="s">
        <v>2770</v>
      </c>
      <c r="B1308" t="s">
        <v>2771</v>
      </c>
      <c r="C1308" t="s">
        <v>3158</v>
      </c>
      <c r="D1308" t="s">
        <v>21</v>
      </c>
      <c r="E1308">
        <v>1485.46656076</v>
      </c>
      <c r="F1308">
        <v>269.45</v>
      </c>
      <c r="G1308">
        <v>96.162030665843204</v>
      </c>
      <c r="H1308">
        <v>-4.7962826309587498</v>
      </c>
      <c r="I1308">
        <v>76.815107234574597</v>
      </c>
      <c r="J1308">
        <v>-0.54425222844839904</v>
      </c>
      <c r="K1308">
        <v>266.07014309539699</v>
      </c>
      <c r="L1308">
        <v>219.025287661633</v>
      </c>
      <c r="M1308">
        <v>52.901898578208701</v>
      </c>
      <c r="N1308">
        <v>0.23789723337428101</v>
      </c>
      <c r="O1308">
        <v>18.723325292262</v>
      </c>
      <c r="P1308">
        <v>131.98450279810501</v>
      </c>
      <c r="Q1308">
        <v>8.6071367579417996E-2</v>
      </c>
    </row>
    <row r="1309" spans="1:17" hidden="1" x14ac:dyDescent="0.3">
      <c r="A1309" t="s">
        <v>2772</v>
      </c>
      <c r="B1309" t="s">
        <v>2773</v>
      </c>
      <c r="C1309" t="s">
        <v>3158</v>
      </c>
      <c r="D1309" t="s">
        <v>493</v>
      </c>
      <c r="E1309">
        <v>1479.4456089600001</v>
      </c>
      <c r="F1309">
        <v>421.45</v>
      </c>
      <c r="G1309">
        <v>3.4446842997787899</v>
      </c>
      <c r="H1309">
        <v>-6.38051621998763</v>
      </c>
      <c r="I1309">
        <v>20.5255509312824</v>
      </c>
      <c r="J1309">
        <v>3.9698312253814199</v>
      </c>
      <c r="K1309">
        <v>435.60482506705102</v>
      </c>
      <c r="L1309">
        <v>401.68643801986599</v>
      </c>
      <c r="M1309">
        <v>53.7141043194517</v>
      </c>
      <c r="N1309">
        <v>0.27257985445389898</v>
      </c>
      <c r="O1309">
        <v>32.566140704709902</v>
      </c>
      <c r="P1309">
        <v>39.460622104566497</v>
      </c>
      <c r="Q1309">
        <v>5.6420953334535E-2</v>
      </c>
    </row>
    <row r="1310" spans="1:17" hidden="1" x14ac:dyDescent="0.3">
      <c r="A1310" t="s">
        <v>2774</v>
      </c>
      <c r="B1310" t="s">
        <v>2775</v>
      </c>
      <c r="C1310" t="s">
        <v>3158</v>
      </c>
      <c r="D1310" t="s">
        <v>266</v>
      </c>
      <c r="E1310">
        <v>1478.1123</v>
      </c>
      <c r="F1310">
        <v>268.39999999999998</v>
      </c>
      <c r="G1310">
        <v>41.285298622789398</v>
      </c>
      <c r="H1310">
        <v>-7.2456289043759297</v>
      </c>
      <c r="I1310">
        <v>22.951585590651</v>
      </c>
      <c r="J1310">
        <v>0.45097823651524899</v>
      </c>
      <c r="K1310">
        <v>285.83138885530099</v>
      </c>
      <c r="L1310">
        <v>257.30101923318801</v>
      </c>
      <c r="M1310">
        <v>45.478225676822603</v>
      </c>
      <c r="N1310">
        <v>0.47981082066390102</v>
      </c>
      <c r="O1310">
        <v>34.109538002980599</v>
      </c>
      <c r="P1310">
        <v>78.279641315177599</v>
      </c>
    </row>
    <row r="1311" spans="1:17" hidden="1" x14ac:dyDescent="0.3">
      <c r="A1311" t="s">
        <v>2776</v>
      </c>
      <c r="B1311" t="s">
        <v>2777</v>
      </c>
      <c r="C1311" t="s">
        <v>3158</v>
      </c>
      <c r="D1311" t="s">
        <v>1466</v>
      </c>
      <c r="E1311">
        <v>1474.0038</v>
      </c>
      <c r="F1311">
        <v>186.28</v>
      </c>
      <c r="G1311">
        <v>208.77441209391699</v>
      </c>
      <c r="H1311">
        <v>27.676012780944099</v>
      </c>
      <c r="I1311">
        <v>64.359888769456902</v>
      </c>
      <c r="J1311">
        <v>6.3973211010706201</v>
      </c>
      <c r="K1311">
        <v>129.73276943955</v>
      </c>
      <c r="L1311">
        <v>105.49384211885</v>
      </c>
      <c r="M1311">
        <v>75.806513737676894</v>
      </c>
      <c r="N1311">
        <v>2.40888842136075</v>
      </c>
      <c r="O1311">
        <v>0</v>
      </c>
      <c r="P1311">
        <v>300.60215053763397</v>
      </c>
      <c r="Q1311">
        <v>0.157238595739081</v>
      </c>
    </row>
    <row r="1312" spans="1:17" hidden="1" x14ac:dyDescent="0.3">
      <c r="A1312" t="s">
        <v>2778</v>
      </c>
      <c r="B1312" t="s">
        <v>2779</v>
      </c>
      <c r="C1312" t="s">
        <v>3158</v>
      </c>
      <c r="D1312" t="s">
        <v>261</v>
      </c>
      <c r="E1312">
        <v>1468.0428382929999</v>
      </c>
      <c r="F1312">
        <v>179.26</v>
      </c>
      <c r="G1312">
        <v>-30.632852954603301</v>
      </c>
      <c r="H1312">
        <v>3.1455215468884998</v>
      </c>
      <c r="I1312">
        <v>15.597133209213499</v>
      </c>
      <c r="J1312">
        <v>6.2704895992390997</v>
      </c>
      <c r="K1312">
        <v>172.747019367978</v>
      </c>
      <c r="M1312">
        <v>72.797559695956494</v>
      </c>
      <c r="N1312">
        <v>0.43486813233298799</v>
      </c>
      <c r="O1312">
        <v>22.670980698426799</v>
      </c>
      <c r="P1312">
        <v>39.285159285159203</v>
      </c>
    </row>
    <row r="1313" spans="1:17" hidden="1" x14ac:dyDescent="0.3">
      <c r="A1313" t="s">
        <v>2780</v>
      </c>
      <c r="B1313" t="s">
        <v>2781</v>
      </c>
      <c r="C1313" t="s">
        <v>3158</v>
      </c>
      <c r="D1313" t="s">
        <v>276</v>
      </c>
      <c r="E1313">
        <v>1461.4744987399999</v>
      </c>
      <c r="F1313">
        <v>810.9</v>
      </c>
      <c r="G1313">
        <v>-41.798270772588502</v>
      </c>
      <c r="H1313">
        <v>-4.3426798032733798</v>
      </c>
      <c r="I1313">
        <v>0.153927230179291</v>
      </c>
      <c r="J1313">
        <v>3.4350558918014</v>
      </c>
      <c r="K1313">
        <v>860.20728594087495</v>
      </c>
      <c r="L1313">
        <v>910.06033094658403</v>
      </c>
      <c r="M1313">
        <v>55.651592126974002</v>
      </c>
      <c r="N1313">
        <v>0.30691214535144001</v>
      </c>
      <c r="O1313">
        <v>54.149710198544803</v>
      </c>
      <c r="P1313">
        <v>20.151133501259402</v>
      </c>
      <c r="Q1313">
        <v>-2.2228295454919E-2</v>
      </c>
    </row>
    <row r="1314" spans="1:17" hidden="1" x14ac:dyDescent="0.3">
      <c r="A1314" t="s">
        <v>2782</v>
      </c>
      <c r="B1314" t="s">
        <v>2783</v>
      </c>
      <c r="C1314" t="s">
        <v>3158</v>
      </c>
      <c r="D1314" t="s">
        <v>91</v>
      </c>
      <c r="E1314">
        <v>1460.4844058000001</v>
      </c>
      <c r="F1314">
        <v>6.24</v>
      </c>
      <c r="G1314">
        <v>-85.481904329545998</v>
      </c>
      <c r="H1314">
        <v>-14.2720491474917</v>
      </c>
      <c r="I1314">
        <v>-67.543838683050893</v>
      </c>
      <c r="J1314">
        <v>-0.223558019808511</v>
      </c>
      <c r="K1314">
        <v>8.5408046051024709</v>
      </c>
      <c r="L1314">
        <v>12.909451450945101</v>
      </c>
      <c r="M1314">
        <v>2.4970465774389901</v>
      </c>
      <c r="N1314">
        <v>0.28419831385919803</v>
      </c>
      <c r="O1314">
        <v>335.09615384615302</v>
      </c>
      <c r="P1314">
        <v>4.8739495798319297</v>
      </c>
      <c r="Q1314">
        <v>-7.8978431302880008E-3</v>
      </c>
    </row>
    <row r="1315" spans="1:17" hidden="1" x14ac:dyDescent="0.3">
      <c r="A1315" t="s">
        <v>2784</v>
      </c>
      <c r="B1315" t="s">
        <v>2785</v>
      </c>
      <c r="C1315" t="s">
        <v>3158</v>
      </c>
      <c r="D1315" t="s">
        <v>213</v>
      </c>
      <c r="E1315">
        <v>1456.6872581820001</v>
      </c>
      <c r="F1315">
        <v>231.74</v>
      </c>
      <c r="G1315">
        <v>-32.862338734781403</v>
      </c>
      <c r="H1315">
        <v>22.839266148097799</v>
      </c>
      <c r="I1315">
        <v>-20.833027664187799</v>
      </c>
      <c r="J1315">
        <v>1.46059562543848</v>
      </c>
      <c r="K1315">
        <v>203.43604375843299</v>
      </c>
      <c r="M1315">
        <v>66.391165680986802</v>
      </c>
      <c r="O1315">
        <v>16.893932855786598</v>
      </c>
      <c r="P1315">
        <v>46.670886075949298</v>
      </c>
    </row>
    <row r="1316" spans="1:17" hidden="1" x14ac:dyDescent="0.3">
      <c r="A1316" t="s">
        <v>2786</v>
      </c>
      <c r="B1316" t="s">
        <v>2787</v>
      </c>
      <c r="C1316" t="s">
        <v>3158</v>
      </c>
      <c r="D1316" t="s">
        <v>169</v>
      </c>
      <c r="E1316">
        <v>1450.2501279000001</v>
      </c>
      <c r="F1316">
        <v>620.45000000000005</v>
      </c>
      <c r="G1316">
        <v>-51.825927236162201</v>
      </c>
      <c r="H1316">
        <v>13.1034530481543</v>
      </c>
      <c r="I1316">
        <v>4.7225151834221002</v>
      </c>
      <c r="J1316">
        <v>2.1550098319691502</v>
      </c>
      <c r="K1316">
        <v>590.83663355993099</v>
      </c>
      <c r="L1316">
        <v>648.40243503756801</v>
      </c>
      <c r="M1316">
        <v>61.193652841731897</v>
      </c>
      <c r="N1316">
        <v>0.49372701775215</v>
      </c>
      <c r="O1316">
        <v>47.957127891046802</v>
      </c>
      <c r="P1316">
        <v>36.738292011019297</v>
      </c>
      <c r="Q1316">
        <v>-6.9462366176730002E-3</v>
      </c>
    </row>
    <row r="1317" spans="1:17" hidden="1" x14ac:dyDescent="0.3">
      <c r="A1317" t="s">
        <v>2788</v>
      </c>
      <c r="B1317" t="s">
        <v>2789</v>
      </c>
      <c r="C1317" t="s">
        <v>3158</v>
      </c>
      <c r="D1317" t="s">
        <v>269</v>
      </c>
      <c r="E1317">
        <v>1448.4991573499999</v>
      </c>
      <c r="F1317">
        <v>2496.1999999999998</v>
      </c>
      <c r="G1317">
        <v>21.483675572229799</v>
      </c>
      <c r="H1317">
        <v>-6.6571486971887799</v>
      </c>
      <c r="I1317">
        <v>18.050618146345599</v>
      </c>
      <c r="J1317">
        <v>-3.6390740011924101</v>
      </c>
      <c r="K1317">
        <v>2636.7131233186601</v>
      </c>
      <c r="L1317">
        <v>2365.3768200589798</v>
      </c>
      <c r="M1317">
        <v>50.890913614223301</v>
      </c>
      <c r="N1317">
        <v>0.98865746877365202</v>
      </c>
      <c r="O1317">
        <v>40.1730630558448</v>
      </c>
      <c r="P1317">
        <v>96.783602680331001</v>
      </c>
      <c r="Q1317">
        <v>0.16772328731035499</v>
      </c>
    </row>
    <row r="1318" spans="1:17" hidden="1" x14ac:dyDescent="0.3">
      <c r="A1318" t="s">
        <v>2790</v>
      </c>
      <c r="B1318" t="s">
        <v>2791</v>
      </c>
      <c r="C1318" t="s">
        <v>3158</v>
      </c>
      <c r="D1318" t="s">
        <v>213</v>
      </c>
      <c r="E1318">
        <v>1445.4960000000001</v>
      </c>
      <c r="F1318">
        <v>1179.5</v>
      </c>
      <c r="G1318">
        <v>-6.9849283157298299</v>
      </c>
      <c r="H1318">
        <v>-8.0391384021050492</v>
      </c>
      <c r="I1318">
        <v>8.2989450384523291</v>
      </c>
      <c r="J1318">
        <v>4.3257943293362304</v>
      </c>
      <c r="K1318">
        <v>1213.8676254547599</v>
      </c>
      <c r="L1318">
        <v>1154.46160237355</v>
      </c>
      <c r="M1318">
        <v>50.422604976875697</v>
      </c>
      <c r="N1318">
        <v>0.57159010298400503</v>
      </c>
      <c r="O1318">
        <v>27.172530733361501</v>
      </c>
      <c r="P1318">
        <v>31.787709497206698</v>
      </c>
      <c r="Q1318">
        <v>2.9962062082628999E-2</v>
      </c>
    </row>
    <row r="1319" spans="1:17" hidden="1" x14ac:dyDescent="0.3">
      <c r="A1319" t="s">
        <v>2792</v>
      </c>
      <c r="B1319" t="s">
        <v>2793</v>
      </c>
      <c r="C1319" t="s">
        <v>3158</v>
      </c>
      <c r="D1319" t="s">
        <v>88</v>
      </c>
      <c r="E1319">
        <v>1444.6155000000001</v>
      </c>
      <c r="F1319">
        <v>47989</v>
      </c>
      <c r="G1319">
        <v>37.2100188152383</v>
      </c>
      <c r="H1319">
        <v>-4.7418595340003797</v>
      </c>
      <c r="I1319">
        <v>51.575222475663502</v>
      </c>
      <c r="J1319">
        <v>-1.0234904793369899</v>
      </c>
      <c r="K1319">
        <v>48421.138158543799</v>
      </c>
      <c r="L1319">
        <v>42022.472705314904</v>
      </c>
      <c r="M1319">
        <v>51.529681792748498</v>
      </c>
      <c r="N1319">
        <v>0.97252747252747196</v>
      </c>
      <c r="O1319">
        <v>39.613244701910801</v>
      </c>
      <c r="P1319">
        <v>113.28397048006499</v>
      </c>
      <c r="Q1319">
        <v>9.6495687823667006E-2</v>
      </c>
    </row>
    <row r="1320" spans="1:17" hidden="1" x14ac:dyDescent="0.3">
      <c r="A1320" t="s">
        <v>2794</v>
      </c>
      <c r="B1320" t="s">
        <v>2795</v>
      </c>
      <c r="C1320" t="s">
        <v>3158</v>
      </c>
      <c r="D1320" t="s">
        <v>2288</v>
      </c>
      <c r="E1320">
        <v>1433.29420992</v>
      </c>
      <c r="F1320">
        <v>278.85000000000002</v>
      </c>
      <c r="G1320">
        <v>6.8133478170635904</v>
      </c>
      <c r="H1320">
        <v>-9.9660975663064804</v>
      </c>
      <c r="I1320">
        <v>18.842658887657102</v>
      </c>
      <c r="J1320">
        <v>-5.4921002192969901</v>
      </c>
      <c r="K1320">
        <v>295.85588113254403</v>
      </c>
      <c r="M1320">
        <v>40.248105330132098</v>
      </c>
      <c r="N1320">
        <v>0.16835209507618201</v>
      </c>
      <c r="O1320">
        <v>49.453110991572501</v>
      </c>
      <c r="P1320">
        <v>33.421052631578902</v>
      </c>
    </row>
    <row r="1321" spans="1:17" hidden="1" x14ac:dyDescent="0.3">
      <c r="A1321" t="s">
        <v>2796</v>
      </c>
      <c r="B1321" t="s">
        <v>2797</v>
      </c>
      <c r="C1321" t="s">
        <v>3158</v>
      </c>
      <c r="D1321" t="s">
        <v>21</v>
      </c>
      <c r="E1321">
        <v>1433.2022019389999</v>
      </c>
      <c r="F1321">
        <v>150.34</v>
      </c>
      <c r="G1321">
        <v>51.305542892489903</v>
      </c>
      <c r="H1321">
        <v>3.7291161174793399</v>
      </c>
      <c r="I1321">
        <v>47.699840019423299</v>
      </c>
      <c r="J1321">
        <v>1.667023697643</v>
      </c>
      <c r="K1321">
        <v>144.578849448407</v>
      </c>
      <c r="L1321">
        <v>128.46409039536101</v>
      </c>
      <c r="M1321">
        <v>55.146169136957901</v>
      </c>
      <c r="N1321">
        <v>0.77713957640373998</v>
      </c>
      <c r="O1321">
        <v>22.588798722894701</v>
      </c>
      <c r="P1321">
        <v>79.189511323003501</v>
      </c>
      <c r="Q1321">
        <v>0.10533327041268099</v>
      </c>
    </row>
    <row r="1322" spans="1:17" hidden="1" x14ac:dyDescent="0.3">
      <c r="A1322" t="s">
        <v>2798</v>
      </c>
      <c r="B1322" t="s">
        <v>2799</v>
      </c>
      <c r="C1322" t="s">
        <v>3158</v>
      </c>
      <c r="D1322" t="s">
        <v>266</v>
      </c>
      <c r="E1322">
        <v>1429.6247965780001</v>
      </c>
      <c r="F1322">
        <v>154.08000000000001</v>
      </c>
      <c r="G1322">
        <v>50.364046816176497</v>
      </c>
      <c r="H1322">
        <v>3.6652446384861799</v>
      </c>
      <c r="I1322">
        <v>25.8386958725943</v>
      </c>
      <c r="J1322">
        <v>3.1914079665860502</v>
      </c>
      <c r="K1322">
        <v>147.93290643815001</v>
      </c>
      <c r="L1322">
        <v>131.46288471003101</v>
      </c>
      <c r="M1322">
        <v>60.583729895872899</v>
      </c>
      <c r="N1322">
        <v>0.36559680870404498</v>
      </c>
      <c r="O1322">
        <v>15.5244029075804</v>
      </c>
      <c r="P1322">
        <v>82.127659574468098</v>
      </c>
      <c r="Q1322">
        <v>2.1391206642004001E-2</v>
      </c>
    </row>
    <row r="1323" spans="1:17" hidden="1" x14ac:dyDescent="0.3">
      <c r="A1323" t="s">
        <v>2800</v>
      </c>
      <c r="B1323" t="s">
        <v>2801</v>
      </c>
      <c r="C1323" t="s">
        <v>3158</v>
      </c>
      <c r="D1323" t="s">
        <v>557</v>
      </c>
      <c r="E1323">
        <v>1428.6271088579999</v>
      </c>
      <c r="F1323">
        <v>140.65</v>
      </c>
      <c r="G1323">
        <v>-29.315388817096601</v>
      </c>
      <c r="H1323">
        <v>-17.0176069484002</v>
      </c>
      <c r="I1323">
        <v>-7.69034187749934</v>
      </c>
      <c r="J1323">
        <v>3.70201658799885</v>
      </c>
      <c r="K1323">
        <v>163.433442479353</v>
      </c>
      <c r="L1323">
        <v>160.88760107930901</v>
      </c>
      <c r="M1323">
        <v>40.638439325854002</v>
      </c>
      <c r="N1323">
        <v>0.66015703858031705</v>
      </c>
      <c r="O1323">
        <v>64.159260575897605</v>
      </c>
      <c r="P1323">
        <v>28.3302919708029</v>
      </c>
      <c r="Q1323">
        <v>8.2882993689851997E-2</v>
      </c>
    </row>
    <row r="1324" spans="1:17" hidden="1" x14ac:dyDescent="0.3">
      <c r="A1324" t="s">
        <v>2802</v>
      </c>
      <c r="B1324" t="s">
        <v>2803</v>
      </c>
      <c r="C1324" t="s">
        <v>3158</v>
      </c>
      <c r="D1324" t="s">
        <v>232</v>
      </c>
      <c r="E1324">
        <v>1426.7124329200001</v>
      </c>
      <c r="F1324">
        <v>373.3</v>
      </c>
      <c r="G1324">
        <v>-48.866934230494799</v>
      </c>
      <c r="H1324">
        <v>4.91711383991729</v>
      </c>
      <c r="I1324">
        <v>-21.113912005386901</v>
      </c>
      <c r="J1324">
        <v>11.209277801087</v>
      </c>
      <c r="K1324">
        <v>353.72114176822902</v>
      </c>
      <c r="L1324">
        <v>414.88048560604301</v>
      </c>
      <c r="M1324">
        <v>77.074022435075094</v>
      </c>
      <c r="N1324">
        <v>0.97844576569684805</v>
      </c>
      <c r="O1324">
        <v>70.2116260380391</v>
      </c>
      <c r="P1324">
        <v>17.371482471309498</v>
      </c>
    </row>
    <row r="1325" spans="1:17" hidden="1" x14ac:dyDescent="0.3">
      <c r="A1325" t="s">
        <v>2804</v>
      </c>
      <c r="B1325" t="s">
        <v>2805</v>
      </c>
      <c r="C1325" t="s">
        <v>3158</v>
      </c>
      <c r="D1325" t="s">
        <v>573</v>
      </c>
      <c r="E1325">
        <v>1425.96943814</v>
      </c>
      <c r="F1325">
        <v>674.3</v>
      </c>
      <c r="G1325">
        <v>35.052142798694298</v>
      </c>
      <c r="H1325">
        <v>9.2560002250346098</v>
      </c>
      <c r="I1325">
        <v>-0.78047024987428903</v>
      </c>
      <c r="J1325">
        <v>4.1840893684004401</v>
      </c>
      <c r="K1325">
        <v>642.63315768513803</v>
      </c>
      <c r="L1325">
        <v>595.93741955514599</v>
      </c>
      <c r="M1325">
        <v>57.986664931725699</v>
      </c>
      <c r="N1325">
        <v>0.78593457089700502</v>
      </c>
      <c r="O1325">
        <v>28.2663502891888</v>
      </c>
      <c r="P1325">
        <v>78.504301786896093</v>
      </c>
      <c r="Q1325">
        <v>4.3931622193278001E-2</v>
      </c>
    </row>
    <row r="1326" spans="1:17" hidden="1" x14ac:dyDescent="0.3">
      <c r="A1326" t="s">
        <v>2806</v>
      </c>
      <c r="B1326" t="s">
        <v>2807</v>
      </c>
      <c r="C1326" t="s">
        <v>3158</v>
      </c>
      <c r="D1326" t="s">
        <v>46</v>
      </c>
      <c r="E1326">
        <v>1424.73675</v>
      </c>
      <c r="F1326">
        <v>355.05</v>
      </c>
      <c r="G1326">
        <v>6.8101973158224096</v>
      </c>
      <c r="H1326">
        <v>-3.1123916644749698</v>
      </c>
      <c r="I1326">
        <v>-3.8334353578440101</v>
      </c>
      <c r="J1326">
        <v>3.0359130309420101</v>
      </c>
      <c r="K1326">
        <v>368.19431433731103</v>
      </c>
      <c r="L1326">
        <v>363.06946071188497</v>
      </c>
      <c r="M1326">
        <v>60.838834293314498</v>
      </c>
      <c r="N1326">
        <v>0.73471849173659498</v>
      </c>
      <c r="O1326">
        <v>40.107027179270503</v>
      </c>
      <c r="P1326">
        <v>54.268955029328602</v>
      </c>
      <c r="Q1326">
        <v>7.1636096014481995E-2</v>
      </c>
    </row>
    <row r="1327" spans="1:17" hidden="1" x14ac:dyDescent="0.3">
      <c r="A1327" t="s">
        <v>2808</v>
      </c>
      <c r="B1327" t="s">
        <v>2809</v>
      </c>
      <c r="C1327" t="s">
        <v>3158</v>
      </c>
      <c r="D1327" t="s">
        <v>269</v>
      </c>
      <c r="E1327">
        <v>1422.6415727999999</v>
      </c>
      <c r="F1327">
        <v>1405.7</v>
      </c>
      <c r="G1327">
        <v>98.665007758706494</v>
      </c>
      <c r="H1327">
        <v>11.214096311141301</v>
      </c>
      <c r="I1327">
        <v>-12.876799232913299</v>
      </c>
      <c r="J1327">
        <v>9.2912667780351494</v>
      </c>
      <c r="K1327">
        <v>1310.6045581936901</v>
      </c>
      <c r="L1327">
        <v>1212.78814227765</v>
      </c>
      <c r="M1327">
        <v>69.290498323576301</v>
      </c>
      <c r="N1327">
        <v>1.3187436804734201</v>
      </c>
      <c r="O1327">
        <v>23.564771999715401</v>
      </c>
      <c r="P1327">
        <v>147.54776789645101</v>
      </c>
      <c r="Q1327">
        <v>0.17305173957350201</v>
      </c>
    </row>
    <row r="1328" spans="1:17" hidden="1" x14ac:dyDescent="0.3">
      <c r="A1328" t="s">
        <v>2810</v>
      </c>
      <c r="B1328" t="s">
        <v>2811</v>
      </c>
      <c r="C1328" t="s">
        <v>3158</v>
      </c>
      <c r="D1328" t="s">
        <v>2812</v>
      </c>
      <c r="E1328">
        <v>1420.9468452000001</v>
      </c>
      <c r="F1328">
        <v>1934.25</v>
      </c>
      <c r="G1328">
        <v>128.73351721997301</v>
      </c>
      <c r="H1328">
        <v>13.817422136548201</v>
      </c>
      <c r="I1328">
        <v>86.991471741401696</v>
      </c>
      <c r="J1328">
        <v>-3.1863690270470402</v>
      </c>
      <c r="K1328">
        <v>1489.30141433581</v>
      </c>
      <c r="L1328">
        <v>1184.3237518275901</v>
      </c>
      <c r="M1328">
        <v>63.744188397543802</v>
      </c>
      <c r="N1328">
        <v>1.39206622840308</v>
      </c>
      <c r="O1328">
        <v>0.50407134548273702</v>
      </c>
      <c r="P1328">
        <v>193.06818181818099</v>
      </c>
      <c r="Q1328">
        <v>0.118945506624349</v>
      </c>
    </row>
    <row r="1329" spans="1:17" hidden="1" x14ac:dyDescent="0.3">
      <c r="A1329" t="s">
        <v>2813</v>
      </c>
      <c r="B1329" t="s">
        <v>2814</v>
      </c>
      <c r="C1329" t="s">
        <v>3158</v>
      </c>
      <c r="D1329" t="s">
        <v>213</v>
      </c>
      <c r="E1329">
        <v>1414.1023129799901</v>
      </c>
      <c r="F1329">
        <v>869.4</v>
      </c>
      <c r="G1329">
        <v>-17.727610188608502</v>
      </c>
      <c r="H1329">
        <v>-8.2520253688755396</v>
      </c>
      <c r="I1329">
        <v>7.93298780439428E-2</v>
      </c>
      <c r="J1329">
        <v>6.7597681353628403</v>
      </c>
      <c r="K1329">
        <v>958.66467550608195</v>
      </c>
      <c r="L1329">
        <v>929.49154885840005</v>
      </c>
      <c r="M1329">
        <v>53.4047234404064</v>
      </c>
      <c r="N1329">
        <v>0.86246006184347801</v>
      </c>
      <c r="O1329">
        <v>75.868414998849701</v>
      </c>
      <c r="P1329">
        <v>37.781299524564098</v>
      </c>
      <c r="Q1329">
        <v>9.1173452205821001E-2</v>
      </c>
    </row>
    <row r="1330" spans="1:17" hidden="1" x14ac:dyDescent="0.3">
      <c r="A1330" t="s">
        <v>2815</v>
      </c>
      <c r="B1330" t="s">
        <v>2816</v>
      </c>
      <c r="C1330" t="s">
        <v>3158</v>
      </c>
      <c r="D1330" t="s">
        <v>208</v>
      </c>
      <c r="E1330">
        <v>1409.7285253799901</v>
      </c>
      <c r="F1330">
        <v>2251.9499999999998</v>
      </c>
      <c r="G1330">
        <v>56.612612603158396</v>
      </c>
      <c r="H1330">
        <v>5.3410338808290998</v>
      </c>
      <c r="I1330">
        <v>99.728332986105599</v>
      </c>
      <c r="J1330">
        <v>-5.3740102996682104</v>
      </c>
      <c r="K1330">
        <v>2213.7861244215301</v>
      </c>
      <c r="L1330">
        <v>1711.2796337055599</v>
      </c>
      <c r="M1330">
        <v>46.967870855630601</v>
      </c>
      <c r="N1330">
        <v>0.33641456083286198</v>
      </c>
      <c r="O1330">
        <v>18.4973023379737</v>
      </c>
      <c r="P1330">
        <v>123.607387548406</v>
      </c>
      <c r="Q1330">
        <v>0.129229444616202</v>
      </c>
    </row>
    <row r="1331" spans="1:17" hidden="1" x14ac:dyDescent="0.3">
      <c r="A1331" t="s">
        <v>2817</v>
      </c>
      <c r="B1331" t="s">
        <v>2818</v>
      </c>
      <c r="C1331" t="s">
        <v>3158</v>
      </c>
      <c r="D1331" t="s">
        <v>500</v>
      </c>
      <c r="E1331">
        <v>1408.2457039200001</v>
      </c>
      <c r="F1331">
        <v>121.85</v>
      </c>
      <c r="G1331">
        <v>126.32684273197999</v>
      </c>
      <c r="H1331">
        <v>-8.4604100337353394</v>
      </c>
      <c r="I1331">
        <v>59.220252128007999</v>
      </c>
      <c r="J1331">
        <v>-3.78640830003269</v>
      </c>
      <c r="K1331">
        <v>118.524055324272</v>
      </c>
      <c r="L1331">
        <v>95.051978974752402</v>
      </c>
      <c r="M1331">
        <v>45.448752044749497</v>
      </c>
      <c r="N1331">
        <v>0.17249529087003701</v>
      </c>
      <c r="O1331">
        <v>36.389002872383998</v>
      </c>
      <c r="P1331">
        <v>155.24363184299301</v>
      </c>
      <c r="Q1331">
        <v>0.119774837903936</v>
      </c>
    </row>
    <row r="1332" spans="1:17" hidden="1" x14ac:dyDescent="0.3">
      <c r="A1332" t="s">
        <v>2819</v>
      </c>
      <c r="B1332" t="s">
        <v>2820</v>
      </c>
      <c r="C1332" t="s">
        <v>3158</v>
      </c>
      <c r="D1332" t="s">
        <v>21</v>
      </c>
      <c r="E1332">
        <v>1405.358197879</v>
      </c>
      <c r="F1332">
        <v>220</v>
      </c>
      <c r="G1332">
        <v>44.228698169363803</v>
      </c>
      <c r="H1332">
        <v>2.5403944337648801</v>
      </c>
      <c r="I1332">
        <v>44.160729425626698</v>
      </c>
      <c r="J1332">
        <v>2.8864898270814399</v>
      </c>
      <c r="K1332">
        <v>210.52575575870699</v>
      </c>
      <c r="L1332">
        <v>182.903374674026</v>
      </c>
      <c r="M1332">
        <v>54.693535685293398</v>
      </c>
      <c r="N1332">
        <v>0.57830573928554996</v>
      </c>
      <c r="O1332">
        <v>13.590909090908999</v>
      </c>
      <c r="P1332">
        <v>75.859312549959995</v>
      </c>
      <c r="Q1332">
        <v>4.7523618089030002E-2</v>
      </c>
    </row>
    <row r="1333" spans="1:17" hidden="1" x14ac:dyDescent="0.3">
      <c r="A1333" t="s">
        <v>2821</v>
      </c>
      <c r="B1333" t="s">
        <v>2822</v>
      </c>
      <c r="C1333" t="s">
        <v>3158</v>
      </c>
      <c r="D1333" t="s">
        <v>222</v>
      </c>
      <c r="E1333">
        <v>1395.2526438899999</v>
      </c>
      <c r="F1333">
        <v>129.68</v>
      </c>
      <c r="G1333">
        <v>222.11070875377999</v>
      </c>
      <c r="H1333">
        <v>11.5970800232461</v>
      </c>
      <c r="I1333">
        <v>74.490618566533499</v>
      </c>
      <c r="J1333">
        <v>5.2596795997629799</v>
      </c>
      <c r="K1333">
        <v>116.979652906347</v>
      </c>
      <c r="L1333">
        <v>73.744188446500999</v>
      </c>
      <c r="M1333">
        <v>66.683083272129196</v>
      </c>
      <c r="N1333">
        <v>1.38918940717941</v>
      </c>
      <c r="O1333">
        <v>0.87722625978263702</v>
      </c>
      <c r="P1333">
        <v>258.72188430002001</v>
      </c>
      <c r="Q1333">
        <v>0.157879573247004</v>
      </c>
    </row>
    <row r="1334" spans="1:17" hidden="1" x14ac:dyDescent="0.3">
      <c r="A1334" t="s">
        <v>2823</v>
      </c>
      <c r="B1334" t="s">
        <v>2824</v>
      </c>
      <c r="C1334" t="s">
        <v>3158</v>
      </c>
      <c r="D1334" t="s">
        <v>573</v>
      </c>
      <c r="E1334">
        <v>1393.7408430749999</v>
      </c>
      <c r="F1334">
        <v>248.94</v>
      </c>
      <c r="G1334">
        <v>218.16740995500001</v>
      </c>
      <c r="H1334">
        <v>-4.4346596544149497</v>
      </c>
      <c r="I1334">
        <v>146.93010212039201</v>
      </c>
      <c r="J1334">
        <v>-6.7848569452144201</v>
      </c>
      <c r="K1334">
        <v>222.60318655254599</v>
      </c>
      <c r="L1334">
        <v>156.50468833192099</v>
      </c>
      <c r="M1334">
        <v>49.698185746087901</v>
      </c>
      <c r="N1334">
        <v>0.63306068343168898</v>
      </c>
      <c r="O1334">
        <v>5.2823973648268501</v>
      </c>
      <c r="P1334">
        <v>266.088235294117</v>
      </c>
      <c r="Q1334">
        <v>8.9489849237069E-2</v>
      </c>
    </row>
    <row r="1335" spans="1:17" hidden="1" x14ac:dyDescent="0.3">
      <c r="A1335" t="s">
        <v>2825</v>
      </c>
      <c r="B1335" t="s">
        <v>2826</v>
      </c>
      <c r="C1335" t="s">
        <v>3158</v>
      </c>
      <c r="D1335" t="s">
        <v>269</v>
      </c>
      <c r="E1335">
        <v>1392.0455135549901</v>
      </c>
      <c r="F1335">
        <v>250.7</v>
      </c>
      <c r="G1335">
        <v>17.631656450202499</v>
      </c>
      <c r="H1335">
        <v>-13.2801116629966</v>
      </c>
      <c r="I1335">
        <v>11.2942943217487</v>
      </c>
      <c r="J1335">
        <v>3.0665920932903901</v>
      </c>
      <c r="K1335">
        <v>287.04698336067298</v>
      </c>
      <c r="L1335">
        <v>267.39408165232999</v>
      </c>
      <c r="M1335">
        <v>41.055341919394898</v>
      </c>
      <c r="N1335">
        <v>1.22601893195879</v>
      </c>
      <c r="O1335">
        <v>74.990027921818907</v>
      </c>
      <c r="P1335">
        <v>48.827545265657399</v>
      </c>
      <c r="Q1335">
        <v>0.14072935723239099</v>
      </c>
    </row>
    <row r="1336" spans="1:17" hidden="1" x14ac:dyDescent="0.3">
      <c r="A1336" t="s">
        <v>2827</v>
      </c>
      <c r="B1336" t="s">
        <v>2828</v>
      </c>
      <c r="C1336" t="s">
        <v>3158</v>
      </c>
      <c r="D1336" t="s">
        <v>54</v>
      </c>
      <c r="E1336">
        <v>1387.2687451199999</v>
      </c>
      <c r="F1336">
        <v>1323.45</v>
      </c>
      <c r="G1336">
        <v>-58.3231827226235</v>
      </c>
      <c r="H1336">
        <v>-11.987248872059</v>
      </c>
      <c r="I1336">
        <v>-41.674443656607203</v>
      </c>
      <c r="J1336">
        <v>4.6663884406317102</v>
      </c>
      <c r="K1336">
        <v>1467.73383162188</v>
      </c>
      <c r="L1336">
        <v>1784.4780370399001</v>
      </c>
      <c r="M1336">
        <v>47.586388260217902</v>
      </c>
      <c r="N1336">
        <v>0.95713939812269699</v>
      </c>
      <c r="O1336">
        <v>102.501038951225</v>
      </c>
      <c r="P1336">
        <v>12.725182062092699</v>
      </c>
      <c r="Q1336">
        <v>2.4132642000642E-2</v>
      </c>
    </row>
    <row r="1337" spans="1:17" hidden="1" x14ac:dyDescent="0.3">
      <c r="A1337" t="s">
        <v>2829</v>
      </c>
      <c r="B1337" t="s">
        <v>2830</v>
      </c>
      <c r="C1337" t="s">
        <v>3158</v>
      </c>
      <c r="D1337" t="s">
        <v>208</v>
      </c>
      <c r="E1337">
        <v>1383.756733125</v>
      </c>
      <c r="F1337">
        <v>500</v>
      </c>
      <c r="G1337">
        <v>37.239025163233599</v>
      </c>
      <c r="H1337">
        <v>-4.4904216358166096</v>
      </c>
      <c r="I1337">
        <v>29.5453875553569</v>
      </c>
      <c r="J1337">
        <v>9.2944067202048704</v>
      </c>
      <c r="K1337">
        <v>477.741820486118</v>
      </c>
      <c r="L1337">
        <v>429.734605506945</v>
      </c>
      <c r="M1337">
        <v>66.486418031956504</v>
      </c>
      <c r="N1337">
        <v>0.36290880362490502</v>
      </c>
      <c r="O1337">
        <v>24.329999999999899</v>
      </c>
      <c r="P1337">
        <v>82.882223847841999</v>
      </c>
      <c r="Q1337">
        <v>0.11208127811811699</v>
      </c>
    </row>
    <row r="1338" spans="1:17" hidden="1" x14ac:dyDescent="0.3">
      <c r="A1338" t="s">
        <v>2831</v>
      </c>
      <c r="B1338" t="s">
        <v>2832</v>
      </c>
      <c r="C1338" t="s">
        <v>3158</v>
      </c>
      <c r="D1338" t="s">
        <v>117</v>
      </c>
      <c r="E1338">
        <v>1382.0308643999999</v>
      </c>
      <c r="F1338">
        <v>60.7</v>
      </c>
      <c r="G1338">
        <v>-13.6025859856572</v>
      </c>
      <c r="H1338">
        <v>-2.112859301916</v>
      </c>
      <c r="I1338">
        <v>-8.3907684193075399E-2</v>
      </c>
      <c r="J1338">
        <v>0.69688905448470795</v>
      </c>
      <c r="K1338">
        <v>62.039969418782398</v>
      </c>
      <c r="L1338">
        <v>61.821634808827099</v>
      </c>
      <c r="M1338">
        <v>62.885701848044</v>
      </c>
      <c r="N1338">
        <v>0.66049065657248596</v>
      </c>
      <c r="O1338">
        <v>41.6803953871499</v>
      </c>
      <c r="P1338">
        <v>31.956521739130402</v>
      </c>
      <c r="Q1338">
        <v>3.4698446920313E-2</v>
      </c>
    </row>
    <row r="1339" spans="1:17" hidden="1" x14ac:dyDescent="0.3">
      <c r="A1339" t="s">
        <v>2833</v>
      </c>
      <c r="B1339" t="s">
        <v>2834</v>
      </c>
      <c r="C1339" t="s">
        <v>3158</v>
      </c>
      <c r="D1339" t="s">
        <v>447</v>
      </c>
      <c r="E1339">
        <v>1376.6444800899999</v>
      </c>
      <c r="F1339">
        <v>94.81</v>
      </c>
      <c r="G1339">
        <v>-52.382043961026802</v>
      </c>
      <c r="H1339">
        <v>-5.9918849137834602</v>
      </c>
      <c r="I1339">
        <v>-13.476652161181599</v>
      </c>
      <c r="J1339">
        <v>-0.42611665520296499</v>
      </c>
      <c r="K1339">
        <v>98.569028846771104</v>
      </c>
      <c r="L1339">
        <v>106.530781415901</v>
      </c>
      <c r="M1339">
        <v>45.003478739246297</v>
      </c>
      <c r="N1339">
        <v>0.36310239059614502</v>
      </c>
      <c r="O1339">
        <v>57.1564180993566</v>
      </c>
      <c r="P1339">
        <v>7.4821448815327098</v>
      </c>
      <c r="Q1339">
        <v>-7.0247396788572003E-2</v>
      </c>
    </row>
    <row r="1340" spans="1:17" hidden="1" x14ac:dyDescent="0.3">
      <c r="A1340" t="s">
        <v>2835</v>
      </c>
      <c r="B1340" t="s">
        <v>2836</v>
      </c>
      <c r="C1340" t="s">
        <v>3158</v>
      </c>
      <c r="D1340" t="s">
        <v>213</v>
      </c>
      <c r="E1340">
        <v>1373.3346879999999</v>
      </c>
      <c r="F1340">
        <v>1520</v>
      </c>
      <c r="G1340">
        <v>73.562999992229393</v>
      </c>
      <c r="H1340">
        <v>-15.142636724122999</v>
      </c>
      <c r="I1340">
        <v>47.611149741050099</v>
      </c>
      <c r="J1340">
        <v>-5.0106247619611199</v>
      </c>
      <c r="K1340">
        <v>1581.6700580936999</v>
      </c>
      <c r="L1340">
        <v>1306.5762652441899</v>
      </c>
      <c r="M1340">
        <v>39.953341026232998</v>
      </c>
      <c r="N1340">
        <v>0.68095629157273696</v>
      </c>
      <c r="O1340">
        <v>28.092105263157801</v>
      </c>
      <c r="P1340">
        <v>100</v>
      </c>
      <c r="Q1340">
        <v>0.126136116153067</v>
      </c>
    </row>
    <row r="1341" spans="1:17" hidden="1" x14ac:dyDescent="0.3">
      <c r="A1341" t="s">
        <v>2837</v>
      </c>
      <c r="B1341" t="s">
        <v>2838</v>
      </c>
      <c r="C1341" t="s">
        <v>3158</v>
      </c>
      <c r="D1341" t="s">
        <v>117</v>
      </c>
      <c r="E1341">
        <v>1370.1333285000001</v>
      </c>
      <c r="F1341">
        <v>492.9</v>
      </c>
      <c r="G1341">
        <v>49.937255257103999</v>
      </c>
      <c r="H1341">
        <v>1.0358393869151401</v>
      </c>
      <c r="I1341">
        <v>-10.8365943580903</v>
      </c>
      <c r="J1341">
        <v>4.4268657090050398</v>
      </c>
      <c r="K1341">
        <v>508.009528664914</v>
      </c>
      <c r="L1341">
        <v>504.83465797786602</v>
      </c>
      <c r="M1341">
        <v>56.272756993889303</v>
      </c>
      <c r="N1341">
        <v>0.45396040694228201</v>
      </c>
      <c r="O1341">
        <v>36.538851694055502</v>
      </c>
      <c r="P1341">
        <v>87.842987804878007</v>
      </c>
      <c r="Q1341">
        <v>0.13309368539865399</v>
      </c>
    </row>
    <row r="1342" spans="1:17" hidden="1" x14ac:dyDescent="0.3">
      <c r="A1342" t="s">
        <v>2839</v>
      </c>
      <c r="B1342" t="s">
        <v>2840</v>
      </c>
      <c r="C1342" t="s">
        <v>3158</v>
      </c>
      <c r="D1342" t="s">
        <v>269</v>
      </c>
      <c r="E1342">
        <v>1368.835</v>
      </c>
      <c r="F1342">
        <v>1055.25</v>
      </c>
      <c r="G1342">
        <v>33.9050621289582</v>
      </c>
      <c r="H1342">
        <v>-11.4078015992233</v>
      </c>
      <c r="I1342">
        <v>-19.159402366277401</v>
      </c>
      <c r="J1342">
        <v>-4.0242066882110397</v>
      </c>
      <c r="K1342">
        <v>1151.3449591583501</v>
      </c>
      <c r="L1342">
        <v>1100.4531302743201</v>
      </c>
      <c r="M1342">
        <v>32.293833207356002</v>
      </c>
      <c r="N1342">
        <v>0.72788821100995305</v>
      </c>
      <c r="O1342">
        <v>48.770433546552901</v>
      </c>
      <c r="P1342">
        <v>67.6197283774124</v>
      </c>
      <c r="Q1342">
        <v>5.3702379678003002E-2</v>
      </c>
    </row>
    <row r="1343" spans="1:17" hidden="1" x14ac:dyDescent="0.3">
      <c r="A1343" t="s">
        <v>2841</v>
      </c>
      <c r="B1343" t="s">
        <v>2842</v>
      </c>
      <c r="C1343" t="s">
        <v>3158</v>
      </c>
      <c r="D1343" t="s">
        <v>97</v>
      </c>
      <c r="E1343">
        <v>1359.30832749</v>
      </c>
      <c r="F1343">
        <v>641.9</v>
      </c>
      <c r="G1343">
        <v>-3.5959943525970801</v>
      </c>
      <c r="H1343">
        <v>-21.5327241717549</v>
      </c>
      <c r="I1343">
        <v>-0.60914653487422399</v>
      </c>
      <c r="J1343">
        <v>-6.18268689809012</v>
      </c>
      <c r="K1343">
        <v>721.52030893356095</v>
      </c>
      <c r="L1343">
        <v>670.64815794025503</v>
      </c>
      <c r="M1343">
        <v>21.448202849129999</v>
      </c>
      <c r="N1343">
        <v>0.145344486188977</v>
      </c>
      <c r="O1343">
        <v>32.403801215142501</v>
      </c>
      <c r="P1343">
        <v>28.572859288933401</v>
      </c>
      <c r="Q1343">
        <v>-8.3433523151293001E-2</v>
      </c>
    </row>
    <row r="1344" spans="1:17" hidden="1" x14ac:dyDescent="0.3">
      <c r="A1344" t="s">
        <v>2843</v>
      </c>
      <c r="B1344" t="s">
        <v>2844</v>
      </c>
      <c r="C1344" t="s">
        <v>3158</v>
      </c>
      <c r="D1344" t="s">
        <v>699</v>
      </c>
      <c r="E1344">
        <v>1356.876649436</v>
      </c>
      <c r="F1344">
        <v>60.15</v>
      </c>
      <c r="G1344">
        <v>-0.90503905921802996</v>
      </c>
      <c r="H1344">
        <v>-6.1184633205011902</v>
      </c>
      <c r="I1344">
        <v>5.9039618164421297</v>
      </c>
      <c r="J1344">
        <v>-2.02592956131048</v>
      </c>
      <c r="K1344">
        <v>65.0507173264252</v>
      </c>
      <c r="L1344">
        <v>60.976905506993702</v>
      </c>
      <c r="M1344">
        <v>37.385768607453201</v>
      </c>
      <c r="N1344">
        <v>0.69870599046221005</v>
      </c>
      <c r="O1344">
        <v>28.844555278470398</v>
      </c>
      <c r="P1344">
        <v>34.7144456886898</v>
      </c>
      <c r="Q1344">
        <v>0.16595263194318499</v>
      </c>
    </row>
    <row r="1345" spans="1:17" hidden="1" x14ac:dyDescent="0.3">
      <c r="A1345" t="s">
        <v>2845</v>
      </c>
      <c r="B1345" t="s">
        <v>2846</v>
      </c>
      <c r="C1345" t="s">
        <v>3158</v>
      </c>
      <c r="D1345" t="s">
        <v>266</v>
      </c>
      <c r="E1345">
        <v>1356.874639095</v>
      </c>
      <c r="F1345">
        <v>100.17</v>
      </c>
      <c r="G1345">
        <v>-28.577674779809598</v>
      </c>
      <c r="H1345">
        <v>-5.6457292261197596</v>
      </c>
      <c r="I1345">
        <v>-7.0523763958140098</v>
      </c>
      <c r="J1345">
        <v>2.6438623296262298</v>
      </c>
      <c r="K1345">
        <v>102.686397898607</v>
      </c>
      <c r="L1345">
        <v>108.161171271901</v>
      </c>
      <c r="M1345">
        <v>56.652387426770801</v>
      </c>
      <c r="N1345">
        <v>0.55105300159987003</v>
      </c>
      <c r="O1345">
        <v>28.771089148447601</v>
      </c>
      <c r="P1345">
        <v>8.88043478260869</v>
      </c>
      <c r="Q1345">
        <v>-4.0287676474868001E-2</v>
      </c>
    </row>
    <row r="1346" spans="1:17" hidden="1" x14ac:dyDescent="0.3">
      <c r="A1346" t="s">
        <v>2847</v>
      </c>
      <c r="B1346" t="s">
        <v>2848</v>
      </c>
      <c r="C1346" t="s">
        <v>3158</v>
      </c>
      <c r="D1346" t="s">
        <v>972</v>
      </c>
      <c r="E1346">
        <v>1356.041894</v>
      </c>
      <c r="F1346">
        <v>993.55</v>
      </c>
      <c r="G1346">
        <v>5.9750800742463301</v>
      </c>
      <c r="H1346">
        <v>5.69885764355889</v>
      </c>
      <c r="I1346">
        <v>26.9702281038705</v>
      </c>
      <c r="J1346">
        <v>7.7133065535779899</v>
      </c>
      <c r="K1346">
        <v>878.15770041959195</v>
      </c>
      <c r="L1346">
        <v>792.36076420627603</v>
      </c>
      <c r="M1346">
        <v>68.937466650660596</v>
      </c>
      <c r="N1346">
        <v>0.50067639792864205</v>
      </c>
      <c r="O1346">
        <v>3.2258064516128999</v>
      </c>
      <c r="P1346">
        <v>65.288637497920405</v>
      </c>
      <c r="Q1346">
        <v>8.5325981232848999E-2</v>
      </c>
    </row>
    <row r="1347" spans="1:17" hidden="1" x14ac:dyDescent="0.3">
      <c r="A1347" t="s">
        <v>2849</v>
      </c>
      <c r="B1347" t="s">
        <v>2850</v>
      </c>
      <c r="C1347" t="s">
        <v>3158</v>
      </c>
      <c r="D1347" t="s">
        <v>269</v>
      </c>
      <c r="E1347">
        <v>1353.12084</v>
      </c>
      <c r="F1347">
        <v>1260</v>
      </c>
      <c r="G1347">
        <v>81.493988813493999</v>
      </c>
      <c r="H1347">
        <v>3.0576165317295501</v>
      </c>
      <c r="I1347">
        <v>45.208826527394699</v>
      </c>
      <c r="J1347">
        <v>-3.3004810967315801</v>
      </c>
      <c r="K1347">
        <v>1145.39669210595</v>
      </c>
      <c r="L1347">
        <v>899.80889954555505</v>
      </c>
      <c r="M1347">
        <v>52.016484278021103</v>
      </c>
      <c r="N1347">
        <v>0.666137985725614</v>
      </c>
      <c r="O1347">
        <v>17.456349206349199</v>
      </c>
      <c r="P1347">
        <v>147.058823529411</v>
      </c>
      <c r="Q1347">
        <v>0.15185814598731301</v>
      </c>
    </row>
    <row r="1348" spans="1:17" hidden="1" x14ac:dyDescent="0.3">
      <c r="A1348" t="s">
        <v>2851</v>
      </c>
      <c r="B1348" t="s">
        <v>2852</v>
      </c>
      <c r="C1348" t="s">
        <v>3158</v>
      </c>
      <c r="D1348" t="s">
        <v>251</v>
      </c>
      <c r="E1348">
        <v>1344.551999436</v>
      </c>
      <c r="F1348">
        <v>24.06</v>
      </c>
      <c r="G1348">
        <v>-45.129698610193302</v>
      </c>
      <c r="H1348">
        <v>-0.29406897005736199</v>
      </c>
      <c r="I1348">
        <v>-20.948688076272401</v>
      </c>
      <c r="J1348">
        <v>3.4959802444069599</v>
      </c>
      <c r="K1348">
        <v>25.172811503693001</v>
      </c>
      <c r="L1348">
        <v>28.911622459424599</v>
      </c>
      <c r="M1348">
        <v>56.102274007296103</v>
      </c>
      <c r="N1348">
        <v>0.77224999729322696</v>
      </c>
      <c r="O1348">
        <v>90.357439733998305</v>
      </c>
      <c r="P1348">
        <v>9.4133697135061407</v>
      </c>
      <c r="Q1348">
        <v>-5.3224282566095002E-2</v>
      </c>
    </row>
    <row r="1349" spans="1:17" hidden="1" x14ac:dyDescent="0.3">
      <c r="A1349" t="s">
        <v>2853</v>
      </c>
      <c r="B1349" t="s">
        <v>2854</v>
      </c>
      <c r="C1349" t="s">
        <v>3158</v>
      </c>
      <c r="D1349" t="s">
        <v>69</v>
      </c>
      <c r="E1349">
        <v>1341.5519999999999</v>
      </c>
      <c r="F1349">
        <v>882.6</v>
      </c>
      <c r="G1349">
        <v>53.571883967103602</v>
      </c>
      <c r="H1349">
        <v>-3.9435631999054799</v>
      </c>
      <c r="I1349">
        <v>45.124334166337697</v>
      </c>
      <c r="J1349">
        <v>0.42645908590480203</v>
      </c>
      <c r="K1349">
        <v>866.90225230019405</v>
      </c>
      <c r="L1349">
        <v>747.12963418841696</v>
      </c>
      <c r="M1349">
        <v>54.354525219069799</v>
      </c>
      <c r="N1349">
        <v>0.79860115443499902</v>
      </c>
      <c r="O1349">
        <v>22.167459777928801</v>
      </c>
      <c r="P1349">
        <v>118.70895799776901</v>
      </c>
      <c r="Q1349">
        <v>0.17195008334386999</v>
      </c>
    </row>
    <row r="1350" spans="1:17" hidden="1" x14ac:dyDescent="0.3">
      <c r="A1350" t="s">
        <v>2855</v>
      </c>
      <c r="B1350" t="s">
        <v>2856</v>
      </c>
      <c r="C1350" t="s">
        <v>3158</v>
      </c>
      <c r="D1350" t="s">
        <v>46</v>
      </c>
      <c r="E1350">
        <v>1340.356413662</v>
      </c>
      <c r="F1350">
        <v>153.09</v>
      </c>
      <c r="G1350">
        <v>-1.8266999139743201</v>
      </c>
      <c r="H1350">
        <v>-14.908897261039501</v>
      </c>
      <c r="I1350">
        <v>14.8790092750393</v>
      </c>
      <c r="J1350">
        <v>2.7964271763424899</v>
      </c>
      <c r="K1350">
        <v>154.889406726902</v>
      </c>
      <c r="L1350">
        <v>151.883261370914</v>
      </c>
      <c r="M1350">
        <v>48.442837049939598</v>
      </c>
      <c r="N1350">
        <v>1.64442711024459</v>
      </c>
      <c r="O1350">
        <v>48.866679730877202</v>
      </c>
      <c r="P1350">
        <v>57.743431221020103</v>
      </c>
      <c r="Q1350">
        <v>0.132190155111302</v>
      </c>
    </row>
    <row r="1351" spans="1:17" hidden="1" x14ac:dyDescent="0.3">
      <c r="A1351" t="s">
        <v>2857</v>
      </c>
      <c r="B1351" t="s">
        <v>2858</v>
      </c>
      <c r="C1351" t="s">
        <v>3158</v>
      </c>
      <c r="D1351" t="s">
        <v>266</v>
      </c>
      <c r="E1351">
        <v>1337.8603734200001</v>
      </c>
      <c r="F1351">
        <v>918.05</v>
      </c>
      <c r="G1351">
        <v>134.45637760333801</v>
      </c>
      <c r="H1351">
        <v>-16.9543563990356</v>
      </c>
      <c r="I1351">
        <v>60.781468685283102</v>
      </c>
      <c r="J1351">
        <v>0.88779286495627796</v>
      </c>
      <c r="K1351">
        <v>986.79937361571797</v>
      </c>
      <c r="L1351">
        <v>800.05066343643296</v>
      </c>
      <c r="M1351">
        <v>41.322146870081298</v>
      </c>
      <c r="N1351">
        <v>0.51250559855926503</v>
      </c>
      <c r="O1351">
        <v>33.979630739066501</v>
      </c>
      <c r="P1351">
        <v>159.62952488687699</v>
      </c>
      <c r="Q1351">
        <v>0.16923332630157401</v>
      </c>
    </row>
    <row r="1352" spans="1:17" hidden="1" x14ac:dyDescent="0.3">
      <c r="A1352" t="s">
        <v>2859</v>
      </c>
      <c r="B1352" t="s">
        <v>2860</v>
      </c>
      <c r="C1352" t="s">
        <v>3158</v>
      </c>
      <c r="D1352" t="s">
        <v>269</v>
      </c>
      <c r="E1352">
        <v>1323.108972648</v>
      </c>
      <c r="F1352">
        <v>249.36</v>
      </c>
      <c r="G1352">
        <v>89.946603388900797</v>
      </c>
      <c r="H1352">
        <v>20.5802081770833</v>
      </c>
      <c r="I1352">
        <v>101.71166945002901</v>
      </c>
      <c r="J1352">
        <v>-8.1884210891227394</v>
      </c>
      <c r="K1352">
        <v>211.417439049069</v>
      </c>
      <c r="L1352">
        <v>172.17168590771101</v>
      </c>
      <c r="M1352">
        <v>60.922944023729102</v>
      </c>
      <c r="N1352">
        <v>2.9926125660002798</v>
      </c>
      <c r="O1352">
        <v>9.86926531921719</v>
      </c>
      <c r="P1352">
        <v>132.829131652661</v>
      </c>
    </row>
    <row r="1353" spans="1:17" hidden="1" x14ac:dyDescent="0.3">
      <c r="A1353" t="s">
        <v>2861</v>
      </c>
      <c r="B1353" t="s">
        <v>2862</v>
      </c>
      <c r="C1353" t="s">
        <v>3158</v>
      </c>
      <c r="D1353" t="s">
        <v>2863</v>
      </c>
      <c r="E1353">
        <v>1318.2991995</v>
      </c>
      <c r="F1353">
        <v>695.15</v>
      </c>
      <c r="G1353">
        <v>30.581486741013901</v>
      </c>
      <c r="H1353">
        <v>6.2214557351225102</v>
      </c>
      <c r="I1353">
        <v>44.723076185881901</v>
      </c>
      <c r="J1353">
        <v>9.3152769316477997</v>
      </c>
      <c r="K1353">
        <v>635.32883815345303</v>
      </c>
      <c r="L1353">
        <v>597.78363555877502</v>
      </c>
      <c r="M1353">
        <v>72.2471745113005</v>
      </c>
      <c r="N1353">
        <v>1.0149347857245199</v>
      </c>
      <c r="O1353">
        <v>36.517298424800401</v>
      </c>
      <c r="P1353">
        <v>95.816901408450605</v>
      </c>
    </row>
    <row r="1354" spans="1:17" hidden="1" x14ac:dyDescent="0.3">
      <c r="A1354" t="s">
        <v>2864</v>
      </c>
      <c r="B1354" t="s">
        <v>2865</v>
      </c>
      <c r="C1354" t="s">
        <v>3158</v>
      </c>
      <c r="D1354" t="s">
        <v>72</v>
      </c>
      <c r="E1354">
        <v>1317.0252169799901</v>
      </c>
      <c r="F1354">
        <v>89.79</v>
      </c>
      <c r="G1354">
        <v>-22.078484035294501</v>
      </c>
      <c r="H1354">
        <v>-3.5071402525417601</v>
      </c>
      <c r="I1354">
        <v>-23.050723895259299</v>
      </c>
      <c r="J1354">
        <v>1.32647617212219</v>
      </c>
      <c r="K1354">
        <v>90.753303560327595</v>
      </c>
      <c r="L1354">
        <v>97.382844777360006</v>
      </c>
      <c r="M1354">
        <v>60.254892810095598</v>
      </c>
      <c r="N1354">
        <v>0.51948613519361198</v>
      </c>
      <c r="O1354">
        <v>37.988640160374104</v>
      </c>
      <c r="P1354">
        <v>10.592437492302</v>
      </c>
      <c r="Q1354">
        <v>-5.4736580400199996E-3</v>
      </c>
    </row>
    <row r="1355" spans="1:17" hidden="1" x14ac:dyDescent="0.3">
      <c r="A1355" t="s">
        <v>2866</v>
      </c>
      <c r="B1355" t="s">
        <v>2867</v>
      </c>
      <c r="C1355" t="s">
        <v>3158</v>
      </c>
      <c r="D1355" t="s">
        <v>183</v>
      </c>
      <c r="E1355">
        <v>1314.5639329099999</v>
      </c>
      <c r="F1355">
        <v>2165</v>
      </c>
      <c r="G1355">
        <v>25.791841256237699</v>
      </c>
      <c r="H1355">
        <v>-12.860182268564399</v>
      </c>
      <c r="I1355">
        <v>3.4305825777728001</v>
      </c>
      <c r="J1355">
        <v>-1.48124707334033</v>
      </c>
      <c r="K1355">
        <v>2389.76407805694</v>
      </c>
      <c r="L1355">
        <v>2274.2280329309901</v>
      </c>
      <c r="M1355">
        <v>36.134029477378498</v>
      </c>
      <c r="N1355">
        <v>0.64585453948448501</v>
      </c>
      <c r="O1355">
        <v>59.307159353348702</v>
      </c>
      <c r="P1355">
        <v>56.317689530685897</v>
      </c>
      <c r="Q1355">
        <v>7.6759572378080995E-2</v>
      </c>
    </row>
    <row r="1356" spans="1:17" hidden="1" x14ac:dyDescent="0.3">
      <c r="A1356" t="s">
        <v>2868</v>
      </c>
      <c r="B1356" t="s">
        <v>2869</v>
      </c>
      <c r="C1356" t="s">
        <v>3158</v>
      </c>
      <c r="D1356" t="s">
        <v>139</v>
      </c>
      <c r="E1356">
        <v>1306.645000992</v>
      </c>
      <c r="F1356">
        <v>52.04</v>
      </c>
      <c r="G1356">
        <v>83.544147543652699</v>
      </c>
      <c r="H1356">
        <v>-0.27510261701059402</v>
      </c>
      <c r="I1356">
        <v>41.533928511456303</v>
      </c>
      <c r="J1356">
        <v>1.6179151587343199</v>
      </c>
      <c r="K1356">
        <v>50.143532084337799</v>
      </c>
      <c r="L1356">
        <v>42.915267784296503</v>
      </c>
      <c r="M1356">
        <v>55.079564549735103</v>
      </c>
      <c r="N1356">
        <v>0.29613649214841498</v>
      </c>
      <c r="O1356">
        <v>32.398155265180598</v>
      </c>
      <c r="P1356">
        <v>111.544715447154</v>
      </c>
      <c r="Q1356">
        <v>8.1023911279046998E-2</v>
      </c>
    </row>
    <row r="1357" spans="1:17" hidden="1" x14ac:dyDescent="0.3">
      <c r="A1357" t="s">
        <v>2870</v>
      </c>
      <c r="B1357" t="s">
        <v>2871</v>
      </c>
      <c r="C1357" t="s">
        <v>3158</v>
      </c>
      <c r="D1357" t="s">
        <v>213</v>
      </c>
      <c r="E1357">
        <v>1304.1780954999999</v>
      </c>
      <c r="F1357">
        <v>143.75</v>
      </c>
      <c r="G1357">
        <v>1.8469172972636601</v>
      </c>
      <c r="H1357">
        <v>13.998699408794399</v>
      </c>
      <c r="I1357">
        <v>7.4647262198801503</v>
      </c>
      <c r="J1357">
        <v>8.2234116771611898</v>
      </c>
      <c r="K1357">
        <v>128.922580919014</v>
      </c>
      <c r="L1357">
        <v>129.70422917751199</v>
      </c>
      <c r="M1357">
        <v>83.822477160210596</v>
      </c>
      <c r="N1357">
        <v>2.1198581874220199</v>
      </c>
      <c r="O1357">
        <v>8.5217391304347903</v>
      </c>
      <c r="P1357">
        <v>31.880733944954098</v>
      </c>
      <c r="Q1357">
        <v>7.7119696566050999E-2</v>
      </c>
    </row>
    <row r="1358" spans="1:17" hidden="1" x14ac:dyDescent="0.3">
      <c r="A1358" t="s">
        <v>2872</v>
      </c>
      <c r="B1358" t="s">
        <v>2873</v>
      </c>
      <c r="C1358" t="s">
        <v>3158</v>
      </c>
      <c r="D1358" t="s">
        <v>421</v>
      </c>
      <c r="E1358">
        <v>1300.7091629219999</v>
      </c>
      <c r="F1358">
        <v>32.6</v>
      </c>
      <c r="G1358">
        <v>-6.5940342745290401</v>
      </c>
      <c r="H1358">
        <v>-6.0574729823369502</v>
      </c>
      <c r="I1358">
        <v>-23.008321490465701</v>
      </c>
      <c r="J1358">
        <v>-3.0163508126013001</v>
      </c>
      <c r="K1358">
        <v>33.815202104686499</v>
      </c>
      <c r="L1358">
        <v>34.760892682480502</v>
      </c>
      <c r="M1358">
        <v>48.573554529774697</v>
      </c>
      <c r="N1358">
        <v>0.59054587161069005</v>
      </c>
      <c r="O1358">
        <v>42.638036809815901</v>
      </c>
      <c r="P1358">
        <v>28.0943025540275</v>
      </c>
      <c r="Q1358">
        <v>-1.4734466968908001E-2</v>
      </c>
    </row>
    <row r="1359" spans="1:17" hidden="1" x14ac:dyDescent="0.3">
      <c r="A1359" t="s">
        <v>2874</v>
      </c>
      <c r="B1359" t="s">
        <v>2875</v>
      </c>
      <c r="C1359" t="s">
        <v>3158</v>
      </c>
      <c r="D1359" t="s">
        <v>447</v>
      </c>
      <c r="E1359">
        <v>1298.5015927679999</v>
      </c>
      <c r="F1359">
        <v>124.96</v>
      </c>
      <c r="G1359">
        <v>-41.401542371048599</v>
      </c>
      <c r="H1359">
        <v>-4.0448963825338904</v>
      </c>
      <c r="I1359">
        <v>-29.372231300455098</v>
      </c>
      <c r="J1359">
        <v>3.64204302406687</v>
      </c>
      <c r="M1359">
        <v>60.2561280001634</v>
      </c>
      <c r="O1359">
        <v>41.645326504481403</v>
      </c>
      <c r="P1359">
        <v>7.5387263339070403</v>
      </c>
    </row>
    <row r="1360" spans="1:17" hidden="1" x14ac:dyDescent="0.3">
      <c r="A1360" t="s">
        <v>2876</v>
      </c>
      <c r="B1360" t="s">
        <v>2877</v>
      </c>
      <c r="C1360" t="s">
        <v>3158</v>
      </c>
      <c r="D1360" t="s">
        <v>117</v>
      </c>
      <c r="E1360">
        <v>1292.2462983299999</v>
      </c>
      <c r="F1360">
        <v>10.81</v>
      </c>
      <c r="G1360">
        <v>-11.3336414010708</v>
      </c>
      <c r="H1360">
        <v>-9.6661686345108695</v>
      </c>
      <c r="I1360">
        <v>-24.426078065290302</v>
      </c>
      <c r="J1360">
        <v>1.1862164162816999</v>
      </c>
      <c r="K1360">
        <v>11.4458312426146</v>
      </c>
      <c r="L1360">
        <v>12.635054381984</v>
      </c>
      <c r="M1360">
        <v>56.692748432743898</v>
      </c>
      <c r="N1360">
        <v>0.346885155805783</v>
      </c>
      <c r="O1360">
        <v>70.212765957446706</v>
      </c>
      <c r="P1360">
        <v>12.020725388601001</v>
      </c>
      <c r="Q1360">
        <v>2.8234596759149001E-2</v>
      </c>
    </row>
    <row r="1361" spans="1:17" hidden="1" x14ac:dyDescent="0.3">
      <c r="A1361" t="s">
        <v>2878</v>
      </c>
      <c r="B1361" t="s">
        <v>2879</v>
      </c>
      <c r="C1361" t="s">
        <v>3158</v>
      </c>
      <c r="D1361" t="s">
        <v>2243</v>
      </c>
      <c r="E1361">
        <v>1288.52271</v>
      </c>
      <c r="F1361">
        <v>798.3</v>
      </c>
      <c r="G1361">
        <v>-49.057380565745902</v>
      </c>
      <c r="H1361">
        <v>-27.483559938858601</v>
      </c>
      <c r="I1361">
        <v>-32.8051971340169</v>
      </c>
      <c r="J1361">
        <v>4.7310196491561198</v>
      </c>
      <c r="K1361">
        <v>963.19090733607095</v>
      </c>
      <c r="L1361">
        <v>1073.85178716562</v>
      </c>
      <c r="M1361">
        <v>34.687859017216702</v>
      </c>
      <c r="N1361">
        <v>2.3716444241359298</v>
      </c>
      <c r="O1361">
        <v>81.754979331078502</v>
      </c>
      <c r="P1361">
        <v>6.0863787375415201</v>
      </c>
      <c r="Q1361">
        <v>7.3267472677782997E-2</v>
      </c>
    </row>
    <row r="1362" spans="1:17" hidden="1" x14ac:dyDescent="0.3">
      <c r="A1362" t="s">
        <v>2880</v>
      </c>
      <c r="B1362" t="s">
        <v>2881</v>
      </c>
      <c r="C1362" t="s">
        <v>3158</v>
      </c>
      <c r="D1362" t="s">
        <v>375</v>
      </c>
      <c r="E1362">
        <v>1288.4253564000001</v>
      </c>
      <c r="F1362">
        <v>210.67</v>
      </c>
      <c r="G1362">
        <v>-30.2227798306488</v>
      </c>
      <c r="H1362">
        <v>-4.6737330061220304</v>
      </c>
      <c r="I1362">
        <v>-30.421866061078301</v>
      </c>
      <c r="J1362">
        <v>-3.57944937050843</v>
      </c>
      <c r="K1362">
        <v>223.60426439966599</v>
      </c>
      <c r="L1362">
        <v>239.91653543626501</v>
      </c>
      <c r="M1362">
        <v>36.446426335281103</v>
      </c>
      <c r="N1362">
        <v>0.55467853021489799</v>
      </c>
      <c r="O1362">
        <v>48.075188683723297</v>
      </c>
      <c r="P1362">
        <v>3.3101216163201101</v>
      </c>
      <c r="Q1362">
        <v>9.1445932629727E-2</v>
      </c>
    </row>
    <row r="1363" spans="1:17" hidden="1" x14ac:dyDescent="0.3">
      <c r="A1363" t="s">
        <v>2882</v>
      </c>
      <c r="B1363" t="s">
        <v>2883</v>
      </c>
      <c r="C1363" t="s">
        <v>3158</v>
      </c>
      <c r="D1363" t="s">
        <v>269</v>
      </c>
      <c r="E1363">
        <v>1286.6385</v>
      </c>
      <c r="F1363">
        <v>1027.3499999999999</v>
      </c>
      <c r="G1363">
        <v>14.345523757084701</v>
      </c>
      <c r="H1363">
        <v>-10.506689669539901</v>
      </c>
      <c r="I1363">
        <v>26.374834827678299</v>
      </c>
      <c r="J1363">
        <v>-9.0655687918013292</v>
      </c>
      <c r="K1363">
        <v>942.48161917455104</v>
      </c>
      <c r="M1363">
        <v>34.966009346379103</v>
      </c>
      <c r="O1363">
        <v>30.680877987054</v>
      </c>
      <c r="P1363">
        <v>50.637829912023399</v>
      </c>
    </row>
    <row r="1364" spans="1:17" hidden="1" x14ac:dyDescent="0.3">
      <c r="A1364" t="s">
        <v>2884</v>
      </c>
      <c r="B1364" t="s">
        <v>2885</v>
      </c>
      <c r="C1364" t="s">
        <v>3158</v>
      </c>
      <c r="D1364" t="s">
        <v>169</v>
      </c>
      <c r="E1364">
        <v>1286.609761125</v>
      </c>
      <c r="F1364">
        <v>1047.3499999999999</v>
      </c>
      <c r="G1364">
        <v>-37.701275113954999</v>
      </c>
      <c r="H1364">
        <v>-7.4386260181538297</v>
      </c>
      <c r="I1364">
        <v>-13.2882061582226</v>
      </c>
      <c r="J1364">
        <v>4.1067591721970498</v>
      </c>
      <c r="K1364">
        <v>1105.02506452134</v>
      </c>
      <c r="L1364">
        <v>1155.77093238101</v>
      </c>
      <c r="M1364">
        <v>58.950663287562698</v>
      </c>
      <c r="N1364">
        <v>0.73559477700633902</v>
      </c>
      <c r="O1364">
        <v>50.3795292882035</v>
      </c>
      <c r="P1364">
        <v>16.391620825693099</v>
      </c>
      <c r="Q1364">
        <v>-4.8556462159635001E-2</v>
      </c>
    </row>
    <row r="1365" spans="1:17" hidden="1" x14ac:dyDescent="0.3">
      <c r="A1365" t="s">
        <v>2886</v>
      </c>
      <c r="B1365" t="s">
        <v>2887</v>
      </c>
      <c r="C1365" t="s">
        <v>3158</v>
      </c>
      <c r="D1365" t="s">
        <v>1466</v>
      </c>
      <c r="E1365">
        <v>1286.104161</v>
      </c>
      <c r="F1365">
        <v>309.64999999999998</v>
      </c>
      <c r="G1365">
        <v>-2.2565950990491701</v>
      </c>
      <c r="H1365">
        <v>-0.96939241042022595</v>
      </c>
      <c r="I1365">
        <v>15.671836544136401</v>
      </c>
      <c r="J1365">
        <v>-4.5735580198085097</v>
      </c>
      <c r="K1365">
        <v>301.594690535236</v>
      </c>
      <c r="L1365">
        <v>285.00721927439901</v>
      </c>
      <c r="M1365">
        <v>36.381877011076597</v>
      </c>
      <c r="N1365">
        <v>0.75622851576153605</v>
      </c>
      <c r="O1365">
        <v>28.855159050540902</v>
      </c>
      <c r="P1365">
        <v>46.684036001894803</v>
      </c>
    </row>
    <row r="1366" spans="1:17" hidden="1" x14ac:dyDescent="0.3">
      <c r="A1366" t="s">
        <v>2888</v>
      </c>
      <c r="B1366" t="s">
        <v>2889</v>
      </c>
      <c r="C1366" t="s">
        <v>3158</v>
      </c>
      <c r="D1366" t="s">
        <v>72</v>
      </c>
      <c r="E1366">
        <v>1280.0050000000001</v>
      </c>
      <c r="F1366">
        <v>43.26</v>
      </c>
      <c r="G1366">
        <v>-31.850996237958199</v>
      </c>
      <c r="H1366">
        <v>5.1769727487926502</v>
      </c>
      <c r="I1366">
        <v>-16.858397271803</v>
      </c>
      <c r="J1366">
        <v>-1.52019132281124</v>
      </c>
      <c r="K1366">
        <v>43.760358096087501</v>
      </c>
      <c r="L1366">
        <v>46.503496085368504</v>
      </c>
      <c r="M1366">
        <v>59.644282655790299</v>
      </c>
      <c r="N1366">
        <v>1.2667007968101001</v>
      </c>
      <c r="O1366">
        <v>32.8941285251964</v>
      </c>
      <c r="P1366">
        <v>16.918918918918902</v>
      </c>
      <c r="Q1366">
        <v>2.5051820046933002E-2</v>
      </c>
    </row>
    <row r="1367" spans="1:17" hidden="1" x14ac:dyDescent="0.3">
      <c r="A1367" t="s">
        <v>2890</v>
      </c>
      <c r="B1367" t="s">
        <v>2891</v>
      </c>
      <c r="C1367" t="s">
        <v>3158</v>
      </c>
      <c r="D1367" t="s">
        <v>21</v>
      </c>
      <c r="E1367">
        <v>1275.1918106999999</v>
      </c>
      <c r="F1367">
        <v>1460.1</v>
      </c>
      <c r="G1367">
        <v>137.32287778392299</v>
      </c>
      <c r="H1367">
        <v>8.9694154257968997</v>
      </c>
      <c r="I1367">
        <v>4.9914176444099798</v>
      </c>
      <c r="J1367">
        <v>-8.1233042127019104</v>
      </c>
      <c r="K1367">
        <v>1369.6254100777501</v>
      </c>
      <c r="L1367">
        <v>1173.9141049216901</v>
      </c>
      <c r="M1367">
        <v>50.742704524644402</v>
      </c>
      <c r="N1367">
        <v>2.2862883553136801</v>
      </c>
      <c r="O1367">
        <v>24.543630821708099</v>
      </c>
      <c r="P1367">
        <v>183.65470291649299</v>
      </c>
    </row>
    <row r="1368" spans="1:17" hidden="1" x14ac:dyDescent="0.3">
      <c r="A1368" t="s">
        <v>2892</v>
      </c>
      <c r="B1368" t="s">
        <v>2893</v>
      </c>
      <c r="C1368" t="s">
        <v>3158</v>
      </c>
      <c r="D1368" t="s">
        <v>500</v>
      </c>
      <c r="E1368">
        <v>1270.6226037599999</v>
      </c>
      <c r="F1368">
        <v>373.95</v>
      </c>
      <c r="G1368">
        <v>63.893106286285303</v>
      </c>
      <c r="H1368">
        <v>-9.8703085233665693</v>
      </c>
      <c r="I1368">
        <v>40.3818008602356</v>
      </c>
      <c r="J1368">
        <v>-2.55035540542942</v>
      </c>
      <c r="K1368">
        <v>388.98403087385901</v>
      </c>
      <c r="L1368">
        <v>328.09408119691801</v>
      </c>
      <c r="M1368">
        <v>37.274542574695097</v>
      </c>
      <c r="N1368">
        <v>0.53276564056421305</v>
      </c>
      <c r="O1368">
        <v>21.633908276507501</v>
      </c>
      <c r="P1368">
        <v>91.769230769230703</v>
      </c>
      <c r="Q1368">
        <v>6.8051324145826E-2</v>
      </c>
    </row>
    <row r="1369" spans="1:17" hidden="1" x14ac:dyDescent="0.3">
      <c r="A1369" t="s">
        <v>2894</v>
      </c>
      <c r="B1369" t="s">
        <v>2895</v>
      </c>
      <c r="C1369" t="s">
        <v>3158</v>
      </c>
      <c r="D1369" t="s">
        <v>222</v>
      </c>
      <c r="E1369">
        <v>1270.393825373</v>
      </c>
      <c r="F1369">
        <v>19</v>
      </c>
      <c r="G1369">
        <v>-37.949950120890698</v>
      </c>
      <c r="H1369">
        <v>0.58567885154798804</v>
      </c>
      <c r="I1369">
        <v>-32.911589929442897</v>
      </c>
      <c r="J1369">
        <v>10.5872527910022</v>
      </c>
      <c r="K1369">
        <v>18.4819470571986</v>
      </c>
      <c r="L1369">
        <v>21.438485102048801</v>
      </c>
      <c r="M1369">
        <v>71.020833298903497</v>
      </c>
      <c r="N1369">
        <v>0.52415710880652999</v>
      </c>
      <c r="O1369">
        <v>121.052631578947</v>
      </c>
      <c r="P1369">
        <v>28.726287262872599</v>
      </c>
      <c r="Q1369">
        <v>6.6369593410790004E-2</v>
      </c>
    </row>
    <row r="1370" spans="1:17" hidden="1" x14ac:dyDescent="0.3">
      <c r="A1370" t="s">
        <v>2896</v>
      </c>
      <c r="B1370" t="s">
        <v>2897</v>
      </c>
      <c r="C1370" t="s">
        <v>3158</v>
      </c>
      <c r="D1370" t="s">
        <v>761</v>
      </c>
      <c r="E1370">
        <v>1268.2224000000001</v>
      </c>
      <c r="F1370">
        <v>15.13</v>
      </c>
      <c r="G1370">
        <v>-32.746804426436299</v>
      </c>
      <c r="H1370">
        <v>-18.5720845290226</v>
      </c>
      <c r="I1370">
        <v>-65.826474889944194</v>
      </c>
      <c r="J1370">
        <v>-4.83894263519311</v>
      </c>
      <c r="K1370">
        <v>20.792714389644999</v>
      </c>
      <c r="L1370">
        <v>27.7953912549685</v>
      </c>
      <c r="M1370">
        <v>28.566515729963001</v>
      </c>
      <c r="N1370">
        <v>0.37365787764647801</v>
      </c>
      <c r="O1370">
        <v>199.07468605419601</v>
      </c>
      <c r="P1370">
        <v>5.5826936496859698</v>
      </c>
      <c r="Q1370">
        <v>0.109030693660084</v>
      </c>
    </row>
    <row r="1371" spans="1:17" hidden="1" x14ac:dyDescent="0.3">
      <c r="A1371" t="s">
        <v>2898</v>
      </c>
      <c r="B1371" t="s">
        <v>2899</v>
      </c>
      <c r="C1371" t="s">
        <v>3158</v>
      </c>
      <c r="D1371" t="s">
        <v>24</v>
      </c>
      <c r="E1371">
        <v>1266.9142360000001</v>
      </c>
      <c r="F1371">
        <v>280.45</v>
      </c>
      <c r="G1371">
        <v>-55.408036364393098</v>
      </c>
      <c r="H1371">
        <v>-5.4325563969460404</v>
      </c>
      <c r="I1371">
        <v>-24.176924910600601</v>
      </c>
      <c r="J1371">
        <v>-3.6884778612151599</v>
      </c>
      <c r="K1371">
        <v>292.901780743085</v>
      </c>
      <c r="M1371">
        <v>26.3643630212974</v>
      </c>
      <c r="N1371">
        <v>0.61494338900295697</v>
      </c>
      <c r="O1371">
        <v>67.231235514351894</v>
      </c>
      <c r="P1371">
        <v>0.51971326164874598</v>
      </c>
    </row>
    <row r="1372" spans="1:17" hidden="1" x14ac:dyDescent="0.3">
      <c r="A1372" t="s">
        <v>2900</v>
      </c>
      <c r="B1372" t="s">
        <v>2901</v>
      </c>
      <c r="C1372" t="s">
        <v>3158</v>
      </c>
      <c r="D1372" t="s">
        <v>85</v>
      </c>
      <c r="E1372">
        <v>1266.377982</v>
      </c>
      <c r="F1372">
        <v>786.75</v>
      </c>
      <c r="G1372">
        <v>-30.223613650377001</v>
      </c>
      <c r="H1372">
        <v>-3.4018526217855101</v>
      </c>
      <c r="I1372">
        <v>-9.4416702533571595</v>
      </c>
      <c r="J1372">
        <v>-7.8965653718916</v>
      </c>
      <c r="K1372">
        <v>816.05642558099305</v>
      </c>
      <c r="L1372">
        <v>816.785809917959</v>
      </c>
      <c r="M1372">
        <v>35.768978505644</v>
      </c>
      <c r="N1372">
        <v>0.32550715444261302</v>
      </c>
      <c r="O1372">
        <v>26.685732443597001</v>
      </c>
      <c r="P1372">
        <v>12.739127319624499</v>
      </c>
      <c r="Q1372">
        <v>-7.3441510229632995E-2</v>
      </c>
    </row>
    <row r="1373" spans="1:17" hidden="1" x14ac:dyDescent="0.3">
      <c r="A1373" t="s">
        <v>2902</v>
      </c>
      <c r="B1373" t="s">
        <v>2903</v>
      </c>
      <c r="C1373" t="s">
        <v>3158</v>
      </c>
      <c r="D1373" t="s">
        <v>261</v>
      </c>
      <c r="E1373">
        <v>1266.028855</v>
      </c>
      <c r="F1373">
        <v>77.900000000000006</v>
      </c>
      <c r="G1373">
        <v>-24.721378224495002</v>
      </c>
      <c r="H1373">
        <v>-5.2128282315416099</v>
      </c>
      <c r="I1373">
        <v>-14.372323011535199</v>
      </c>
      <c r="J1373">
        <v>0.30739251114201499</v>
      </c>
      <c r="K1373">
        <v>80.251981956058899</v>
      </c>
      <c r="L1373">
        <v>83.237244702744206</v>
      </c>
      <c r="M1373">
        <v>46.278946820357</v>
      </c>
      <c r="N1373">
        <v>0.720987454363481</v>
      </c>
      <c r="O1373">
        <v>34.724005134788101</v>
      </c>
      <c r="P1373">
        <v>12.8985507246376</v>
      </c>
      <c r="Q1373">
        <v>6.4460579774939996E-3</v>
      </c>
    </row>
    <row r="1374" spans="1:17" hidden="1" x14ac:dyDescent="0.3">
      <c r="A1374" t="s">
        <v>2904</v>
      </c>
      <c r="B1374" t="s">
        <v>2905</v>
      </c>
      <c r="C1374" t="s">
        <v>3158</v>
      </c>
      <c r="D1374" t="s">
        <v>166</v>
      </c>
      <c r="E1374">
        <v>1265.3208806919999</v>
      </c>
      <c r="F1374">
        <v>192.2</v>
      </c>
      <c r="G1374">
        <v>43.760628230347997</v>
      </c>
      <c r="H1374">
        <v>-3.6661971794020798</v>
      </c>
      <c r="I1374">
        <v>-3.66568915958594</v>
      </c>
      <c r="J1374">
        <v>5.9157177462082</v>
      </c>
      <c r="K1374">
        <v>187.853618095673</v>
      </c>
      <c r="L1374">
        <v>176.49975300273701</v>
      </c>
      <c r="M1374">
        <v>65.6808390288748</v>
      </c>
      <c r="N1374">
        <v>0.63230047805311396</v>
      </c>
      <c r="O1374">
        <v>32.565036420395401</v>
      </c>
      <c r="P1374">
        <v>99.481058640373604</v>
      </c>
      <c r="Q1374">
        <v>0.17769663089953699</v>
      </c>
    </row>
    <row r="1375" spans="1:17" hidden="1" x14ac:dyDescent="0.3">
      <c r="A1375" t="s">
        <v>2906</v>
      </c>
      <c r="B1375" t="s">
        <v>2907</v>
      </c>
      <c r="C1375" t="s">
        <v>3158</v>
      </c>
      <c r="D1375" t="s">
        <v>51</v>
      </c>
      <c r="E1375">
        <v>1264.4767286399999</v>
      </c>
      <c r="F1375">
        <v>636</v>
      </c>
      <c r="G1375">
        <v>-26.8351089892879</v>
      </c>
      <c r="H1375">
        <v>-5.1506667815957803</v>
      </c>
      <c r="I1375">
        <v>3.1440259776751098</v>
      </c>
      <c r="J1375">
        <v>1.59902262535277</v>
      </c>
      <c r="K1375">
        <v>657.99405866024597</v>
      </c>
      <c r="L1375">
        <v>639.56317314601495</v>
      </c>
      <c r="M1375">
        <v>45.843847492324898</v>
      </c>
      <c r="N1375">
        <v>0.42284864305192998</v>
      </c>
      <c r="O1375">
        <v>27.649371069182301</v>
      </c>
      <c r="P1375">
        <v>18.922961854899</v>
      </c>
      <c r="Q1375">
        <v>5.5424777713130001E-2</v>
      </c>
    </row>
    <row r="1376" spans="1:17" hidden="1" x14ac:dyDescent="0.3">
      <c r="A1376" t="s">
        <v>2908</v>
      </c>
      <c r="B1376" t="s">
        <v>2909</v>
      </c>
      <c r="C1376" t="s">
        <v>3158</v>
      </c>
      <c r="D1376" t="s">
        <v>1377</v>
      </c>
      <c r="E1376">
        <v>1264.3692043999999</v>
      </c>
      <c r="F1376">
        <v>879.9</v>
      </c>
      <c r="G1376">
        <v>64.744680407244104</v>
      </c>
      <c r="H1376">
        <v>-0.24027813148650801</v>
      </c>
      <c r="I1376">
        <v>39.983736269601103</v>
      </c>
      <c r="J1376">
        <v>-10.0433051276912</v>
      </c>
      <c r="K1376">
        <v>852.26450152304096</v>
      </c>
      <c r="L1376">
        <v>687.65505741452705</v>
      </c>
      <c r="M1376">
        <v>40.384553458270098</v>
      </c>
      <c r="N1376">
        <v>0.91542284433849197</v>
      </c>
      <c r="O1376">
        <v>24.9005568814638</v>
      </c>
      <c r="P1376">
        <v>162.617519773168</v>
      </c>
      <c r="Q1376">
        <v>0.14832590651386601</v>
      </c>
    </row>
    <row r="1377" spans="1:17" hidden="1" x14ac:dyDescent="0.3">
      <c r="A1377" t="s">
        <v>2910</v>
      </c>
      <c r="B1377" t="s">
        <v>2911</v>
      </c>
      <c r="C1377" t="s">
        <v>3158</v>
      </c>
      <c r="D1377" t="s">
        <v>2733</v>
      </c>
      <c r="E1377">
        <v>1261.6508389000001</v>
      </c>
      <c r="F1377">
        <v>1240</v>
      </c>
      <c r="G1377">
        <v>358.79983881081</v>
      </c>
      <c r="H1377">
        <v>-14.5654522716482</v>
      </c>
      <c r="I1377">
        <v>31.309004536447301</v>
      </c>
      <c r="J1377">
        <v>-6.2469955198085003</v>
      </c>
      <c r="K1377">
        <v>1338.5312724524899</v>
      </c>
      <c r="L1377">
        <v>1089.0557074211099</v>
      </c>
      <c r="M1377">
        <v>31.937399360647799</v>
      </c>
      <c r="N1377">
        <v>0.84795431545467603</v>
      </c>
      <c r="O1377">
        <v>45.9233870967741</v>
      </c>
      <c r="P1377">
        <v>417.96157059314902</v>
      </c>
    </row>
    <row r="1378" spans="1:17" hidden="1" x14ac:dyDescent="0.3">
      <c r="A1378" t="s">
        <v>2912</v>
      </c>
      <c r="B1378" t="s">
        <v>2913</v>
      </c>
      <c r="C1378" t="s">
        <v>3158</v>
      </c>
      <c r="D1378" t="s">
        <v>493</v>
      </c>
      <c r="E1378">
        <v>1258.3216</v>
      </c>
      <c r="F1378">
        <v>548.45000000000005</v>
      </c>
      <c r="G1378">
        <v>-22.963280317485399</v>
      </c>
      <c r="H1378">
        <v>0.86484623318235099</v>
      </c>
      <c r="I1378">
        <v>35.406931109979503</v>
      </c>
      <c r="J1378">
        <v>-0.32433676465504402</v>
      </c>
      <c r="K1378">
        <v>546.30428968245599</v>
      </c>
      <c r="L1378">
        <v>509.98262680175702</v>
      </c>
      <c r="M1378">
        <v>55.505768381270599</v>
      </c>
      <c r="N1378">
        <v>0.168232368170951</v>
      </c>
      <c r="O1378">
        <v>33.8134743367672</v>
      </c>
      <c r="P1378">
        <v>54.929378531073397</v>
      </c>
      <c r="Q1378">
        <v>2.6426234978769998E-3</v>
      </c>
    </row>
    <row r="1379" spans="1:17" hidden="1" x14ac:dyDescent="0.3">
      <c r="A1379" t="s">
        <v>2914</v>
      </c>
      <c r="B1379" t="s">
        <v>2915</v>
      </c>
      <c r="C1379" t="s">
        <v>3158</v>
      </c>
      <c r="D1379" t="s">
        <v>51</v>
      </c>
      <c r="E1379">
        <v>1254.96051822</v>
      </c>
      <c r="F1379">
        <v>394.2</v>
      </c>
      <c r="G1379">
        <v>-15.48451387367</v>
      </c>
      <c r="H1379">
        <v>8.71168466349169</v>
      </c>
      <c r="I1379">
        <v>31.381609874750499</v>
      </c>
      <c r="J1379">
        <v>-0.62461078331270103</v>
      </c>
      <c r="K1379">
        <v>381.60888307231897</v>
      </c>
      <c r="L1379">
        <v>365.03822619160599</v>
      </c>
      <c r="M1379">
        <v>59.419543822239703</v>
      </c>
      <c r="N1379">
        <v>0.77572926587398905</v>
      </c>
      <c r="O1379">
        <v>8.7011669203450097</v>
      </c>
      <c r="P1379">
        <v>49.715153816938802</v>
      </c>
      <c r="Q1379">
        <v>2.8739093512830001E-3</v>
      </c>
    </row>
    <row r="1380" spans="1:17" hidden="1" x14ac:dyDescent="0.3">
      <c r="A1380" t="s">
        <v>2916</v>
      </c>
      <c r="B1380" t="s">
        <v>2917</v>
      </c>
      <c r="C1380" t="s">
        <v>3158</v>
      </c>
      <c r="D1380" t="s">
        <v>232</v>
      </c>
      <c r="E1380">
        <v>1254.567831175</v>
      </c>
      <c r="F1380">
        <v>792.7</v>
      </c>
      <c r="G1380">
        <v>14.138582443433799</v>
      </c>
      <c r="H1380">
        <v>-9.2795713348700808</v>
      </c>
      <c r="I1380">
        <v>10.7584519068383</v>
      </c>
      <c r="J1380">
        <v>1.7189987182348201</v>
      </c>
      <c r="K1380">
        <v>797.03024348120698</v>
      </c>
      <c r="L1380">
        <v>707.09769476914403</v>
      </c>
      <c r="M1380">
        <v>43.880101491335203</v>
      </c>
      <c r="N1380">
        <v>0.47546550163707502</v>
      </c>
      <c r="O1380">
        <v>24.069635423236999</v>
      </c>
      <c r="P1380">
        <v>82.628729409054202</v>
      </c>
      <c r="Q1380">
        <v>0.210895190184926</v>
      </c>
    </row>
    <row r="1381" spans="1:17" hidden="1" x14ac:dyDescent="0.3">
      <c r="A1381" t="s">
        <v>2918</v>
      </c>
      <c r="B1381" t="s">
        <v>2919</v>
      </c>
      <c r="C1381" t="s">
        <v>3158</v>
      </c>
      <c r="D1381" t="s">
        <v>117</v>
      </c>
      <c r="E1381">
        <v>1243.31636198</v>
      </c>
      <c r="F1381">
        <v>1024.45</v>
      </c>
      <c r="G1381">
        <v>312.71528229542503</v>
      </c>
      <c r="H1381">
        <v>0.94314255158256699</v>
      </c>
      <c r="I1381">
        <v>30.6113712631402</v>
      </c>
      <c r="J1381">
        <v>-2.0547281576493299</v>
      </c>
      <c r="K1381">
        <v>971.70149226790795</v>
      </c>
      <c r="L1381">
        <v>783.978093554716</v>
      </c>
      <c r="M1381">
        <v>49.799714510934301</v>
      </c>
      <c r="N1381">
        <v>1.70706898519473</v>
      </c>
      <c r="O1381">
        <v>28.556786568402501</v>
      </c>
      <c r="P1381">
        <v>354.10017730496401</v>
      </c>
      <c r="Q1381">
        <v>0.18110212305069301</v>
      </c>
    </row>
    <row r="1382" spans="1:17" hidden="1" x14ac:dyDescent="0.3">
      <c r="A1382" t="s">
        <v>2920</v>
      </c>
      <c r="B1382" t="s">
        <v>2921</v>
      </c>
      <c r="C1382" t="s">
        <v>3158</v>
      </c>
      <c r="D1382" t="s">
        <v>573</v>
      </c>
      <c r="E1382">
        <v>1240.0639638499999</v>
      </c>
      <c r="F1382">
        <v>22.74</v>
      </c>
      <c r="G1382">
        <v>-36.876224203559097</v>
      </c>
      <c r="H1382">
        <v>-3.34676340206215</v>
      </c>
      <c r="I1382">
        <v>-1.0479767924522001</v>
      </c>
      <c r="J1382">
        <v>-2.4165404759488598</v>
      </c>
      <c r="K1382">
        <v>23.356965735938299</v>
      </c>
      <c r="L1382">
        <v>24.4000547708286</v>
      </c>
      <c r="M1382">
        <v>40.163839092516</v>
      </c>
      <c r="N1382">
        <v>0.59690762108793105</v>
      </c>
      <c r="O1382">
        <v>31.706244503078199</v>
      </c>
      <c r="P1382">
        <v>51.599999999999902</v>
      </c>
      <c r="Q1382">
        <v>0.243109905697693</v>
      </c>
    </row>
    <row r="1383" spans="1:17" hidden="1" x14ac:dyDescent="0.3">
      <c r="A1383" t="s">
        <v>2922</v>
      </c>
      <c r="B1383" t="s">
        <v>2923</v>
      </c>
      <c r="C1383" t="s">
        <v>3158</v>
      </c>
      <c r="D1383" t="s">
        <v>51</v>
      </c>
      <c r="E1383">
        <v>1239.9675231450001</v>
      </c>
      <c r="F1383">
        <v>1790.15</v>
      </c>
      <c r="G1383">
        <v>181.99368796632899</v>
      </c>
      <c r="H1383">
        <v>28.627154346855601</v>
      </c>
      <c r="I1383">
        <v>21.8425391775049</v>
      </c>
      <c r="J1383">
        <v>6.69686748681774</v>
      </c>
      <c r="K1383">
        <v>1548.12118737685</v>
      </c>
      <c r="L1383">
        <v>1394.45000034342</v>
      </c>
      <c r="M1383">
        <v>80.338937232377106</v>
      </c>
      <c r="N1383">
        <v>2.7415277239239999</v>
      </c>
      <c r="O1383">
        <v>4.4605200681506902</v>
      </c>
      <c r="P1383">
        <v>223.30684486183799</v>
      </c>
      <c r="Q1383">
        <v>0.144144345063933</v>
      </c>
    </row>
    <row r="1384" spans="1:17" hidden="1" x14ac:dyDescent="0.3">
      <c r="A1384" t="s">
        <v>2924</v>
      </c>
      <c r="B1384" t="s">
        <v>2925</v>
      </c>
      <c r="C1384" t="s">
        <v>3158</v>
      </c>
      <c r="D1384" t="s">
        <v>46</v>
      </c>
      <c r="E1384">
        <v>1239.386083607</v>
      </c>
      <c r="F1384">
        <v>56.33</v>
      </c>
      <c r="G1384">
        <v>-45.4618682874817</v>
      </c>
      <c r="H1384">
        <v>-1.8835599388586799</v>
      </c>
      <c r="I1384">
        <v>-25.211742850955101</v>
      </c>
      <c r="J1384">
        <v>0.63254398383447297</v>
      </c>
      <c r="K1384">
        <v>58.487111097132001</v>
      </c>
      <c r="L1384">
        <v>64.758694435885403</v>
      </c>
      <c r="M1384">
        <v>53.523823787398101</v>
      </c>
      <c r="N1384">
        <v>0.757018573857838</v>
      </c>
      <c r="O1384">
        <v>65.364814486064205</v>
      </c>
      <c r="P1384">
        <v>13.3400402414486</v>
      </c>
      <c r="Q1384">
        <v>8.9744765485588004E-2</v>
      </c>
    </row>
    <row r="1385" spans="1:17" hidden="1" x14ac:dyDescent="0.3">
      <c r="A1385" t="s">
        <v>2926</v>
      </c>
      <c r="B1385" t="s">
        <v>2927</v>
      </c>
      <c r="C1385" t="s">
        <v>3158</v>
      </c>
      <c r="D1385" t="s">
        <v>983</v>
      </c>
      <c r="E1385">
        <v>1237.8390007</v>
      </c>
      <c r="F1385">
        <v>616.25</v>
      </c>
      <c r="G1385">
        <v>-43.228439730424903</v>
      </c>
      <c r="H1385">
        <v>-1.3417272695359701</v>
      </c>
      <c r="I1385">
        <v>6.1405568737545799</v>
      </c>
      <c r="J1385">
        <v>7.0636806372574998</v>
      </c>
      <c r="K1385">
        <v>638.95642697831204</v>
      </c>
      <c r="L1385">
        <v>643.50991358639806</v>
      </c>
      <c r="M1385">
        <v>63.094221895546198</v>
      </c>
      <c r="N1385">
        <v>0.45737940841378399</v>
      </c>
      <c r="O1385">
        <v>34.7910750507099</v>
      </c>
      <c r="P1385">
        <v>28.505890939422301</v>
      </c>
      <c r="Q1385">
        <v>4.1134469751570001E-2</v>
      </c>
    </row>
    <row r="1386" spans="1:17" hidden="1" x14ac:dyDescent="0.3">
      <c r="A1386" t="s">
        <v>2928</v>
      </c>
      <c r="B1386" t="s">
        <v>2929</v>
      </c>
      <c r="C1386" t="s">
        <v>3158</v>
      </c>
      <c r="D1386" t="s">
        <v>370</v>
      </c>
      <c r="E1386">
        <v>1236.54</v>
      </c>
      <c r="F1386">
        <v>204.75</v>
      </c>
      <c r="G1386">
        <v>-10.1826591566928</v>
      </c>
      <c r="H1386">
        <v>-9.0910140117253295</v>
      </c>
      <c r="I1386">
        <v>42.739037292596102</v>
      </c>
      <c r="J1386">
        <v>0.67235894876096503</v>
      </c>
      <c r="K1386">
        <v>218.92326407421001</v>
      </c>
      <c r="L1386">
        <v>209.69731055061101</v>
      </c>
      <c r="M1386">
        <v>50.433974624776504</v>
      </c>
      <c r="N1386">
        <v>0.262029669669191</v>
      </c>
      <c r="O1386">
        <v>41.147741147741101</v>
      </c>
      <c r="P1386">
        <v>81.194690265486699</v>
      </c>
      <c r="Q1386">
        <v>-8.5057288986888996E-2</v>
      </c>
    </row>
    <row r="1387" spans="1:17" hidden="1" x14ac:dyDescent="0.3">
      <c r="A1387" t="s">
        <v>2930</v>
      </c>
      <c r="B1387" t="s">
        <v>2931</v>
      </c>
      <c r="C1387" t="s">
        <v>3158</v>
      </c>
      <c r="D1387" t="s">
        <v>2932</v>
      </c>
      <c r="E1387">
        <v>1234.8592473000001</v>
      </c>
      <c r="F1387">
        <v>547.15</v>
      </c>
      <c r="G1387">
        <v>64.826516409980997</v>
      </c>
      <c r="H1387">
        <v>-7.0845777505635201</v>
      </c>
      <c r="I1387">
        <v>83.858657068759797</v>
      </c>
      <c r="J1387">
        <v>-6.85438239256837</v>
      </c>
      <c r="K1387">
        <v>589.41060594805401</v>
      </c>
      <c r="L1387">
        <v>477.71372947003999</v>
      </c>
      <c r="M1387">
        <v>37.5340374503999</v>
      </c>
      <c r="N1387">
        <v>0.50234070743164505</v>
      </c>
      <c r="O1387">
        <v>37.786712967193601</v>
      </c>
      <c r="P1387">
        <v>144.80984340044699</v>
      </c>
    </row>
    <row r="1388" spans="1:17" hidden="1" x14ac:dyDescent="0.3">
      <c r="A1388" t="s">
        <v>2933</v>
      </c>
      <c r="B1388" t="s">
        <v>2934</v>
      </c>
      <c r="C1388" t="s">
        <v>3158</v>
      </c>
      <c r="D1388" t="s">
        <v>266</v>
      </c>
      <c r="E1388">
        <v>1234.745394</v>
      </c>
      <c r="F1388">
        <v>117.3</v>
      </c>
      <c r="G1388">
        <v>-4.59103727153202</v>
      </c>
      <c r="H1388">
        <v>2.9710341735409602</v>
      </c>
      <c r="I1388">
        <v>34.634293388264602</v>
      </c>
      <c r="J1388">
        <v>-1.1685752019391</v>
      </c>
      <c r="K1388">
        <v>106.58061424578899</v>
      </c>
      <c r="L1388">
        <v>100.23163075016301</v>
      </c>
      <c r="M1388">
        <v>63.675376148941197</v>
      </c>
      <c r="N1388">
        <v>0.78049323579080299</v>
      </c>
      <c r="O1388">
        <v>3.0690537084398999</v>
      </c>
      <c r="P1388">
        <v>58.107561665992698</v>
      </c>
      <c r="Q1388">
        <v>8.5701412585444003E-2</v>
      </c>
    </row>
    <row r="1389" spans="1:17" hidden="1" x14ac:dyDescent="0.3">
      <c r="A1389" t="s">
        <v>2935</v>
      </c>
      <c r="B1389" t="s">
        <v>2936</v>
      </c>
      <c r="C1389" t="s">
        <v>3158</v>
      </c>
      <c r="D1389" t="s">
        <v>493</v>
      </c>
      <c r="E1389">
        <v>1234.59149028</v>
      </c>
      <c r="F1389">
        <v>174.12</v>
      </c>
      <c r="G1389">
        <v>35.519834515640298</v>
      </c>
      <c r="H1389">
        <v>-9.4988510287258604E-2</v>
      </c>
      <c r="I1389">
        <v>40.370506960302301</v>
      </c>
      <c r="J1389">
        <v>1.95900488247351</v>
      </c>
      <c r="K1389">
        <v>179.378976802609</v>
      </c>
      <c r="L1389">
        <v>162.16248238055101</v>
      </c>
      <c r="M1389">
        <v>56.324154893826197</v>
      </c>
      <c r="N1389">
        <v>0.18172459908199201</v>
      </c>
      <c r="O1389">
        <v>42.660234321157802</v>
      </c>
      <c r="P1389">
        <v>63.339587242026198</v>
      </c>
      <c r="Q1389">
        <v>4.6493811963478002E-2</v>
      </c>
    </row>
    <row r="1390" spans="1:17" hidden="1" x14ac:dyDescent="0.3">
      <c r="A1390" t="s">
        <v>2937</v>
      </c>
      <c r="B1390" t="s">
        <v>2938</v>
      </c>
      <c r="C1390" t="s">
        <v>3158</v>
      </c>
      <c r="D1390" t="s">
        <v>983</v>
      </c>
      <c r="E1390">
        <v>1231.8368080099999</v>
      </c>
      <c r="F1390">
        <v>186.03</v>
      </c>
      <c r="G1390">
        <v>-50.336117845215597</v>
      </c>
      <c r="H1390">
        <v>-5.0245468472171897</v>
      </c>
      <c r="I1390">
        <v>-21.7825897544509</v>
      </c>
      <c r="J1390">
        <v>8.3585745450329796</v>
      </c>
      <c r="K1390">
        <v>194.87543533209299</v>
      </c>
      <c r="L1390">
        <v>217.412627649375</v>
      </c>
      <c r="M1390">
        <v>62.813703374464197</v>
      </c>
      <c r="N1390">
        <v>0.52658042646849801</v>
      </c>
      <c r="O1390">
        <v>53.308606138794801</v>
      </c>
      <c r="P1390">
        <v>12.985119951412001</v>
      </c>
      <c r="Q1390">
        <v>-4.2848168745077998E-2</v>
      </c>
    </row>
    <row r="1391" spans="1:17" hidden="1" x14ac:dyDescent="0.3">
      <c r="A1391" t="s">
        <v>2939</v>
      </c>
      <c r="B1391" t="s">
        <v>2940</v>
      </c>
      <c r="C1391" t="s">
        <v>3158</v>
      </c>
      <c r="D1391" t="s">
        <v>447</v>
      </c>
      <c r="E1391">
        <v>1231.43852315</v>
      </c>
      <c r="F1391">
        <v>75.930000000000007</v>
      </c>
      <c r="G1391">
        <v>7.0744057192121597</v>
      </c>
      <c r="H1391">
        <v>2.4775511722524302</v>
      </c>
      <c r="I1391">
        <v>10.647032911435099</v>
      </c>
      <c r="J1391">
        <v>-0.69621163223254101</v>
      </c>
      <c r="K1391">
        <v>72.889928653473405</v>
      </c>
      <c r="L1391">
        <v>71.742651502279799</v>
      </c>
      <c r="M1391">
        <v>67.601264285119697</v>
      </c>
      <c r="N1391">
        <v>0.413356676155958</v>
      </c>
      <c r="O1391">
        <v>20.7032793362307</v>
      </c>
      <c r="P1391">
        <v>39.193400549954099</v>
      </c>
      <c r="Q1391">
        <v>6.7631838624930996E-2</v>
      </c>
    </row>
    <row r="1392" spans="1:17" hidden="1" x14ac:dyDescent="0.3">
      <c r="A1392" t="s">
        <v>2941</v>
      </c>
      <c r="B1392" t="s">
        <v>2942</v>
      </c>
      <c r="C1392" t="s">
        <v>3158</v>
      </c>
      <c r="D1392" t="s">
        <v>213</v>
      </c>
      <c r="E1392">
        <v>1229.875935</v>
      </c>
      <c r="F1392">
        <v>90.91</v>
      </c>
      <c r="G1392">
        <v>-21.228426982092401</v>
      </c>
      <c r="H1392">
        <v>-5.8905905426634799</v>
      </c>
      <c r="I1392">
        <v>-32.7073337918617</v>
      </c>
      <c r="J1392">
        <v>3.1302391607280899</v>
      </c>
      <c r="K1392">
        <v>98.754497727335604</v>
      </c>
      <c r="L1392">
        <v>110.41754324015901</v>
      </c>
      <c r="M1392">
        <v>55.625758346032001</v>
      </c>
      <c r="N1392">
        <v>0.68254995127101303</v>
      </c>
      <c r="O1392">
        <v>72.698273017269798</v>
      </c>
      <c r="P1392">
        <v>10.730816077953699</v>
      </c>
      <c r="Q1392">
        <v>7.7110050758190996E-2</v>
      </c>
    </row>
    <row r="1393" spans="1:17" hidden="1" x14ac:dyDescent="0.3">
      <c r="A1393" t="s">
        <v>2943</v>
      </c>
      <c r="B1393" t="s">
        <v>2944</v>
      </c>
      <c r="C1393" t="s">
        <v>3158</v>
      </c>
      <c r="D1393" t="s">
        <v>2297</v>
      </c>
      <c r="E1393">
        <v>1228.8540428250001</v>
      </c>
      <c r="F1393">
        <v>457</v>
      </c>
      <c r="G1393">
        <v>53.876842154431202</v>
      </c>
      <c r="H1393">
        <v>-10.3978114836065</v>
      </c>
      <c r="I1393">
        <v>-58.145629185069502</v>
      </c>
      <c r="J1393">
        <v>12.351667657222499</v>
      </c>
      <c r="K1393">
        <v>487.876348775569</v>
      </c>
      <c r="L1393">
        <v>579.57813529310795</v>
      </c>
      <c r="M1393">
        <v>58.976994139862697</v>
      </c>
      <c r="N1393">
        <v>1.1273504634829301</v>
      </c>
      <c r="O1393">
        <v>114.44201312910199</v>
      </c>
      <c r="P1393">
        <v>82.435129740518903</v>
      </c>
      <c r="Q1393">
        <v>0.242566067309611</v>
      </c>
    </row>
    <row r="1394" spans="1:17" hidden="1" x14ac:dyDescent="0.3">
      <c r="A1394" t="s">
        <v>2945</v>
      </c>
      <c r="B1394" t="s">
        <v>2946</v>
      </c>
      <c r="C1394" t="s">
        <v>3158</v>
      </c>
      <c r="D1394" t="s">
        <v>370</v>
      </c>
      <c r="E1394">
        <v>1228.8</v>
      </c>
      <c r="F1394">
        <v>40.92</v>
      </c>
      <c r="G1394">
        <v>-22.829106894216999</v>
      </c>
      <c r="H1394">
        <v>-8.2094328126276999</v>
      </c>
      <c r="I1394">
        <v>15.999682179201001</v>
      </c>
      <c r="J1394">
        <v>-1.7383452282720899</v>
      </c>
      <c r="K1394">
        <v>42.4322202004358</v>
      </c>
      <c r="M1394">
        <v>44.990519769622203</v>
      </c>
      <c r="N1394">
        <v>0.78821625206938295</v>
      </c>
      <c r="O1394">
        <v>38.220918866080098</v>
      </c>
      <c r="P1394">
        <v>36.4</v>
      </c>
    </row>
    <row r="1395" spans="1:17" hidden="1" x14ac:dyDescent="0.3">
      <c r="A1395" t="s">
        <v>2947</v>
      </c>
      <c r="B1395" t="s">
        <v>2948</v>
      </c>
      <c r="C1395" t="s">
        <v>3158</v>
      </c>
      <c r="D1395" t="s">
        <v>983</v>
      </c>
      <c r="E1395">
        <v>1228.5487461</v>
      </c>
      <c r="F1395">
        <v>64.86</v>
      </c>
      <c r="G1395">
        <v>-47.316836062904599</v>
      </c>
      <c r="H1395">
        <v>4.83923266894418</v>
      </c>
      <c r="I1395">
        <v>-12.0064691835875</v>
      </c>
      <c r="J1395">
        <v>8.1097753135248105</v>
      </c>
      <c r="K1395">
        <v>66.251905400588996</v>
      </c>
      <c r="L1395">
        <v>73.399396774972701</v>
      </c>
      <c r="M1395">
        <v>72.213919672980794</v>
      </c>
      <c r="N1395">
        <v>0.46526817075778398</v>
      </c>
      <c r="O1395">
        <v>44.156645081714402</v>
      </c>
      <c r="P1395">
        <v>10.871794871794799</v>
      </c>
      <c r="Q1395">
        <v>-1.3447747676851E-2</v>
      </c>
    </row>
    <row r="1396" spans="1:17" hidden="1" x14ac:dyDescent="0.3">
      <c r="A1396" t="s">
        <v>2949</v>
      </c>
      <c r="B1396" t="s">
        <v>2950</v>
      </c>
      <c r="C1396" t="s">
        <v>3158</v>
      </c>
      <c r="D1396" t="s">
        <v>251</v>
      </c>
      <c r="E1396">
        <v>1226.8705239850001</v>
      </c>
      <c r="F1396">
        <v>1240</v>
      </c>
      <c r="G1396">
        <v>144.30644206072901</v>
      </c>
      <c r="H1396">
        <v>58.758753607564401</v>
      </c>
      <c r="I1396">
        <v>76.780050215407698</v>
      </c>
      <c r="J1396">
        <v>16.6239756124784</v>
      </c>
      <c r="K1396">
        <v>936.36899157830806</v>
      </c>
      <c r="L1396">
        <v>733.34736107566505</v>
      </c>
      <c r="M1396">
        <v>87.553681243620005</v>
      </c>
      <c r="N1396">
        <v>1.5805719339622599</v>
      </c>
      <c r="O1396">
        <v>10.318548387096699</v>
      </c>
      <c r="P1396">
        <v>222.07792207792201</v>
      </c>
    </row>
    <row r="1397" spans="1:17" hidden="1" x14ac:dyDescent="0.3">
      <c r="A1397" t="s">
        <v>2951</v>
      </c>
      <c r="B1397" t="s">
        <v>2952</v>
      </c>
      <c r="C1397" t="s">
        <v>3158</v>
      </c>
      <c r="D1397" t="s">
        <v>471</v>
      </c>
      <c r="E1397">
        <v>1226.17441781</v>
      </c>
      <c r="F1397">
        <v>512.54999999999995</v>
      </c>
      <c r="G1397">
        <v>-5.5744713024153798</v>
      </c>
      <c r="H1397">
        <v>-10.7270381997282</v>
      </c>
      <c r="I1397">
        <v>22.038268740828599</v>
      </c>
      <c r="J1397">
        <v>1.0806609308880499</v>
      </c>
      <c r="K1397">
        <v>531.80156699274801</v>
      </c>
      <c r="L1397">
        <v>484.73907517020302</v>
      </c>
      <c r="M1397">
        <v>52.093969144368103</v>
      </c>
      <c r="N1397">
        <v>0.92905870822118897</v>
      </c>
      <c r="O1397">
        <v>30.318993268949399</v>
      </c>
      <c r="P1397">
        <v>60.2720450281425</v>
      </c>
      <c r="Q1397">
        <v>0.12600484416610899</v>
      </c>
    </row>
    <row r="1398" spans="1:17" hidden="1" x14ac:dyDescent="0.3">
      <c r="A1398" t="s">
        <v>2953</v>
      </c>
      <c r="B1398" t="s">
        <v>2954</v>
      </c>
      <c r="C1398" t="s">
        <v>3158</v>
      </c>
      <c r="D1398" t="s">
        <v>88</v>
      </c>
      <c r="E1398">
        <v>1225.7283150000001</v>
      </c>
      <c r="F1398">
        <v>121.9</v>
      </c>
      <c r="G1398">
        <v>-19.090040197453</v>
      </c>
      <c r="H1398">
        <v>-4.4733243580300801</v>
      </c>
      <c r="I1398">
        <v>15.173395819897801</v>
      </c>
      <c r="J1398">
        <v>10.463464880954801</v>
      </c>
      <c r="K1398">
        <v>118.05722945650901</v>
      </c>
      <c r="L1398">
        <v>110.556500184041</v>
      </c>
      <c r="M1398">
        <v>43.917329857225901</v>
      </c>
      <c r="N1398">
        <v>0.34186780229155</v>
      </c>
      <c r="O1398">
        <v>24.282198523379801</v>
      </c>
      <c r="P1398">
        <v>46.163069544364497</v>
      </c>
      <c r="Q1398">
        <v>6.5552193228734998E-2</v>
      </c>
    </row>
    <row r="1399" spans="1:17" hidden="1" x14ac:dyDescent="0.3">
      <c r="A1399" t="s">
        <v>2955</v>
      </c>
      <c r="B1399" t="s">
        <v>2956</v>
      </c>
      <c r="C1399" t="s">
        <v>3158</v>
      </c>
      <c r="E1399">
        <v>1222.5901054219901</v>
      </c>
      <c r="F1399">
        <v>11.63</v>
      </c>
      <c r="G1399">
        <v>315.38165428176598</v>
      </c>
      <c r="H1399">
        <v>39.602992628378402</v>
      </c>
      <c r="I1399">
        <v>-30.9892015983181</v>
      </c>
      <c r="J1399">
        <v>7.9793817620786403</v>
      </c>
      <c r="K1399">
        <v>11.4934054318066</v>
      </c>
      <c r="L1399">
        <v>14.9148850347829</v>
      </c>
      <c r="M1399">
        <v>97.557881530909498</v>
      </c>
      <c r="N1399">
        <v>1.4214841066705399</v>
      </c>
      <c r="O1399">
        <v>284.00687876182201</v>
      </c>
      <c r="P1399">
        <v>343.54792316952302</v>
      </c>
      <c r="Q1399">
        <v>0.29239115581998598</v>
      </c>
    </row>
    <row r="1400" spans="1:17" hidden="1" x14ac:dyDescent="0.3">
      <c r="A1400" t="s">
        <v>2957</v>
      </c>
      <c r="B1400" t="s">
        <v>2958</v>
      </c>
      <c r="C1400" t="s">
        <v>3158</v>
      </c>
      <c r="D1400" t="s">
        <v>1652</v>
      </c>
      <c r="E1400">
        <v>1222.2344088699999</v>
      </c>
      <c r="F1400">
        <v>1638.2</v>
      </c>
      <c r="G1400">
        <v>38.792349448788798</v>
      </c>
      <c r="H1400">
        <v>-1.26388119947066</v>
      </c>
      <c r="I1400">
        <v>15.1798793823937</v>
      </c>
      <c r="J1400">
        <v>0.19623115274038599</v>
      </c>
      <c r="K1400">
        <v>1650.6021407809301</v>
      </c>
      <c r="L1400">
        <v>1505.8997422494999</v>
      </c>
      <c r="M1400">
        <v>49.470195146263002</v>
      </c>
      <c r="N1400">
        <v>0.13806550341958501</v>
      </c>
      <c r="O1400">
        <v>25.6439995116591</v>
      </c>
      <c r="P1400">
        <v>63.82</v>
      </c>
      <c r="Q1400">
        <v>7.1539434049558995E-2</v>
      </c>
    </row>
    <row r="1401" spans="1:17" hidden="1" x14ac:dyDescent="0.3">
      <c r="A1401" t="s">
        <v>2959</v>
      </c>
      <c r="B1401" t="s">
        <v>2960</v>
      </c>
      <c r="C1401" t="s">
        <v>3158</v>
      </c>
      <c r="D1401" t="s">
        <v>21</v>
      </c>
      <c r="E1401">
        <v>1220.761919928</v>
      </c>
      <c r="F1401">
        <v>109.58</v>
      </c>
      <c r="G1401">
        <v>-4.36774292501494</v>
      </c>
      <c r="H1401">
        <v>-0.27443349580805898</v>
      </c>
      <c r="I1401">
        <v>-12.126995137935101</v>
      </c>
      <c r="J1401">
        <v>1.7302938596109101</v>
      </c>
      <c r="K1401">
        <v>112.311489636006</v>
      </c>
      <c r="L1401">
        <v>115.725912598241</v>
      </c>
      <c r="M1401">
        <v>60.5516931504635</v>
      </c>
      <c r="N1401">
        <v>0.634812606321287</v>
      </c>
      <c r="O1401">
        <v>61.069538236904499</v>
      </c>
      <c r="P1401">
        <v>17.512064343163502</v>
      </c>
      <c r="Q1401">
        <v>4.094624886564E-3</v>
      </c>
    </row>
    <row r="1402" spans="1:17" hidden="1" x14ac:dyDescent="0.3">
      <c r="A1402" t="s">
        <v>2961</v>
      </c>
      <c r="B1402" t="s">
        <v>2962</v>
      </c>
      <c r="C1402" t="s">
        <v>3158</v>
      </c>
      <c r="E1402">
        <v>1216.1088213999999</v>
      </c>
      <c r="F1402">
        <v>282</v>
      </c>
      <c r="G1402">
        <v>403.50161495519802</v>
      </c>
      <c r="H1402">
        <v>-18.422478622725901</v>
      </c>
      <c r="I1402">
        <v>1.0416893536965901</v>
      </c>
      <c r="J1402">
        <v>4.6271882488482001</v>
      </c>
      <c r="K1402">
        <v>317.24994105156702</v>
      </c>
      <c r="L1402">
        <v>275.53065269509699</v>
      </c>
      <c r="M1402">
        <v>48.447045352095699</v>
      </c>
      <c r="N1402">
        <v>0.81128686862918598</v>
      </c>
      <c r="O1402">
        <v>75.460992907801398</v>
      </c>
      <c r="P1402">
        <v>613.02149178255297</v>
      </c>
      <c r="Q1402">
        <v>0.191442655383739</v>
      </c>
    </row>
    <row r="1403" spans="1:17" hidden="1" x14ac:dyDescent="0.3">
      <c r="A1403" t="s">
        <v>2963</v>
      </c>
      <c r="B1403" t="s">
        <v>2964</v>
      </c>
      <c r="C1403" t="s">
        <v>3158</v>
      </c>
      <c r="D1403" t="s">
        <v>166</v>
      </c>
      <c r="E1403">
        <v>1211.76</v>
      </c>
      <c r="F1403">
        <v>496.7</v>
      </c>
      <c r="G1403">
        <v>100.246295937894</v>
      </c>
      <c r="H1403">
        <v>3.2414400611413101</v>
      </c>
      <c r="I1403">
        <v>112.275607008487</v>
      </c>
      <c r="J1403">
        <v>6.2280548834172897</v>
      </c>
      <c r="K1403">
        <v>461.83761491288402</v>
      </c>
      <c r="M1403">
        <v>56.104149278345602</v>
      </c>
      <c r="N1403">
        <v>0.49676835573939998</v>
      </c>
      <c r="O1403">
        <v>14.0527481377088</v>
      </c>
      <c r="P1403">
        <v>143.71933267909699</v>
      </c>
    </row>
    <row r="1404" spans="1:17" hidden="1" x14ac:dyDescent="0.3">
      <c r="A1404" t="s">
        <v>2965</v>
      </c>
      <c r="B1404" t="s">
        <v>2966</v>
      </c>
      <c r="C1404" t="s">
        <v>3158</v>
      </c>
      <c r="D1404" t="s">
        <v>117</v>
      </c>
      <c r="E1404">
        <v>1210.88458148</v>
      </c>
      <c r="F1404">
        <v>627</v>
      </c>
      <c r="G1404">
        <v>-23.622588788317501</v>
      </c>
      <c r="H1404">
        <v>-3.24733467249643</v>
      </c>
      <c r="I1404">
        <v>-3.5706450858110901</v>
      </c>
      <c r="J1404">
        <v>0.55421975796926204</v>
      </c>
      <c r="K1404">
        <v>651.38704843247694</v>
      </c>
      <c r="L1404">
        <v>655.25608527266195</v>
      </c>
      <c r="M1404">
        <v>54.576778991010002</v>
      </c>
      <c r="N1404">
        <v>0.37695094249757199</v>
      </c>
      <c r="O1404">
        <v>34.768740031897899</v>
      </c>
      <c r="P1404">
        <v>14.207650273224001</v>
      </c>
      <c r="Q1404">
        <v>6.6210785695326999E-2</v>
      </c>
    </row>
    <row r="1405" spans="1:17" hidden="1" x14ac:dyDescent="0.3">
      <c r="A1405" t="s">
        <v>2967</v>
      </c>
      <c r="B1405" t="s">
        <v>2968</v>
      </c>
      <c r="C1405" t="s">
        <v>3158</v>
      </c>
      <c r="D1405" t="s">
        <v>500</v>
      </c>
      <c r="E1405">
        <v>1210.1240640000001</v>
      </c>
      <c r="F1405">
        <v>7299</v>
      </c>
      <c r="G1405">
        <v>48.273577953594703</v>
      </c>
      <c r="H1405">
        <v>-5.0208094314395204</v>
      </c>
      <c r="I1405">
        <v>28.4987416331142</v>
      </c>
      <c r="J1405">
        <v>0.55801909114752402</v>
      </c>
      <c r="K1405">
        <v>7144.0735863989003</v>
      </c>
      <c r="L1405">
        <v>6097.4686635074204</v>
      </c>
      <c r="M1405">
        <v>45.725636184000599</v>
      </c>
      <c r="N1405">
        <v>0.43359247875610102</v>
      </c>
      <c r="O1405">
        <v>13.714207425674701</v>
      </c>
      <c r="P1405">
        <v>83.138878434324397</v>
      </c>
      <c r="Q1405">
        <v>0.20359085243543701</v>
      </c>
    </row>
    <row r="1406" spans="1:17" hidden="1" x14ac:dyDescent="0.3">
      <c r="A1406" t="s">
        <v>2969</v>
      </c>
      <c r="B1406" t="s">
        <v>2970</v>
      </c>
      <c r="C1406" t="s">
        <v>3158</v>
      </c>
      <c r="D1406" t="s">
        <v>1007</v>
      </c>
      <c r="E1406">
        <v>1208.37354</v>
      </c>
      <c r="F1406">
        <v>79.94</v>
      </c>
      <c r="G1406">
        <v>-29.758836007112901</v>
      </c>
      <c r="H1406">
        <v>-3.05622619877327</v>
      </c>
      <c r="I1406">
        <v>-11.272377252015</v>
      </c>
      <c r="J1406">
        <v>0.78204279485542905</v>
      </c>
      <c r="K1406">
        <v>82.585033610078497</v>
      </c>
      <c r="L1406">
        <v>86.760728957149794</v>
      </c>
      <c r="M1406">
        <v>49.557335090205697</v>
      </c>
      <c r="N1406">
        <v>0.28840924946005603</v>
      </c>
      <c r="O1406">
        <v>44.671003252439299</v>
      </c>
      <c r="P1406">
        <v>8.0270270270270192</v>
      </c>
      <c r="Q1406">
        <v>-8.3234192587759992E-3</v>
      </c>
    </row>
    <row r="1407" spans="1:17" hidden="1" x14ac:dyDescent="0.3">
      <c r="A1407" t="s">
        <v>2971</v>
      </c>
      <c r="B1407" t="s">
        <v>2972</v>
      </c>
      <c r="C1407" t="s">
        <v>3158</v>
      </c>
      <c r="D1407" t="s">
        <v>631</v>
      </c>
      <c r="E1407">
        <v>1207.275087295</v>
      </c>
      <c r="F1407">
        <v>202.33</v>
      </c>
      <c r="G1407">
        <v>-23.4052880362471</v>
      </c>
      <c r="H1407">
        <v>3.2489443857370799E-2</v>
      </c>
      <c r="I1407">
        <v>-15.5058301935949</v>
      </c>
      <c r="J1407">
        <v>5.1566503135248203</v>
      </c>
      <c r="K1407">
        <v>211.450411541953</v>
      </c>
      <c r="L1407">
        <v>228.12478299995601</v>
      </c>
      <c r="M1407">
        <v>63.717759941872401</v>
      </c>
      <c r="N1407">
        <v>0.49852287343109303</v>
      </c>
      <c r="O1407">
        <v>52.226560569366796</v>
      </c>
      <c r="P1407">
        <v>10.387909869605499</v>
      </c>
      <c r="Q1407">
        <v>-8.7807965467959007E-2</v>
      </c>
    </row>
    <row r="1408" spans="1:17" hidden="1" x14ac:dyDescent="0.3">
      <c r="A1408" t="s">
        <v>2973</v>
      </c>
      <c r="B1408" t="s">
        <v>2974</v>
      </c>
      <c r="C1408" t="s">
        <v>3158</v>
      </c>
      <c r="D1408" t="s">
        <v>85</v>
      </c>
      <c r="E1408">
        <v>1195.93</v>
      </c>
      <c r="F1408">
        <v>106.41</v>
      </c>
      <c r="G1408">
        <v>107.72134170751301</v>
      </c>
      <c r="H1408">
        <v>-17.785544548012101</v>
      </c>
      <c r="I1408">
        <v>58.400999597852802</v>
      </c>
      <c r="J1408">
        <v>-2.3008527057988499</v>
      </c>
      <c r="K1408">
        <v>111.78797442171199</v>
      </c>
      <c r="L1408">
        <v>89.329269995605799</v>
      </c>
      <c r="M1408">
        <v>40.5241466343792</v>
      </c>
      <c r="N1408">
        <v>0.15380613069134799</v>
      </c>
      <c r="O1408">
        <v>47.880838267080101</v>
      </c>
      <c r="P1408">
        <v>151.26328217237301</v>
      </c>
      <c r="Q1408">
        <v>0.116858120417706</v>
      </c>
    </row>
    <row r="1409" spans="1:17" hidden="1" x14ac:dyDescent="0.3">
      <c r="A1409" t="s">
        <v>2975</v>
      </c>
      <c r="B1409" t="s">
        <v>2976</v>
      </c>
      <c r="C1409" t="s">
        <v>3158</v>
      </c>
      <c r="D1409" t="s">
        <v>2977</v>
      </c>
      <c r="E1409">
        <v>1195.0158639000001</v>
      </c>
      <c r="F1409">
        <v>551.9</v>
      </c>
      <c r="G1409">
        <v>220.07666437597001</v>
      </c>
      <c r="H1409">
        <v>-10.639077765683799</v>
      </c>
      <c r="I1409">
        <v>-14.453107131221</v>
      </c>
      <c r="J1409">
        <v>-11.1303376808254</v>
      </c>
      <c r="K1409">
        <v>564.83653130486096</v>
      </c>
      <c r="L1409">
        <v>498.49183865840303</v>
      </c>
      <c r="M1409">
        <v>27.4714712558728</v>
      </c>
      <c r="N1409">
        <v>1.2636722469339301</v>
      </c>
      <c r="O1409">
        <v>44.591411487588303</v>
      </c>
      <c r="P1409">
        <v>253.89547932029399</v>
      </c>
    </row>
    <row r="1410" spans="1:17" hidden="1" x14ac:dyDescent="0.3">
      <c r="A1410" t="s">
        <v>2978</v>
      </c>
      <c r="B1410" t="s">
        <v>2979</v>
      </c>
      <c r="C1410" t="s">
        <v>3158</v>
      </c>
      <c r="D1410" t="s">
        <v>266</v>
      </c>
      <c r="E1410">
        <v>1187.0884928</v>
      </c>
      <c r="F1410">
        <v>196.84</v>
      </c>
      <c r="G1410">
        <v>1.70110817837966</v>
      </c>
      <c r="H1410">
        <v>-11.026417081715801</v>
      </c>
      <c r="I1410">
        <v>45.125962454492097</v>
      </c>
      <c r="J1410">
        <v>3.6053413020485499</v>
      </c>
      <c r="K1410">
        <v>205.66625251812201</v>
      </c>
      <c r="L1410">
        <v>178.44151108272999</v>
      </c>
      <c r="M1410">
        <v>52.454738532176897</v>
      </c>
      <c r="N1410">
        <v>0.47968534088142301</v>
      </c>
      <c r="O1410">
        <v>35.856533224954198</v>
      </c>
      <c r="P1410">
        <v>82.006472491909307</v>
      </c>
      <c r="Q1410">
        <v>0.12642060121252199</v>
      </c>
    </row>
    <row r="1411" spans="1:17" hidden="1" x14ac:dyDescent="0.3">
      <c r="A1411" t="s">
        <v>2980</v>
      </c>
      <c r="B1411" t="s">
        <v>2981</v>
      </c>
      <c r="C1411" t="s">
        <v>3158</v>
      </c>
      <c r="D1411" t="s">
        <v>1466</v>
      </c>
      <c r="E1411">
        <v>1184.7470507999999</v>
      </c>
      <c r="F1411">
        <v>171.18</v>
      </c>
      <c r="G1411">
        <v>-56.033532590400398</v>
      </c>
      <c r="H1411">
        <v>-6.0862996648860701</v>
      </c>
      <c r="I1411">
        <v>-39.424849108762999</v>
      </c>
      <c r="J1411">
        <v>1.43330996522624</v>
      </c>
      <c r="K1411">
        <v>187.39113012656699</v>
      </c>
      <c r="L1411">
        <v>228.48173376638101</v>
      </c>
      <c r="M1411">
        <v>56.672199333915501</v>
      </c>
      <c r="N1411">
        <v>0.96659753849371399</v>
      </c>
      <c r="O1411">
        <v>93.3637107138684</v>
      </c>
      <c r="P1411">
        <v>8.1979647304215799</v>
      </c>
      <c r="Q1411">
        <v>2.2218385532012001E-2</v>
      </c>
    </row>
    <row r="1412" spans="1:17" hidden="1" x14ac:dyDescent="0.3">
      <c r="A1412" t="s">
        <v>2982</v>
      </c>
      <c r="B1412" t="s">
        <v>2983</v>
      </c>
      <c r="C1412" t="s">
        <v>3158</v>
      </c>
      <c r="D1412" t="s">
        <v>631</v>
      </c>
      <c r="E1412">
        <v>1183.9364912399999</v>
      </c>
      <c r="F1412">
        <v>18.28</v>
      </c>
      <c r="G1412">
        <v>2.49839503529159</v>
      </c>
      <c r="H1412">
        <v>-8.8301688854676197</v>
      </c>
      <c r="I1412">
        <v>28.1642392833913</v>
      </c>
      <c r="J1412">
        <v>2.93720492297077</v>
      </c>
      <c r="K1412">
        <v>18.697317670713701</v>
      </c>
      <c r="L1412">
        <v>15.8307137352641</v>
      </c>
      <c r="M1412">
        <v>52.085504775777899</v>
      </c>
      <c r="N1412">
        <v>8.2673559962547397E-2</v>
      </c>
      <c r="O1412">
        <v>44.146608315098398</v>
      </c>
      <c r="P1412">
        <v>82.8</v>
      </c>
      <c r="Q1412">
        <v>5.1236861901910999E-2</v>
      </c>
    </row>
    <row r="1413" spans="1:17" hidden="1" x14ac:dyDescent="0.3">
      <c r="A1413" t="s">
        <v>2984</v>
      </c>
      <c r="B1413" t="s">
        <v>2985</v>
      </c>
      <c r="C1413" t="s">
        <v>3158</v>
      </c>
      <c r="D1413" t="s">
        <v>72</v>
      </c>
      <c r="E1413">
        <v>1178.693848443</v>
      </c>
      <c r="F1413">
        <v>113.12</v>
      </c>
      <c r="G1413">
        <v>2.3209567470389301</v>
      </c>
      <c r="H1413">
        <v>-7.54114365520799</v>
      </c>
      <c r="I1413">
        <v>-9.4932662765833395</v>
      </c>
      <c r="J1413">
        <v>7.2255872385240298</v>
      </c>
      <c r="K1413">
        <v>115.16224679459199</v>
      </c>
      <c r="L1413">
        <v>114.841051410204</v>
      </c>
      <c r="M1413">
        <v>39.028085078662997</v>
      </c>
      <c r="N1413">
        <v>0.43009747232465301</v>
      </c>
      <c r="O1413">
        <v>31.594766619519099</v>
      </c>
      <c r="P1413">
        <v>29.353916523727801</v>
      </c>
    </row>
    <row r="1414" spans="1:17" hidden="1" x14ac:dyDescent="0.3">
      <c r="A1414" t="s">
        <v>2986</v>
      </c>
      <c r="B1414" t="s">
        <v>2987</v>
      </c>
      <c r="C1414" t="s">
        <v>3158</v>
      </c>
      <c r="D1414" t="s">
        <v>570</v>
      </c>
      <c r="E1414">
        <v>1174.0070898659999</v>
      </c>
      <c r="F1414">
        <v>216.17</v>
      </c>
      <c r="G1414">
        <v>-13.8171647285221</v>
      </c>
      <c r="H1414">
        <v>-0.53521870663119897</v>
      </c>
      <c r="I1414">
        <v>-7.4198041561172099</v>
      </c>
      <c r="J1414">
        <v>4.5839031599424596</v>
      </c>
      <c r="K1414">
        <v>218.661573513186</v>
      </c>
      <c r="L1414">
        <v>224.35098131360999</v>
      </c>
      <c r="M1414">
        <v>62.7689100800877</v>
      </c>
      <c r="N1414">
        <v>0.30460332328731399</v>
      </c>
      <c r="O1414">
        <v>35.263912661331297</v>
      </c>
      <c r="P1414">
        <v>15.5062783863211</v>
      </c>
      <c r="Q1414">
        <v>3.6121330587075999E-2</v>
      </c>
    </row>
    <row r="1415" spans="1:17" hidden="1" x14ac:dyDescent="0.3">
      <c r="A1415" t="s">
        <v>2988</v>
      </c>
      <c r="B1415" t="s">
        <v>2989</v>
      </c>
      <c r="C1415" t="s">
        <v>3158</v>
      </c>
      <c r="D1415" t="s">
        <v>261</v>
      </c>
      <c r="E1415">
        <v>1171.7457772799901</v>
      </c>
      <c r="F1415">
        <v>801.85</v>
      </c>
      <c r="G1415">
        <v>-11.6469727637666</v>
      </c>
      <c r="H1415">
        <v>22.049773394474599</v>
      </c>
      <c r="I1415">
        <v>29.013903515638901</v>
      </c>
      <c r="J1415">
        <v>14.0889419801914</v>
      </c>
      <c r="K1415">
        <v>635.10792460340804</v>
      </c>
      <c r="L1415">
        <v>581.49652347978702</v>
      </c>
      <c r="M1415">
        <v>76.158402325952196</v>
      </c>
      <c r="N1415">
        <v>1.3361804222648701</v>
      </c>
      <c r="O1415">
        <v>2.4879965080750699</v>
      </c>
      <c r="P1415">
        <v>99.962593516209395</v>
      </c>
    </row>
    <row r="1416" spans="1:17" hidden="1" x14ac:dyDescent="0.3">
      <c r="A1416" t="s">
        <v>2990</v>
      </c>
      <c r="B1416" t="s">
        <v>2991</v>
      </c>
      <c r="C1416" t="s">
        <v>3158</v>
      </c>
      <c r="D1416" t="s">
        <v>229</v>
      </c>
      <c r="E1416">
        <v>1171.66841376</v>
      </c>
      <c r="F1416">
        <v>248.1</v>
      </c>
      <c r="G1416">
        <v>-2.9259102295110698E-2</v>
      </c>
      <c r="H1416">
        <v>-6.7448466625477801</v>
      </c>
      <c r="I1416">
        <v>26.148139180939701</v>
      </c>
      <c r="J1416">
        <v>6.0118608561193696</v>
      </c>
      <c r="K1416">
        <v>246.167689972402</v>
      </c>
      <c r="L1416">
        <v>221.54272722297699</v>
      </c>
      <c r="M1416">
        <v>68.146494316544405</v>
      </c>
      <c r="N1416">
        <v>0.39678172175028198</v>
      </c>
      <c r="O1416">
        <v>24.748085449415498</v>
      </c>
      <c r="P1416">
        <v>72.2916666666666</v>
      </c>
      <c r="Q1416">
        <v>0.12988090975736699</v>
      </c>
    </row>
    <row r="1417" spans="1:17" hidden="1" x14ac:dyDescent="0.3">
      <c r="A1417" t="s">
        <v>2992</v>
      </c>
      <c r="B1417" t="s">
        <v>2993</v>
      </c>
      <c r="C1417" t="s">
        <v>3158</v>
      </c>
      <c r="D1417" t="s">
        <v>276</v>
      </c>
      <c r="E1417">
        <v>1171.0505129999999</v>
      </c>
      <c r="F1417">
        <v>55.2</v>
      </c>
      <c r="G1417">
        <v>111.534977943321</v>
      </c>
      <c r="H1417">
        <v>-12.6179349388586</v>
      </c>
      <c r="I1417">
        <v>120.725538794242</v>
      </c>
      <c r="J1417">
        <v>-4.5899963759728797</v>
      </c>
      <c r="K1417">
        <v>55.658774044327998</v>
      </c>
      <c r="L1417">
        <v>40.9052261778344</v>
      </c>
      <c r="M1417">
        <v>39.3162112411717</v>
      </c>
      <c r="N1417">
        <v>0.233856563491563</v>
      </c>
      <c r="O1417">
        <v>30.072463768115899</v>
      </c>
      <c r="P1417">
        <v>267.14333222480798</v>
      </c>
    </row>
    <row r="1418" spans="1:17" hidden="1" x14ac:dyDescent="0.3">
      <c r="A1418" t="s">
        <v>2994</v>
      </c>
      <c r="B1418" t="s">
        <v>2995</v>
      </c>
      <c r="C1418" t="s">
        <v>3158</v>
      </c>
      <c r="D1418" t="s">
        <v>21</v>
      </c>
      <c r="E1418">
        <v>1170.6021599999999</v>
      </c>
      <c r="F1418">
        <v>977.75</v>
      </c>
      <c r="G1418">
        <v>-27.530325292335402</v>
      </c>
      <c r="H1418">
        <v>0.35501874134436301</v>
      </c>
      <c r="I1418">
        <v>-13.5697004853339</v>
      </c>
      <c r="J1418">
        <v>1.7754089223402501</v>
      </c>
      <c r="K1418">
        <v>995.15967679895505</v>
      </c>
      <c r="L1418">
        <v>1048.4432170227799</v>
      </c>
      <c r="M1418">
        <v>54.202942584206703</v>
      </c>
      <c r="N1418">
        <v>0.68357474526370399</v>
      </c>
      <c r="O1418">
        <v>50.079263615443601</v>
      </c>
      <c r="P1418">
        <v>4.0159574468085104</v>
      </c>
      <c r="Q1418">
        <v>0.117655189370879</v>
      </c>
    </row>
    <row r="1419" spans="1:17" hidden="1" x14ac:dyDescent="0.3">
      <c r="A1419" t="s">
        <v>2996</v>
      </c>
      <c r="B1419" t="s">
        <v>2997</v>
      </c>
      <c r="C1419" t="s">
        <v>3158</v>
      </c>
      <c r="D1419" t="s">
        <v>457</v>
      </c>
      <c r="E1419">
        <v>1170.4757219339999</v>
      </c>
      <c r="F1419">
        <v>192.72</v>
      </c>
      <c r="G1419">
        <v>-62.190970970120397</v>
      </c>
      <c r="H1419">
        <v>-5.0178536436763599</v>
      </c>
      <c r="I1419">
        <v>4.6510828718268398</v>
      </c>
      <c r="J1419">
        <v>4.2996977941449703</v>
      </c>
      <c r="K1419">
        <v>183.157414212047</v>
      </c>
      <c r="L1419">
        <v>194.94051331017599</v>
      </c>
      <c r="M1419">
        <v>60.970441233133101</v>
      </c>
      <c r="N1419">
        <v>1.1917425243264399</v>
      </c>
      <c r="O1419">
        <v>68.534661685346606</v>
      </c>
      <c r="P1419">
        <v>32.727272727272698</v>
      </c>
    </row>
    <row r="1420" spans="1:17" hidden="1" x14ac:dyDescent="0.3">
      <c r="A1420" t="s">
        <v>2998</v>
      </c>
      <c r="B1420" t="s">
        <v>2999</v>
      </c>
      <c r="C1420" t="s">
        <v>3158</v>
      </c>
      <c r="D1420" t="s">
        <v>213</v>
      </c>
      <c r="E1420">
        <v>1169.8061666000001</v>
      </c>
      <c r="F1420">
        <v>657.05</v>
      </c>
      <c r="G1420">
        <v>-0.85789870221811104</v>
      </c>
      <c r="H1420">
        <v>-9.41299623551539</v>
      </c>
      <c r="I1420">
        <v>-6.0516261315163602</v>
      </c>
      <c r="J1420">
        <v>-0.100481096731595</v>
      </c>
      <c r="K1420">
        <v>670.53816873681001</v>
      </c>
      <c r="L1420">
        <v>648.07928079679903</v>
      </c>
      <c r="M1420">
        <v>49.548228934699203</v>
      </c>
      <c r="N1420">
        <v>0.42356948535197902</v>
      </c>
      <c r="O1420">
        <v>15.668518377596801</v>
      </c>
      <c r="P1420">
        <v>34.064476637420903</v>
      </c>
      <c r="Q1420">
        <v>5.9922130230854999E-2</v>
      </c>
    </row>
    <row r="1421" spans="1:17" hidden="1" x14ac:dyDescent="0.3">
      <c r="A1421" t="s">
        <v>3000</v>
      </c>
      <c r="B1421" t="s">
        <v>3001</v>
      </c>
      <c r="C1421" t="s">
        <v>3158</v>
      </c>
      <c r="D1421" t="s">
        <v>266</v>
      </c>
      <c r="E1421">
        <v>1169.5250788349999</v>
      </c>
      <c r="F1421">
        <v>716.75</v>
      </c>
      <c r="G1421">
        <v>9.4145153858977597</v>
      </c>
      <c r="H1421">
        <v>-12.7544039286285</v>
      </c>
      <c r="I1421">
        <v>32.912005269902799</v>
      </c>
      <c r="J1421">
        <v>-1.04597432257415</v>
      </c>
      <c r="K1421">
        <v>702.78920819668099</v>
      </c>
      <c r="L1421">
        <v>632.31226976990501</v>
      </c>
      <c r="M1421">
        <v>44.227291369404</v>
      </c>
      <c r="N1421">
        <v>0.307421921157913</v>
      </c>
      <c r="O1421">
        <v>31.426578304848199</v>
      </c>
      <c r="P1421">
        <v>62.528344671201801</v>
      </c>
      <c r="Q1421">
        <v>7.5322881139819997E-2</v>
      </c>
    </row>
    <row r="1422" spans="1:17" hidden="1" x14ac:dyDescent="0.3">
      <c r="A1422" t="s">
        <v>3002</v>
      </c>
      <c r="B1422" t="s">
        <v>3003</v>
      </c>
      <c r="C1422" t="s">
        <v>3158</v>
      </c>
      <c r="D1422" t="s">
        <v>2733</v>
      </c>
      <c r="E1422">
        <v>1168.0100500000001</v>
      </c>
      <c r="F1422">
        <v>1495.95</v>
      </c>
      <c r="G1422">
        <v>340.04989778566602</v>
      </c>
      <c r="H1422">
        <v>-1.62493924920351</v>
      </c>
      <c r="I1422">
        <v>15.283892458407699</v>
      </c>
      <c r="J1422">
        <v>-4.5385345140999798</v>
      </c>
      <c r="K1422">
        <v>1506.4261929700999</v>
      </c>
      <c r="L1422">
        <v>1330.8955308355601</v>
      </c>
      <c r="M1422">
        <v>47.138538856460798</v>
      </c>
      <c r="N1422">
        <v>0.72258270882836695</v>
      </c>
      <c r="O1422">
        <v>47.732210301146402</v>
      </c>
      <c r="P1422">
        <v>388.47346938775502</v>
      </c>
    </row>
    <row r="1423" spans="1:17" hidden="1" x14ac:dyDescent="0.3">
      <c r="A1423" t="s">
        <v>3004</v>
      </c>
      <c r="B1423" t="s">
        <v>3005</v>
      </c>
      <c r="C1423" t="s">
        <v>3158</v>
      </c>
      <c r="D1423" t="s">
        <v>573</v>
      </c>
      <c r="E1423">
        <v>1156.6390540499999</v>
      </c>
      <c r="F1423">
        <v>164.15</v>
      </c>
      <c r="G1423">
        <v>-8.1132353095232101</v>
      </c>
      <c r="H1423">
        <v>-0.13162195436256399</v>
      </c>
      <c r="I1423">
        <v>8.9382609356101401</v>
      </c>
      <c r="J1423">
        <v>12.180355327500999</v>
      </c>
      <c r="K1423">
        <v>160.22888926137301</v>
      </c>
      <c r="L1423">
        <v>157.29873455753099</v>
      </c>
      <c r="M1423">
        <v>65.936109591202197</v>
      </c>
      <c r="N1423">
        <v>1.3093057686904199</v>
      </c>
      <c r="O1423">
        <v>34.6024977155041</v>
      </c>
      <c r="P1423">
        <v>68.878600823045204</v>
      </c>
      <c r="Q1423">
        <v>0.13424398778364499</v>
      </c>
    </row>
    <row r="1424" spans="1:17" hidden="1" x14ac:dyDescent="0.3">
      <c r="A1424" t="s">
        <v>3006</v>
      </c>
      <c r="B1424" t="s">
        <v>3007</v>
      </c>
      <c r="C1424" t="s">
        <v>3158</v>
      </c>
      <c r="D1424" t="s">
        <v>297</v>
      </c>
      <c r="E1424">
        <v>1156.61745</v>
      </c>
      <c r="F1424">
        <v>314.8</v>
      </c>
      <c r="G1424">
        <v>60.248544124957803</v>
      </c>
      <c r="H1424">
        <v>-11.977704274602299</v>
      </c>
      <c r="I1424">
        <v>42.618807629992403</v>
      </c>
      <c r="J1424">
        <v>-7.6862445869726903</v>
      </c>
      <c r="K1424">
        <v>326.08100642531502</v>
      </c>
      <c r="L1424">
        <v>268.13417490192199</v>
      </c>
      <c r="M1424">
        <v>38.272162782698203</v>
      </c>
      <c r="N1424">
        <v>0.38487119437939099</v>
      </c>
      <c r="O1424">
        <v>31.416772554002499</v>
      </c>
      <c r="P1424">
        <v>137.598030583953</v>
      </c>
    </row>
    <row r="1425" spans="1:17" hidden="1" x14ac:dyDescent="0.3">
      <c r="A1425" t="s">
        <v>3008</v>
      </c>
      <c r="B1425" t="s">
        <v>3009</v>
      </c>
      <c r="C1425" t="s">
        <v>3158</v>
      </c>
      <c r="D1425" t="s">
        <v>120</v>
      </c>
      <c r="E1425">
        <v>1154.0623668600001</v>
      </c>
      <c r="F1425">
        <v>719.85</v>
      </c>
      <c r="G1425">
        <v>-38.277010190576597</v>
      </c>
      <c r="H1425">
        <v>-0.97334746456122601</v>
      </c>
      <c r="I1425">
        <v>-23.791686536722299</v>
      </c>
      <c r="J1425">
        <v>3.0320229761846198</v>
      </c>
      <c r="K1425">
        <v>751.70708814899001</v>
      </c>
      <c r="L1425">
        <v>808.25862880595196</v>
      </c>
      <c r="M1425">
        <v>52.087729332427699</v>
      </c>
      <c r="N1425">
        <v>0.51589913424734601</v>
      </c>
      <c r="O1425">
        <v>50.031256511773201</v>
      </c>
      <c r="P1425">
        <v>12.458990782690099</v>
      </c>
      <c r="Q1425">
        <v>8.1695092073187994E-2</v>
      </c>
    </row>
    <row r="1426" spans="1:17" hidden="1" x14ac:dyDescent="0.3">
      <c r="A1426" t="s">
        <v>3010</v>
      </c>
      <c r="B1426" t="s">
        <v>3011</v>
      </c>
      <c r="C1426" t="s">
        <v>3158</v>
      </c>
      <c r="D1426" t="s">
        <v>269</v>
      </c>
      <c r="E1426">
        <v>1151.4188581349999</v>
      </c>
      <c r="F1426">
        <v>322.75</v>
      </c>
      <c r="G1426">
        <v>31.649062639385399</v>
      </c>
      <c r="H1426">
        <v>-12.9890535132126</v>
      </c>
      <c r="I1426">
        <v>43.678373709978899</v>
      </c>
      <c r="J1426">
        <v>-0.66045122369201303</v>
      </c>
      <c r="M1426">
        <v>44.223948357958101</v>
      </c>
      <c r="O1426">
        <v>51.807900852052597</v>
      </c>
      <c r="P1426">
        <v>67.184667184667106</v>
      </c>
    </row>
    <row r="1427" spans="1:17" hidden="1" x14ac:dyDescent="0.3">
      <c r="A1427" t="s">
        <v>3012</v>
      </c>
      <c r="B1427" t="s">
        <v>3013</v>
      </c>
      <c r="C1427" t="s">
        <v>3158</v>
      </c>
      <c r="D1427" t="s">
        <v>631</v>
      </c>
      <c r="E1427">
        <v>1151.2655999999999</v>
      </c>
      <c r="F1427">
        <v>175.89</v>
      </c>
      <c r="G1427">
        <v>-40.433484093761102</v>
      </c>
      <c r="H1427">
        <v>3.75565301604294</v>
      </c>
      <c r="I1427">
        <v>-39.956108583931297</v>
      </c>
      <c r="J1427">
        <v>4.8921186741339104</v>
      </c>
      <c r="K1427">
        <v>177.50975088359101</v>
      </c>
      <c r="L1427">
        <v>204.06897364442</v>
      </c>
      <c r="M1427">
        <v>62.525194440788198</v>
      </c>
      <c r="N1427">
        <v>3.03648248197416</v>
      </c>
      <c r="O1427">
        <v>75.024162829040904</v>
      </c>
      <c r="P1427">
        <v>22.486072423398301</v>
      </c>
      <c r="Q1427">
        <v>7.3894039115741994E-2</v>
      </c>
    </row>
    <row r="1428" spans="1:17" hidden="1" x14ac:dyDescent="0.3">
      <c r="A1428" t="s">
        <v>3014</v>
      </c>
      <c r="B1428" t="s">
        <v>3015</v>
      </c>
      <c r="C1428" t="s">
        <v>3158</v>
      </c>
      <c r="D1428" t="s">
        <v>97</v>
      </c>
      <c r="E1428">
        <v>1150.8510057139999</v>
      </c>
      <c r="F1428">
        <v>20.89</v>
      </c>
      <c r="G1428">
        <v>-39.023377208822403</v>
      </c>
      <c r="H1428">
        <v>-17.332952651409201</v>
      </c>
      <c r="I1428">
        <v>-35.313148845789101</v>
      </c>
      <c r="J1428">
        <v>-9.3995045676926896</v>
      </c>
      <c r="K1428">
        <v>23.926582951607799</v>
      </c>
      <c r="L1428">
        <v>26.475518027543899</v>
      </c>
      <c r="M1428">
        <v>26.346627255320101</v>
      </c>
      <c r="N1428">
        <v>0.847100214710371</v>
      </c>
      <c r="O1428">
        <v>88.606988989947297</v>
      </c>
      <c r="P1428">
        <v>8.1262939958592195</v>
      </c>
      <c r="Q1428">
        <v>0.181016917762162</v>
      </c>
    </row>
    <row r="1429" spans="1:17" hidden="1" x14ac:dyDescent="0.3">
      <c r="A1429" t="s">
        <v>3016</v>
      </c>
      <c r="B1429" t="s">
        <v>3017</v>
      </c>
      <c r="C1429" t="s">
        <v>3158</v>
      </c>
      <c r="D1429" t="s">
        <v>103</v>
      </c>
      <c r="E1429">
        <v>1149.3994051</v>
      </c>
      <c r="F1429">
        <v>44.46</v>
      </c>
      <c r="G1429">
        <v>-38.7727291787429</v>
      </c>
      <c r="H1429">
        <v>-4.0982025632340804</v>
      </c>
      <c r="I1429">
        <v>-22.958079847292101</v>
      </c>
      <c r="J1429">
        <v>1.8366271653766699</v>
      </c>
      <c r="K1429">
        <v>46.254095966719703</v>
      </c>
      <c r="L1429">
        <v>52.750443022612302</v>
      </c>
      <c r="M1429">
        <v>52.7143998078378</v>
      </c>
      <c r="N1429">
        <v>0.56935271783779295</v>
      </c>
      <c r="O1429">
        <v>94.556905083220798</v>
      </c>
      <c r="P1429">
        <v>11.4285714285714</v>
      </c>
      <c r="Q1429">
        <v>-4.0086018898401E-2</v>
      </c>
    </row>
    <row r="1430" spans="1:17" hidden="1" x14ac:dyDescent="0.3">
      <c r="A1430" t="s">
        <v>3018</v>
      </c>
      <c r="B1430" t="s">
        <v>3019</v>
      </c>
      <c r="C1430" t="s">
        <v>3158</v>
      </c>
      <c r="D1430" t="s">
        <v>266</v>
      </c>
      <c r="E1430">
        <v>1145.6223094899999</v>
      </c>
      <c r="F1430">
        <v>93.8</v>
      </c>
      <c r="G1430">
        <v>-21.452935789680499</v>
      </c>
      <c r="H1430">
        <v>4.47826026091934</v>
      </c>
      <c r="I1430">
        <v>8.4400661967180408</v>
      </c>
      <c r="J1430">
        <v>-3.77263997693231</v>
      </c>
      <c r="K1430">
        <v>92.1236334045756</v>
      </c>
      <c r="L1430">
        <v>89.174864712666604</v>
      </c>
      <c r="M1430">
        <v>52.435732082213399</v>
      </c>
      <c r="N1430">
        <v>0.50839156434183297</v>
      </c>
      <c r="O1430">
        <v>24.733475479744101</v>
      </c>
      <c r="P1430">
        <v>37.941176470588204</v>
      </c>
      <c r="Q1430">
        <v>0.138922106542954</v>
      </c>
    </row>
    <row r="1431" spans="1:17" hidden="1" x14ac:dyDescent="0.3">
      <c r="A1431" t="s">
        <v>3020</v>
      </c>
      <c r="B1431" t="s">
        <v>3021</v>
      </c>
      <c r="C1431" t="s">
        <v>3158</v>
      </c>
      <c r="D1431" t="s">
        <v>3022</v>
      </c>
      <c r="E1431">
        <v>1144.485442485</v>
      </c>
      <c r="F1431">
        <v>1108</v>
      </c>
      <c r="G1431">
        <v>148.56745116958299</v>
      </c>
      <c r="H1431">
        <v>10.0890700686058</v>
      </c>
      <c r="I1431">
        <v>118.478242475917</v>
      </c>
      <c r="J1431">
        <v>-1.4526632312145999</v>
      </c>
      <c r="K1431">
        <v>979.07724494101603</v>
      </c>
      <c r="L1431">
        <v>755.42102419796595</v>
      </c>
      <c r="M1431">
        <v>62.0745971817243</v>
      </c>
      <c r="N1431">
        <v>0.79455631563734397</v>
      </c>
      <c r="O1431">
        <v>1.80505415162455</v>
      </c>
      <c r="P1431">
        <v>193.89920424403101</v>
      </c>
    </row>
    <row r="1432" spans="1:17" hidden="1" x14ac:dyDescent="0.3">
      <c r="A1432" t="s">
        <v>3023</v>
      </c>
      <c r="B1432" t="s">
        <v>3024</v>
      </c>
      <c r="C1432" t="s">
        <v>3158</v>
      </c>
      <c r="D1432" t="s">
        <v>421</v>
      </c>
      <c r="E1432">
        <v>1142.685088424</v>
      </c>
      <c r="F1432">
        <v>92.8</v>
      </c>
      <c r="G1432">
        <v>47.958871835754103</v>
      </c>
      <c r="H1432">
        <v>-5.0247314517115997</v>
      </c>
      <c r="I1432">
        <v>58.839952601295401</v>
      </c>
      <c r="J1432">
        <v>-0.179113575364059</v>
      </c>
      <c r="K1432">
        <v>94.623407832293097</v>
      </c>
      <c r="L1432">
        <v>82.869907924154901</v>
      </c>
      <c r="M1432">
        <v>44.335974491398503</v>
      </c>
      <c r="N1432">
        <v>3.3504490716077502</v>
      </c>
      <c r="O1432">
        <v>46.228448275862</v>
      </c>
      <c r="P1432">
        <v>99.141630901287499</v>
      </c>
      <c r="Q1432">
        <v>7.6742737247996004E-2</v>
      </c>
    </row>
    <row r="1433" spans="1:17" hidden="1" x14ac:dyDescent="0.3">
      <c r="A1433" t="s">
        <v>3025</v>
      </c>
      <c r="B1433" t="s">
        <v>3026</v>
      </c>
      <c r="C1433" t="s">
        <v>3158</v>
      </c>
      <c r="D1433" t="s">
        <v>500</v>
      </c>
      <c r="E1433">
        <v>1141.18555646</v>
      </c>
      <c r="F1433">
        <v>1166.45</v>
      </c>
      <c r="G1433">
        <v>383.426835113641</v>
      </c>
      <c r="H1433">
        <v>7.3110965496909399</v>
      </c>
      <c r="I1433">
        <v>258.95820808380699</v>
      </c>
      <c r="J1433">
        <v>7.1760595710136696</v>
      </c>
      <c r="K1433">
        <v>940.57809250857804</v>
      </c>
      <c r="L1433">
        <v>581.22164919445697</v>
      </c>
      <c r="M1433">
        <v>65.954625941300705</v>
      </c>
      <c r="N1433">
        <v>0.41463338767805002</v>
      </c>
      <c r="O1433">
        <v>1.12306571220368</v>
      </c>
      <c r="P1433">
        <v>432.74720255766101</v>
      </c>
      <c r="Q1433">
        <v>0.15914852466062199</v>
      </c>
    </row>
    <row r="1434" spans="1:17" hidden="1" x14ac:dyDescent="0.3">
      <c r="A1434" t="s">
        <v>3027</v>
      </c>
      <c r="B1434" t="s">
        <v>3028</v>
      </c>
      <c r="C1434" t="s">
        <v>3158</v>
      </c>
      <c r="D1434" t="s">
        <v>120</v>
      </c>
      <c r="E1434">
        <v>1135.0086699999999</v>
      </c>
      <c r="F1434">
        <v>544.9</v>
      </c>
      <c r="G1434">
        <v>99.943570582577905</v>
      </c>
      <c r="H1434">
        <v>16.299808931077301</v>
      </c>
      <c r="I1434">
        <v>111.972881653171</v>
      </c>
      <c r="J1434">
        <v>8.5389170300916799</v>
      </c>
      <c r="K1434">
        <v>482.251698075131</v>
      </c>
      <c r="M1434">
        <v>75.605116969107698</v>
      </c>
      <c r="N1434">
        <v>0.62889473684210495</v>
      </c>
      <c r="O1434">
        <v>33.9603596990273</v>
      </c>
      <c r="P1434">
        <v>126.947105372761</v>
      </c>
    </row>
    <row r="1435" spans="1:17" hidden="1" x14ac:dyDescent="0.3">
      <c r="A1435" t="s">
        <v>3029</v>
      </c>
      <c r="B1435" t="s">
        <v>3030</v>
      </c>
      <c r="C1435" t="s">
        <v>3158</v>
      </c>
      <c r="D1435" t="s">
        <v>85</v>
      </c>
      <c r="E1435">
        <v>1128.620124305</v>
      </c>
      <c r="F1435">
        <v>232.55</v>
      </c>
      <c r="G1435">
        <v>-56.361553018993</v>
      </c>
      <c r="H1435">
        <v>-13.1530794583781</v>
      </c>
      <c r="I1435">
        <v>-7.6599050418073604</v>
      </c>
      <c r="J1435">
        <v>2.7399000907084199</v>
      </c>
      <c r="K1435">
        <v>243.05498695708701</v>
      </c>
      <c r="L1435">
        <v>258.43617678778497</v>
      </c>
      <c r="M1435">
        <v>48.755704286237901</v>
      </c>
      <c r="N1435">
        <v>0.232232925970349</v>
      </c>
      <c r="O1435">
        <v>62.7176951193291</v>
      </c>
      <c r="P1435">
        <v>40.939393939393902</v>
      </c>
    </row>
    <row r="1436" spans="1:17" hidden="1" x14ac:dyDescent="0.3">
      <c r="A1436" t="s">
        <v>3031</v>
      </c>
      <c r="B1436" t="s">
        <v>3032</v>
      </c>
      <c r="C1436" t="s">
        <v>3158</v>
      </c>
      <c r="D1436" t="s">
        <v>983</v>
      </c>
      <c r="E1436">
        <v>1127.9348990000001</v>
      </c>
      <c r="F1436">
        <v>291.8</v>
      </c>
      <c r="G1436">
        <v>-61.075389772782501</v>
      </c>
      <c r="H1436">
        <v>-7.8928911985787398</v>
      </c>
      <c r="I1436">
        <v>-13.328162482663499</v>
      </c>
      <c r="J1436">
        <v>5.6093280063142297</v>
      </c>
      <c r="K1436">
        <v>317.29159249794799</v>
      </c>
      <c r="L1436">
        <v>337.72805419915602</v>
      </c>
      <c r="M1436">
        <v>51.9497747498134</v>
      </c>
      <c r="N1436">
        <v>0.41112702364192999</v>
      </c>
      <c r="O1436">
        <v>75.188485263879301</v>
      </c>
      <c r="P1436">
        <v>7.2794117647058698</v>
      </c>
      <c r="Q1436">
        <v>6.0372952872609E-2</v>
      </c>
    </row>
    <row r="1437" spans="1:17" hidden="1" x14ac:dyDescent="0.3">
      <c r="A1437" t="s">
        <v>3033</v>
      </c>
      <c r="B1437" t="s">
        <v>3034</v>
      </c>
      <c r="C1437" t="s">
        <v>3158</v>
      </c>
      <c r="D1437" t="s">
        <v>51</v>
      </c>
      <c r="E1437">
        <v>1127.58205036</v>
      </c>
      <c r="F1437">
        <v>1850</v>
      </c>
      <c r="G1437">
        <v>-28.734575489144301</v>
      </c>
      <c r="H1437">
        <v>-7.7903137295088198</v>
      </c>
      <c r="I1437">
        <v>-29.127114291202702</v>
      </c>
      <c r="J1437">
        <v>-1.3021195764058799</v>
      </c>
      <c r="K1437">
        <v>1981.5916935763801</v>
      </c>
      <c r="L1437">
        <v>2126.2282284645098</v>
      </c>
      <c r="M1437">
        <v>42.135173508538699</v>
      </c>
      <c r="N1437">
        <v>0.92060725711708702</v>
      </c>
      <c r="O1437">
        <v>52.643243243243198</v>
      </c>
      <c r="P1437">
        <v>8.6733045495931993</v>
      </c>
      <c r="Q1437">
        <v>-3.1033087112192E-2</v>
      </c>
    </row>
    <row r="1438" spans="1:17" hidden="1" x14ac:dyDescent="0.3">
      <c r="A1438" t="s">
        <v>3035</v>
      </c>
      <c r="B1438" t="s">
        <v>3036</v>
      </c>
      <c r="C1438" t="s">
        <v>3158</v>
      </c>
      <c r="D1438" t="s">
        <v>57</v>
      </c>
      <c r="E1438">
        <v>1123.7923572319901</v>
      </c>
      <c r="F1438">
        <v>156.32</v>
      </c>
      <c r="G1438">
        <v>-63.187042027232501</v>
      </c>
      <c r="H1438">
        <v>-10.8994580107946</v>
      </c>
      <c r="I1438">
        <v>-36.259807625460802</v>
      </c>
      <c r="J1438">
        <v>-2.5442461812046302</v>
      </c>
      <c r="K1438">
        <v>182.81180959140201</v>
      </c>
      <c r="M1438">
        <v>39.0852183073847</v>
      </c>
      <c r="N1438">
        <v>0.91581271924552698</v>
      </c>
      <c r="O1438">
        <v>89.707011258955902</v>
      </c>
      <c r="P1438">
        <v>2.4646040901940198</v>
      </c>
    </row>
    <row r="1439" spans="1:17" hidden="1" x14ac:dyDescent="0.3">
      <c r="A1439" t="s">
        <v>3037</v>
      </c>
      <c r="B1439" t="s">
        <v>3038</v>
      </c>
      <c r="C1439" t="s">
        <v>3158</v>
      </c>
      <c r="D1439" t="s">
        <v>3039</v>
      </c>
      <c r="E1439">
        <v>1116.769575867</v>
      </c>
      <c r="F1439">
        <v>32</v>
      </c>
      <c r="G1439">
        <v>-41.607354287848999</v>
      </c>
      <c r="H1439">
        <v>-19.617762546682101</v>
      </c>
      <c r="I1439">
        <v>6.3711056730698603</v>
      </c>
      <c r="J1439">
        <v>-8.0022961356252793</v>
      </c>
      <c r="K1439">
        <v>35.543224810208301</v>
      </c>
      <c r="L1439">
        <v>34.722777571472399</v>
      </c>
      <c r="M1439">
        <v>24.429344641733</v>
      </c>
      <c r="N1439">
        <v>0.84174869112685202</v>
      </c>
      <c r="O1439">
        <v>62.5</v>
      </c>
      <c r="P1439">
        <v>23.076923076922998</v>
      </c>
      <c r="Q1439">
        <v>0.14082547996216299</v>
      </c>
    </row>
    <row r="1440" spans="1:17" hidden="1" x14ac:dyDescent="0.3">
      <c r="A1440" t="s">
        <v>3040</v>
      </c>
      <c r="B1440" t="s">
        <v>3041</v>
      </c>
      <c r="C1440" t="s">
        <v>3158</v>
      </c>
      <c r="D1440" t="s">
        <v>493</v>
      </c>
      <c r="E1440">
        <v>1115.008331175</v>
      </c>
      <c r="F1440">
        <v>180.3</v>
      </c>
      <c r="G1440">
        <v>-39.286404768875201</v>
      </c>
      <c r="H1440">
        <v>-13.2893570403079</v>
      </c>
      <c r="I1440">
        <v>-8.4115455420296197</v>
      </c>
      <c r="J1440">
        <v>-0.30717005994229302</v>
      </c>
      <c r="K1440">
        <v>202.00439577353299</v>
      </c>
      <c r="L1440">
        <v>205.85419744290999</v>
      </c>
      <c r="M1440">
        <v>36.2355485463641</v>
      </c>
      <c r="N1440">
        <v>0.36042779758375698</v>
      </c>
      <c r="O1440">
        <v>46.156405990016601</v>
      </c>
      <c r="P1440">
        <v>12.7579737335834</v>
      </c>
      <c r="Q1440">
        <v>-2.4746096110865999E-2</v>
      </c>
    </row>
    <row r="1441" spans="1:17" hidden="1" x14ac:dyDescent="0.3">
      <c r="A1441" t="s">
        <v>3042</v>
      </c>
      <c r="B1441" t="s">
        <v>3043</v>
      </c>
      <c r="C1441" t="s">
        <v>3158</v>
      </c>
      <c r="D1441" t="s">
        <v>3044</v>
      </c>
      <c r="E1441">
        <v>1105.04250798</v>
      </c>
      <c r="F1441">
        <v>440.4</v>
      </c>
      <c r="G1441">
        <v>38.207973009140801</v>
      </c>
      <c r="H1441">
        <v>12.5963328225354</v>
      </c>
      <c r="I1441">
        <v>60.691397254711497</v>
      </c>
      <c r="J1441">
        <v>1.8567339509944101</v>
      </c>
      <c r="K1441">
        <v>384.96055135765903</v>
      </c>
      <c r="L1441">
        <v>321.56786661988201</v>
      </c>
      <c r="M1441">
        <v>59.466047240979698</v>
      </c>
      <c r="N1441">
        <v>0.63482142857142798</v>
      </c>
      <c r="O1441">
        <v>3.9282470481380498</v>
      </c>
      <c r="P1441">
        <v>141.97802197802099</v>
      </c>
      <c r="Q1441">
        <v>0.15117438049287901</v>
      </c>
    </row>
    <row r="1442" spans="1:17" hidden="1" x14ac:dyDescent="0.3">
      <c r="A1442" t="s">
        <v>3045</v>
      </c>
      <c r="B1442" t="s">
        <v>3046</v>
      </c>
      <c r="C1442" t="s">
        <v>3158</v>
      </c>
      <c r="D1442" t="s">
        <v>2720</v>
      </c>
      <c r="E1442">
        <v>1104.1577179999999</v>
      </c>
      <c r="F1442">
        <v>1829</v>
      </c>
      <c r="G1442">
        <v>150.99196222494399</v>
      </c>
      <c r="H1442">
        <v>6.3285612732625198</v>
      </c>
      <c r="I1442">
        <v>136.66251490449</v>
      </c>
      <c r="J1442">
        <v>2.11220840354915</v>
      </c>
      <c r="K1442">
        <v>1689.3472851410099</v>
      </c>
      <c r="L1442">
        <v>1302.20418381644</v>
      </c>
      <c r="M1442">
        <v>59.147593311312399</v>
      </c>
      <c r="N1442">
        <v>0.59956741167988403</v>
      </c>
      <c r="O1442">
        <v>12.7419354838709</v>
      </c>
      <c r="P1442">
        <v>239.96282527880999</v>
      </c>
      <c r="Q1442">
        <v>0.23717914159193601</v>
      </c>
    </row>
    <row r="1443" spans="1:17" hidden="1" x14ac:dyDescent="0.3">
      <c r="A1443" t="s">
        <v>3047</v>
      </c>
      <c r="B1443" t="s">
        <v>3048</v>
      </c>
      <c r="C1443" t="s">
        <v>3158</v>
      </c>
      <c r="D1443" t="s">
        <v>421</v>
      </c>
      <c r="E1443">
        <v>1103.8039056</v>
      </c>
      <c r="F1443">
        <v>107.83</v>
      </c>
      <c r="G1443">
        <v>33.4322400292019</v>
      </c>
      <c r="H1443">
        <v>-4.7898295594524596</v>
      </c>
      <c r="I1443">
        <v>53.623321627944897</v>
      </c>
      <c r="J1443">
        <v>3.7176184507797201</v>
      </c>
      <c r="K1443">
        <v>104.066736891102</v>
      </c>
      <c r="L1443">
        <v>86.5530508665599</v>
      </c>
      <c r="M1443">
        <v>56.862992308534999</v>
      </c>
      <c r="N1443">
        <v>0.28610625681693302</v>
      </c>
      <c r="O1443">
        <v>15.737735324121299</v>
      </c>
      <c r="P1443">
        <v>119.166666666666</v>
      </c>
      <c r="Q1443">
        <v>0.115972328787168</v>
      </c>
    </row>
    <row r="1444" spans="1:17" hidden="1" x14ac:dyDescent="0.3">
      <c r="A1444" t="s">
        <v>3049</v>
      </c>
      <c r="B1444" t="s">
        <v>3050</v>
      </c>
      <c r="C1444" t="s">
        <v>3158</v>
      </c>
      <c r="D1444" t="s">
        <v>447</v>
      </c>
      <c r="E1444">
        <v>1101.896861085</v>
      </c>
      <c r="F1444">
        <v>389.05</v>
      </c>
      <c r="G1444">
        <v>30.233787026976401</v>
      </c>
      <c r="H1444">
        <v>-1.2275437096207</v>
      </c>
      <c r="I1444">
        <v>49.223400111119403</v>
      </c>
      <c r="J1444">
        <v>-4.07874151171508</v>
      </c>
      <c r="K1444">
        <v>369.51136833609797</v>
      </c>
      <c r="L1444">
        <v>313.97881909087499</v>
      </c>
      <c r="M1444">
        <v>48.4182195707468</v>
      </c>
      <c r="N1444">
        <v>0.85308083742668195</v>
      </c>
      <c r="O1444">
        <v>8.9834211540932891</v>
      </c>
      <c r="P1444">
        <v>105.68332011630901</v>
      </c>
      <c r="Q1444">
        <v>0.111296651086441</v>
      </c>
    </row>
    <row r="1445" spans="1:17" hidden="1" x14ac:dyDescent="0.3">
      <c r="A1445" t="s">
        <v>3051</v>
      </c>
      <c r="B1445" t="s">
        <v>3052</v>
      </c>
      <c r="C1445" t="s">
        <v>3158</v>
      </c>
      <c r="D1445" t="s">
        <v>493</v>
      </c>
      <c r="E1445">
        <v>1101.82872724</v>
      </c>
      <c r="F1445">
        <v>829.25</v>
      </c>
      <c r="G1445">
        <v>-48.762089448626497</v>
      </c>
      <c r="H1445">
        <v>-14.842607222914699</v>
      </c>
      <c r="I1445">
        <v>-40.0911346298072</v>
      </c>
      <c r="J1445">
        <v>4.3747114486710901</v>
      </c>
      <c r="K1445">
        <v>1014.16092024545</v>
      </c>
      <c r="L1445">
        <v>1201.16803724036</v>
      </c>
      <c r="M1445">
        <v>47.714441746421102</v>
      </c>
      <c r="N1445">
        <v>1.9058247869593701</v>
      </c>
      <c r="O1445">
        <v>87.277660536629398</v>
      </c>
      <c r="P1445">
        <v>7.1244025319726099</v>
      </c>
      <c r="Q1445">
        <v>-8.3957171470069994E-2</v>
      </c>
    </row>
    <row r="1446" spans="1:17" hidden="1" x14ac:dyDescent="0.3">
      <c r="A1446" t="s">
        <v>3053</v>
      </c>
      <c r="B1446" t="s">
        <v>3054</v>
      </c>
      <c r="C1446" t="s">
        <v>3158</v>
      </c>
      <c r="D1446" t="s">
        <v>21</v>
      </c>
      <c r="E1446">
        <v>1099.9754069200001</v>
      </c>
      <c r="F1446">
        <v>585</v>
      </c>
      <c r="G1446">
        <v>107.020525890792</v>
      </c>
      <c r="H1446">
        <v>31.604329334497699</v>
      </c>
      <c r="I1446">
        <v>143.544814003787</v>
      </c>
      <c r="J1446">
        <v>3.1097753135248198</v>
      </c>
      <c r="K1446">
        <v>480.60644625620802</v>
      </c>
      <c r="L1446">
        <v>368.73242126362999</v>
      </c>
      <c r="M1446">
        <v>74.178666486389602</v>
      </c>
      <c r="N1446">
        <v>0.83831571272329497</v>
      </c>
      <c r="O1446">
        <v>2.73504273504272</v>
      </c>
      <c r="P1446">
        <v>171.96652719665201</v>
      </c>
    </row>
    <row r="1447" spans="1:17" hidden="1" x14ac:dyDescent="0.3">
      <c r="A1447" t="s">
        <v>3055</v>
      </c>
      <c r="B1447" t="s">
        <v>3056</v>
      </c>
      <c r="C1447" t="s">
        <v>3158</v>
      </c>
      <c r="D1447" t="s">
        <v>761</v>
      </c>
      <c r="E1447">
        <v>1094.6494483260001</v>
      </c>
      <c r="F1447">
        <v>216.86</v>
      </c>
      <c r="G1447">
        <v>-37.193978884374602</v>
      </c>
      <c r="H1447">
        <v>-7.6301886026609402</v>
      </c>
      <c r="I1447">
        <v>-27.308855925812999</v>
      </c>
      <c r="J1447">
        <v>2.0688948103801699</v>
      </c>
      <c r="K1447">
        <v>230.89619375557601</v>
      </c>
      <c r="M1447">
        <v>49.796449768588403</v>
      </c>
      <c r="N1447">
        <v>1.1393596061786599</v>
      </c>
      <c r="O1447">
        <v>47.8834270958221</v>
      </c>
      <c r="P1447">
        <v>11.210256410256401</v>
      </c>
    </row>
    <row r="1448" spans="1:17" hidden="1" x14ac:dyDescent="0.3">
      <c r="A1448" t="s">
        <v>3057</v>
      </c>
      <c r="B1448" t="s">
        <v>3058</v>
      </c>
      <c r="C1448" t="s">
        <v>3158</v>
      </c>
      <c r="D1448" t="s">
        <v>269</v>
      </c>
      <c r="E1448">
        <v>1091.1779582500001</v>
      </c>
      <c r="F1448">
        <v>937.5</v>
      </c>
      <c r="G1448">
        <v>7.3531841971478098</v>
      </c>
      <c r="H1448">
        <v>0.49197654182800998</v>
      </c>
      <c r="I1448">
        <v>-9.3443898274559096</v>
      </c>
      <c r="J1448">
        <v>-1.2288490250995101</v>
      </c>
      <c r="K1448">
        <v>948.14460420771604</v>
      </c>
      <c r="L1448">
        <v>931.58389974505803</v>
      </c>
      <c r="M1448">
        <v>51.948177158860297</v>
      </c>
      <c r="N1448">
        <v>0.64717806367025799</v>
      </c>
      <c r="O1448">
        <v>19.4613333333333</v>
      </c>
      <c r="P1448">
        <v>32.042253521126703</v>
      </c>
      <c r="Q1448">
        <v>6.9275965049580002E-2</v>
      </c>
    </row>
    <row r="1449" spans="1:17" hidden="1" x14ac:dyDescent="0.3">
      <c r="A1449" t="s">
        <v>3059</v>
      </c>
      <c r="B1449" t="s">
        <v>3060</v>
      </c>
      <c r="C1449" t="s">
        <v>3158</v>
      </c>
      <c r="D1449" t="s">
        <v>213</v>
      </c>
      <c r="E1449">
        <v>1083.5383151000001</v>
      </c>
      <c r="F1449">
        <v>776.25</v>
      </c>
      <c r="G1449">
        <v>40.948938695552997</v>
      </c>
      <c r="H1449">
        <v>-1.8991972676012301</v>
      </c>
      <c r="I1449">
        <v>-31.228504191041502</v>
      </c>
      <c r="J1449">
        <v>6.1047676593383597</v>
      </c>
      <c r="K1449">
        <v>711.63325679478703</v>
      </c>
      <c r="L1449">
        <v>732.76634187159004</v>
      </c>
      <c r="M1449">
        <v>63.146403292348197</v>
      </c>
      <c r="N1449">
        <v>1.1469596045132999</v>
      </c>
      <c r="O1449">
        <v>41.004830917874301</v>
      </c>
      <c r="P1449">
        <v>95.676833879505907</v>
      </c>
      <c r="Q1449">
        <v>9.4734221310098995E-2</v>
      </c>
    </row>
    <row r="1450" spans="1:17" hidden="1" x14ac:dyDescent="0.3">
      <c r="A1450" t="s">
        <v>3061</v>
      </c>
      <c r="B1450" t="s">
        <v>3062</v>
      </c>
      <c r="C1450" t="s">
        <v>3158</v>
      </c>
      <c r="D1450" t="s">
        <v>213</v>
      </c>
      <c r="E1450">
        <v>1076.8</v>
      </c>
      <c r="F1450">
        <v>111.06</v>
      </c>
      <c r="G1450">
        <v>1.62211823136417</v>
      </c>
      <c r="H1450">
        <v>-18.921153923820999</v>
      </c>
      <c r="I1450">
        <v>25.273841566686102</v>
      </c>
      <c r="J1450">
        <v>2.52453358324493</v>
      </c>
      <c r="K1450">
        <v>118.34729844674099</v>
      </c>
      <c r="L1450">
        <v>103.192845667592</v>
      </c>
      <c r="M1450">
        <v>38.122831059980399</v>
      </c>
      <c r="N1450">
        <v>0.45662736446005098</v>
      </c>
      <c r="O1450">
        <v>31.190347559877502</v>
      </c>
      <c r="P1450">
        <v>56.092761770906499</v>
      </c>
      <c r="Q1450">
        <v>7.3304769777629994E-2</v>
      </c>
    </row>
    <row r="1451" spans="1:17" hidden="1" x14ac:dyDescent="0.3">
      <c r="A1451" t="s">
        <v>3063</v>
      </c>
      <c r="B1451" t="s">
        <v>3064</v>
      </c>
      <c r="C1451" t="s">
        <v>3158</v>
      </c>
      <c r="D1451" t="s">
        <v>251</v>
      </c>
      <c r="E1451">
        <v>1076.6649600000001</v>
      </c>
      <c r="F1451">
        <v>584.25</v>
      </c>
      <c r="G1451">
        <v>9.59914754365278</v>
      </c>
      <c r="H1451">
        <v>-5.0226761418046699</v>
      </c>
      <c r="I1451">
        <v>8.01139749980657</v>
      </c>
      <c r="J1451">
        <v>4.4729737720990004</v>
      </c>
      <c r="K1451">
        <v>561.72737921355599</v>
      </c>
      <c r="L1451">
        <v>509.02027766577601</v>
      </c>
      <c r="M1451">
        <v>60.612044510531497</v>
      </c>
      <c r="N1451">
        <v>0.336859552416999</v>
      </c>
      <c r="O1451">
        <v>18.254172015404301</v>
      </c>
      <c r="P1451">
        <v>40.715317919075098</v>
      </c>
    </row>
    <row r="1452" spans="1:17" hidden="1" x14ac:dyDescent="0.3">
      <c r="A1452" t="s">
        <v>3065</v>
      </c>
      <c r="B1452" t="s">
        <v>3066</v>
      </c>
      <c r="C1452" t="s">
        <v>3158</v>
      </c>
      <c r="D1452" t="s">
        <v>213</v>
      </c>
      <c r="E1452">
        <v>1076.4380000000001</v>
      </c>
      <c r="F1452">
        <v>98.56</v>
      </c>
      <c r="G1452">
        <v>-26.579976167687398</v>
      </c>
      <c r="H1452">
        <v>-2.8215784844907001</v>
      </c>
      <c r="I1452">
        <v>-10.6371663857536</v>
      </c>
      <c r="J1452">
        <v>8.7159687111292499</v>
      </c>
      <c r="K1452">
        <v>97.057445488869803</v>
      </c>
      <c r="L1452">
        <v>104.366407734852</v>
      </c>
      <c r="M1452">
        <v>64.722800476831296</v>
      </c>
      <c r="N1452">
        <v>0.90609103556818704</v>
      </c>
      <c r="O1452">
        <v>46.103896103895998</v>
      </c>
      <c r="P1452">
        <v>15.9529411764705</v>
      </c>
      <c r="Q1452">
        <v>2.9604541971734E-2</v>
      </c>
    </row>
    <row r="1453" spans="1:17" hidden="1" x14ac:dyDescent="0.3">
      <c r="A1453" t="s">
        <v>3067</v>
      </c>
      <c r="B1453" t="s">
        <v>3068</v>
      </c>
      <c r="C1453" t="s">
        <v>3158</v>
      </c>
      <c r="D1453" t="s">
        <v>493</v>
      </c>
      <c r="E1453">
        <v>1074.4791835629901</v>
      </c>
      <c r="F1453">
        <v>61.96</v>
      </c>
      <c r="G1453">
        <v>-25.3389665908899</v>
      </c>
      <c r="H1453">
        <v>-13.599029552118299</v>
      </c>
      <c r="I1453">
        <v>-29.512352281182501</v>
      </c>
      <c r="J1453">
        <v>-1.04908588137384</v>
      </c>
      <c r="K1453">
        <v>70.428182741182198</v>
      </c>
      <c r="L1453">
        <v>77.743178935121406</v>
      </c>
      <c r="M1453">
        <v>41.183667505705003</v>
      </c>
      <c r="N1453">
        <v>1.0233780529911201</v>
      </c>
      <c r="O1453">
        <v>69.383473208521593</v>
      </c>
      <c r="P1453">
        <v>10.7417336907953</v>
      </c>
      <c r="Q1453">
        <v>-7.9343097863272996E-2</v>
      </c>
    </row>
    <row r="1454" spans="1:17" hidden="1" x14ac:dyDescent="0.3">
      <c r="A1454" t="s">
        <v>3069</v>
      </c>
      <c r="B1454" t="s">
        <v>3070</v>
      </c>
      <c r="C1454" t="s">
        <v>3158</v>
      </c>
      <c r="D1454" t="s">
        <v>139</v>
      </c>
      <c r="E1454">
        <v>1073.723684</v>
      </c>
      <c r="F1454">
        <v>53.5</v>
      </c>
      <c r="G1454">
        <v>136.996821277457</v>
      </c>
      <c r="H1454">
        <v>0.76279278505635495</v>
      </c>
      <c r="I1454">
        <v>35.3920009648701</v>
      </c>
      <c r="J1454">
        <v>-5.9329005803621397</v>
      </c>
      <c r="K1454">
        <v>52.8150300839268</v>
      </c>
      <c r="L1454">
        <v>42.969260481924302</v>
      </c>
      <c r="M1454">
        <v>49.820215249449198</v>
      </c>
      <c r="N1454">
        <v>0.547056000326678</v>
      </c>
      <c r="O1454">
        <v>19.4392523364486</v>
      </c>
      <c r="P1454">
        <v>158.39169282781901</v>
      </c>
      <c r="Q1454">
        <v>0.26553365454891298</v>
      </c>
    </row>
    <row r="1455" spans="1:17" hidden="1" x14ac:dyDescent="0.3">
      <c r="A1455" t="s">
        <v>3071</v>
      </c>
      <c r="B1455" t="s">
        <v>3072</v>
      </c>
      <c r="C1455" t="s">
        <v>3158</v>
      </c>
      <c r="D1455" t="s">
        <v>493</v>
      </c>
      <c r="E1455">
        <v>1073.0147999999999</v>
      </c>
      <c r="F1455">
        <v>100.7</v>
      </c>
      <c r="G1455">
        <v>-20.658653065175201</v>
      </c>
      <c r="H1455">
        <v>4.9795640547000897</v>
      </c>
      <c r="I1455">
        <v>31.896060472716599</v>
      </c>
      <c r="J1455">
        <v>-2.18079981444866</v>
      </c>
      <c r="K1455">
        <v>93.603382059254798</v>
      </c>
      <c r="L1455">
        <v>85.459332321717</v>
      </c>
      <c r="M1455">
        <v>50.087903991462298</v>
      </c>
      <c r="N1455">
        <v>0.55101559439383097</v>
      </c>
      <c r="O1455">
        <v>24.8162859980138</v>
      </c>
      <c r="P1455">
        <v>52.5757575757575</v>
      </c>
      <c r="Q1455">
        <v>1.5893607843660999E-2</v>
      </c>
    </row>
    <row r="1456" spans="1:17" hidden="1" x14ac:dyDescent="0.3">
      <c r="A1456" t="s">
        <v>3073</v>
      </c>
      <c r="B1456" t="s">
        <v>3074</v>
      </c>
      <c r="C1456" t="s">
        <v>3158</v>
      </c>
      <c r="D1456" t="s">
        <v>573</v>
      </c>
      <c r="E1456">
        <v>1072.913937459</v>
      </c>
      <c r="F1456">
        <v>41.95</v>
      </c>
      <c r="G1456">
        <v>-38.409515822683801</v>
      </c>
      <c r="H1456">
        <v>-3.9013128003396398</v>
      </c>
      <c r="I1456">
        <v>-5.5326110374949398</v>
      </c>
      <c r="J1456">
        <v>2.55283017428855</v>
      </c>
      <c r="K1456">
        <v>42.897217461295497</v>
      </c>
      <c r="L1456">
        <v>45.852691726654498</v>
      </c>
      <c r="M1456">
        <v>55.510356169777999</v>
      </c>
      <c r="N1456">
        <v>0.19195454527987099</v>
      </c>
      <c r="O1456">
        <v>59.952324195470702</v>
      </c>
      <c r="P1456">
        <v>15.2472527472527</v>
      </c>
      <c r="Q1456">
        <v>-2.9677526292121999E-2</v>
      </c>
    </row>
    <row r="1457" spans="1:17" hidden="1" x14ac:dyDescent="0.3">
      <c r="A1457" t="s">
        <v>3075</v>
      </c>
      <c r="B1457" t="s">
        <v>3076</v>
      </c>
      <c r="C1457" t="s">
        <v>3158</v>
      </c>
      <c r="D1457" t="s">
        <v>406</v>
      </c>
      <c r="E1457">
        <v>1072.0678769599999</v>
      </c>
      <c r="F1457">
        <v>776.8</v>
      </c>
      <c r="G1457">
        <v>-12.1374993666369</v>
      </c>
      <c r="H1457">
        <v>8.9533194937654201</v>
      </c>
      <c r="I1457">
        <v>-3.8537785396362598</v>
      </c>
      <c r="J1457">
        <v>9.3828986618570802</v>
      </c>
      <c r="K1457">
        <v>718.27066135179098</v>
      </c>
      <c r="M1457">
        <v>73.939751460271694</v>
      </c>
      <c r="N1457">
        <v>1.6952965343946</v>
      </c>
      <c r="O1457">
        <v>31.558959835221401</v>
      </c>
      <c r="P1457">
        <v>23.7041165697905</v>
      </c>
    </row>
    <row r="1458" spans="1:17" hidden="1" x14ac:dyDescent="0.3">
      <c r="A1458" t="s">
        <v>3077</v>
      </c>
      <c r="B1458" t="s">
        <v>3078</v>
      </c>
      <c r="C1458" t="s">
        <v>3158</v>
      </c>
      <c r="D1458" t="s">
        <v>573</v>
      </c>
      <c r="E1458">
        <v>1071.9449999999999</v>
      </c>
      <c r="F1458">
        <v>28</v>
      </c>
      <c r="G1458">
        <v>-15.356932808408001</v>
      </c>
      <c r="H1458">
        <v>-5.6656520876069899E-2</v>
      </c>
      <c r="I1458">
        <v>-1.6863499180516599</v>
      </c>
      <c r="K1458">
        <v>26.0148474237802</v>
      </c>
      <c r="M1458">
        <v>100</v>
      </c>
      <c r="N1458">
        <v>4</v>
      </c>
      <c r="O1458">
        <v>0</v>
      </c>
      <c r="P1458">
        <v>6.8702290076335801</v>
      </c>
    </row>
    <row r="1459" spans="1:17" hidden="1" x14ac:dyDescent="0.3">
      <c r="A1459" t="s">
        <v>3079</v>
      </c>
      <c r="B1459" t="s">
        <v>3080</v>
      </c>
      <c r="C1459" t="s">
        <v>3158</v>
      </c>
      <c r="D1459" t="s">
        <v>80</v>
      </c>
      <c r="E1459">
        <v>1070.12999324</v>
      </c>
      <c r="F1459">
        <v>441.1</v>
      </c>
      <c r="G1459">
        <v>23.8667592275015</v>
      </c>
      <c r="H1459">
        <v>6.8804000643507598E-2</v>
      </c>
      <c r="I1459">
        <v>-15.746981575035001</v>
      </c>
      <c r="J1459">
        <v>1.1656664305418101</v>
      </c>
      <c r="K1459">
        <v>449.59262210405802</v>
      </c>
      <c r="L1459">
        <v>460.39414120657699</v>
      </c>
      <c r="M1459">
        <v>52.614448130129801</v>
      </c>
      <c r="N1459">
        <v>1.10420793253506</v>
      </c>
      <c r="O1459">
        <v>60.961233280435202</v>
      </c>
      <c r="P1459">
        <v>61.7231897341888</v>
      </c>
      <c r="Q1459">
        <v>0.138254901281605</v>
      </c>
    </row>
    <row r="1460" spans="1:17" hidden="1" x14ac:dyDescent="0.3">
      <c r="A1460" t="s">
        <v>3081</v>
      </c>
      <c r="B1460" t="s">
        <v>3082</v>
      </c>
      <c r="C1460" t="s">
        <v>3158</v>
      </c>
      <c r="D1460" t="s">
        <v>80</v>
      </c>
      <c r="E1460">
        <v>1069.880956</v>
      </c>
      <c r="F1460">
        <v>2540</v>
      </c>
      <c r="G1460">
        <v>80.136994669588603</v>
      </c>
      <c r="H1460">
        <v>-4.6684655992360504</v>
      </c>
      <c r="I1460">
        <v>-11.5018100142891</v>
      </c>
      <c r="J1460">
        <v>1.15048778171819</v>
      </c>
      <c r="K1460">
        <v>2554.5610231341698</v>
      </c>
      <c r="L1460">
        <v>2357.6937733783302</v>
      </c>
      <c r="M1460">
        <v>57.252930559535898</v>
      </c>
      <c r="N1460">
        <v>0.50088569940001004</v>
      </c>
      <c r="O1460">
        <v>39.685039370078698</v>
      </c>
      <c r="P1460">
        <v>127.41516698003301</v>
      </c>
      <c r="Q1460">
        <v>0.107466688017773</v>
      </c>
    </row>
    <row r="1461" spans="1:17" hidden="1" x14ac:dyDescent="0.3">
      <c r="A1461" t="s">
        <v>3083</v>
      </c>
      <c r="B1461" t="s">
        <v>3084</v>
      </c>
      <c r="C1461" t="s">
        <v>3158</v>
      </c>
      <c r="D1461" t="s">
        <v>375</v>
      </c>
      <c r="E1461">
        <v>1058.976942</v>
      </c>
      <c r="F1461">
        <v>154.29</v>
      </c>
      <c r="G1461">
        <v>-19.195669927012101</v>
      </c>
      <c r="H1461">
        <v>-6.36928645025914</v>
      </c>
      <c r="I1461">
        <v>-6.2399624383852297</v>
      </c>
      <c r="J1461">
        <v>1.8107246454352499</v>
      </c>
      <c r="K1461">
        <v>159.17561938126201</v>
      </c>
      <c r="L1461">
        <v>160.59792214929701</v>
      </c>
      <c r="M1461">
        <v>50.883093754963198</v>
      </c>
      <c r="N1461">
        <v>0.197849041245345</v>
      </c>
      <c r="O1461">
        <v>26.709443256205802</v>
      </c>
      <c r="P1461">
        <v>17.286202964652102</v>
      </c>
      <c r="Q1461">
        <v>8.0655215183790003E-3</v>
      </c>
    </row>
    <row r="1462" spans="1:17" hidden="1" x14ac:dyDescent="0.3">
      <c r="A1462" t="s">
        <v>3085</v>
      </c>
      <c r="B1462" t="s">
        <v>3086</v>
      </c>
      <c r="C1462" t="s">
        <v>3158</v>
      </c>
      <c r="D1462" t="s">
        <v>500</v>
      </c>
      <c r="E1462">
        <v>1057.0690187780001</v>
      </c>
      <c r="F1462">
        <v>206.19</v>
      </c>
      <c r="G1462">
        <v>68.447403357606206</v>
      </c>
      <c r="H1462">
        <v>-3.41173768273205</v>
      </c>
      <c r="I1462">
        <v>39.142750810253602</v>
      </c>
      <c r="J1462">
        <v>-6.11193011283176</v>
      </c>
      <c r="K1462">
        <v>202.62460989178999</v>
      </c>
      <c r="L1462">
        <v>172.19996141145</v>
      </c>
      <c r="M1462">
        <v>43.1210301572021</v>
      </c>
      <c r="N1462">
        <v>0.74373512005985898</v>
      </c>
      <c r="O1462">
        <v>14.797031863814899</v>
      </c>
      <c r="P1462">
        <v>105.573280159521</v>
      </c>
      <c r="Q1462">
        <v>6.8166328587864006E-2</v>
      </c>
    </row>
    <row r="1463" spans="1:17" hidden="1" x14ac:dyDescent="0.3">
      <c r="A1463" t="s">
        <v>3087</v>
      </c>
      <c r="B1463" t="s">
        <v>3088</v>
      </c>
      <c r="C1463" t="s">
        <v>3158</v>
      </c>
      <c r="D1463" t="s">
        <v>261</v>
      </c>
      <c r="E1463">
        <v>1054.6618622399999</v>
      </c>
      <c r="F1463">
        <v>262.24</v>
      </c>
      <c r="G1463">
        <v>47.266882586387801</v>
      </c>
      <c r="H1463">
        <v>-12.2265811085752</v>
      </c>
      <c r="I1463">
        <v>-12.9831589187249</v>
      </c>
      <c r="J1463">
        <v>2.83486847249269</v>
      </c>
      <c r="K1463">
        <v>257.33987823405101</v>
      </c>
      <c r="L1463">
        <v>248.49561075136299</v>
      </c>
      <c r="M1463">
        <v>42.536685121686503</v>
      </c>
      <c r="N1463">
        <v>0.84690832813612005</v>
      </c>
      <c r="O1463">
        <v>28.889566809029802</v>
      </c>
      <c r="P1463">
        <v>90.789377955620196</v>
      </c>
      <c r="Q1463">
        <v>9.2788510735204E-2</v>
      </c>
    </row>
    <row r="1464" spans="1:17" hidden="1" x14ac:dyDescent="0.3">
      <c r="A1464" t="s">
        <v>3089</v>
      </c>
      <c r="B1464" t="s">
        <v>3090</v>
      </c>
      <c r="C1464" t="s">
        <v>3158</v>
      </c>
      <c r="D1464" t="s">
        <v>134</v>
      </c>
      <c r="E1464">
        <v>1054.29051</v>
      </c>
      <c r="F1464">
        <v>409.25</v>
      </c>
      <c r="G1464">
        <v>-7.62705942112758</v>
      </c>
      <c r="H1464">
        <v>10.819565061141301</v>
      </c>
      <c r="I1464">
        <v>4.4022516494659696</v>
      </c>
      <c r="J1464">
        <v>1.7188880233569599</v>
      </c>
      <c r="K1464">
        <v>404.86612414954197</v>
      </c>
      <c r="M1464">
        <v>66.793528404735397</v>
      </c>
      <c r="N1464">
        <v>0.73856374565010996</v>
      </c>
      <c r="O1464">
        <v>43.665241295051899</v>
      </c>
      <c r="P1464">
        <v>25</v>
      </c>
    </row>
    <row r="1465" spans="1:17" hidden="1" x14ac:dyDescent="0.3">
      <c r="A1465" t="s">
        <v>3091</v>
      </c>
      <c r="B1465" t="s">
        <v>3092</v>
      </c>
      <c r="C1465" t="s">
        <v>3158</v>
      </c>
      <c r="D1465" t="s">
        <v>51</v>
      </c>
      <c r="E1465">
        <v>1048.7008176750001</v>
      </c>
      <c r="F1465">
        <v>209.69</v>
      </c>
      <c r="G1465">
        <v>-36.4999903873817</v>
      </c>
      <c r="H1465">
        <v>-25.879474137020001</v>
      </c>
      <c r="I1465">
        <v>-11.701468473689999</v>
      </c>
      <c r="J1465">
        <v>-4.4746593413944096</v>
      </c>
      <c r="K1465">
        <v>270.09788149239398</v>
      </c>
      <c r="L1465">
        <v>268.74717789451199</v>
      </c>
      <c r="M1465">
        <v>33.225549716309096</v>
      </c>
      <c r="N1465">
        <v>0.67337158919111795</v>
      </c>
      <c r="O1465">
        <v>76.307883065477597</v>
      </c>
      <c r="P1465">
        <v>5.9040404040404004</v>
      </c>
      <c r="Q1465">
        <v>-2.5015188792574E-2</v>
      </c>
    </row>
    <row r="1466" spans="1:17" hidden="1" x14ac:dyDescent="0.3">
      <c r="A1466" t="s">
        <v>3093</v>
      </c>
      <c r="B1466" t="s">
        <v>3094</v>
      </c>
      <c r="C1466" t="s">
        <v>3158</v>
      </c>
      <c r="D1466" t="s">
        <v>222</v>
      </c>
      <c r="E1466">
        <v>1048.528</v>
      </c>
      <c r="F1466">
        <v>8100</v>
      </c>
      <c r="G1466">
        <v>-5.2841068887573801</v>
      </c>
      <c r="H1466">
        <v>-2.11989646811287</v>
      </c>
      <c r="I1466">
        <v>-13.9042986473696</v>
      </c>
      <c r="J1466">
        <v>-1.0156859410877099</v>
      </c>
      <c r="K1466">
        <v>8211.6121718509403</v>
      </c>
      <c r="L1466">
        <v>8126.7402008966201</v>
      </c>
      <c r="M1466">
        <v>39.902276275858902</v>
      </c>
      <c r="N1466">
        <v>0.438482999776802</v>
      </c>
      <c r="O1466">
        <v>24.0864197530864</v>
      </c>
      <c r="P1466">
        <v>18.7648456057007</v>
      </c>
      <c r="Q1466">
        <v>0.19510837377278001</v>
      </c>
    </row>
    <row r="1467" spans="1:17" hidden="1" x14ac:dyDescent="0.3">
      <c r="A1467" t="s">
        <v>3095</v>
      </c>
      <c r="B1467" t="s">
        <v>3096</v>
      </c>
      <c r="C1467" t="s">
        <v>3158</v>
      </c>
      <c r="D1467" t="s">
        <v>120</v>
      </c>
      <c r="E1467">
        <v>1047.2139822199999</v>
      </c>
      <c r="F1467">
        <v>223.82</v>
      </c>
      <c r="G1467">
        <v>26.580477081495999</v>
      </c>
      <c r="H1467">
        <v>-2.58638298632507</v>
      </c>
      <c r="I1467">
        <v>26.762538331082201</v>
      </c>
      <c r="J1467">
        <v>4.4819860886777496</v>
      </c>
      <c r="K1467">
        <v>219.99295632791399</v>
      </c>
      <c r="L1467">
        <v>201.04349554813001</v>
      </c>
      <c r="M1467">
        <v>58.686373531346803</v>
      </c>
      <c r="N1467">
        <v>0.414561384216592</v>
      </c>
      <c r="O1467">
        <v>25.9941024037172</v>
      </c>
      <c r="P1467">
        <v>73.101314771848394</v>
      </c>
    </row>
    <row r="1468" spans="1:17" hidden="1" x14ac:dyDescent="0.3">
      <c r="A1468" t="s">
        <v>3097</v>
      </c>
      <c r="B1468" t="s">
        <v>3098</v>
      </c>
      <c r="C1468" t="s">
        <v>3158</v>
      </c>
      <c r="D1468" t="s">
        <v>51</v>
      </c>
      <c r="E1468">
        <v>1046.2440876799999</v>
      </c>
      <c r="F1468">
        <v>366.25</v>
      </c>
      <c r="G1468">
        <v>110.332358874015</v>
      </c>
      <c r="H1468">
        <v>15.7574657021669</v>
      </c>
      <c r="I1468">
        <v>125.780590397192</v>
      </c>
      <c r="J1468">
        <v>7.4779345175049201</v>
      </c>
      <c r="K1468">
        <v>317.82880183816201</v>
      </c>
      <c r="L1468">
        <v>249.96530732732799</v>
      </c>
      <c r="M1468">
        <v>62.079317956990799</v>
      </c>
      <c r="N1468">
        <v>1.69462139957627</v>
      </c>
      <c r="O1468">
        <v>9.1058020477815695</v>
      </c>
      <c r="P1468">
        <v>152.586206896551</v>
      </c>
      <c r="Q1468">
        <v>1.6875732465603002E-2</v>
      </c>
    </row>
    <row r="1469" spans="1:17" hidden="1" x14ac:dyDescent="0.3">
      <c r="A1469" t="s">
        <v>3099</v>
      </c>
      <c r="B1469" t="s">
        <v>3100</v>
      </c>
      <c r="C1469" t="s">
        <v>3158</v>
      </c>
      <c r="D1469" t="s">
        <v>46</v>
      </c>
      <c r="E1469">
        <v>1045.3060972599999</v>
      </c>
      <c r="F1469">
        <v>408.5</v>
      </c>
      <c r="G1469">
        <v>-69.7452589421722</v>
      </c>
      <c r="H1469">
        <v>-9.1286094438091805</v>
      </c>
      <c r="I1469">
        <v>-32.021083472602797</v>
      </c>
      <c r="J1469">
        <v>0.22849677471203</v>
      </c>
      <c r="K1469">
        <v>391.51695595835997</v>
      </c>
      <c r="L1469">
        <v>467.54880378604798</v>
      </c>
      <c r="M1469">
        <v>45.8482608130168</v>
      </c>
      <c r="N1469">
        <v>0.29863939942914702</v>
      </c>
      <c r="O1469">
        <v>95.838433292533594</v>
      </c>
      <c r="P1469">
        <v>34.574205238016702</v>
      </c>
      <c r="Q1469">
        <v>0.15957081829025299</v>
      </c>
    </row>
    <row r="1470" spans="1:17" hidden="1" x14ac:dyDescent="0.3">
      <c r="A1470" t="s">
        <v>3101</v>
      </c>
      <c r="B1470" t="s">
        <v>3102</v>
      </c>
      <c r="C1470" t="s">
        <v>3158</v>
      </c>
      <c r="D1470" t="s">
        <v>144</v>
      </c>
      <c r="E1470">
        <v>1040.6052279999999</v>
      </c>
      <c r="F1470">
        <v>2.08</v>
      </c>
      <c r="G1470">
        <v>43.138596991053497</v>
      </c>
      <c r="H1470">
        <v>-7.3254204039749604</v>
      </c>
      <c r="I1470">
        <v>-42.925694480216102</v>
      </c>
      <c r="J1470">
        <v>-2.6745384119653699</v>
      </c>
      <c r="K1470">
        <v>2.0840377534760099</v>
      </c>
      <c r="L1470">
        <v>2.2998233758114401</v>
      </c>
      <c r="M1470">
        <v>48.306428262907502</v>
      </c>
      <c r="N1470">
        <v>0.42501514529066498</v>
      </c>
      <c r="O1470">
        <v>98.557692307692193</v>
      </c>
      <c r="P1470">
        <v>77.7967731595256</v>
      </c>
    </row>
    <row r="1471" spans="1:17" hidden="1" x14ac:dyDescent="0.3">
      <c r="A1471" t="s">
        <v>3103</v>
      </c>
      <c r="B1471" t="s">
        <v>3104</v>
      </c>
      <c r="C1471" t="s">
        <v>3158</v>
      </c>
      <c r="D1471" t="s">
        <v>251</v>
      </c>
      <c r="E1471">
        <v>1039.5742878000001</v>
      </c>
      <c r="F1471">
        <v>434.3</v>
      </c>
      <c r="G1471">
        <v>-15.3961118152901</v>
      </c>
      <c r="H1471">
        <v>0.23378340777356099</v>
      </c>
      <c r="I1471">
        <v>-1.0031409103376501</v>
      </c>
      <c r="J1471">
        <v>-2.04173983799032</v>
      </c>
      <c r="K1471">
        <v>425.10500520853401</v>
      </c>
      <c r="L1471">
        <v>429.06812428067201</v>
      </c>
      <c r="M1471">
        <v>47.572633227681898</v>
      </c>
      <c r="N1471">
        <v>0.45724989469923999</v>
      </c>
      <c r="O1471">
        <v>17.798756619848</v>
      </c>
      <c r="P1471">
        <v>20.0884833402461</v>
      </c>
      <c r="Q1471">
        <v>-1.2052309527040001E-2</v>
      </c>
    </row>
    <row r="1472" spans="1:17" hidden="1" x14ac:dyDescent="0.3">
      <c r="A1472" t="s">
        <v>3105</v>
      </c>
      <c r="B1472" t="s">
        <v>3106</v>
      </c>
      <c r="C1472" t="s">
        <v>3158</v>
      </c>
      <c r="D1472" t="s">
        <v>51</v>
      </c>
      <c r="E1472">
        <v>1039.5734399999999</v>
      </c>
      <c r="F1472">
        <v>210.55</v>
      </c>
      <c r="G1472">
        <v>13.119727300218999</v>
      </c>
      <c r="H1472">
        <v>5.7965215690373801</v>
      </c>
      <c r="I1472">
        <v>-14.615228254440501</v>
      </c>
      <c r="J1472">
        <v>5.0810105081102597</v>
      </c>
      <c r="K1472">
        <v>201.29660240978501</v>
      </c>
      <c r="L1472">
        <v>202.594850790751</v>
      </c>
      <c r="M1472">
        <v>67.000212554324506</v>
      </c>
      <c r="N1472">
        <v>0.99675703110476299</v>
      </c>
      <c r="O1472">
        <v>25.860840655426198</v>
      </c>
      <c r="P1472">
        <v>50.285510349750197</v>
      </c>
      <c r="Q1472">
        <v>6.8544575329113996E-2</v>
      </c>
    </row>
    <row r="1473" spans="1:17" hidden="1" x14ac:dyDescent="0.3">
      <c r="A1473" t="s">
        <v>3107</v>
      </c>
      <c r="B1473" t="s">
        <v>3108</v>
      </c>
      <c r="C1473" t="s">
        <v>3158</v>
      </c>
      <c r="D1473" t="s">
        <v>1007</v>
      </c>
      <c r="E1473">
        <v>1039.3961403000001</v>
      </c>
      <c r="F1473">
        <v>378.8</v>
      </c>
      <c r="G1473">
        <v>909.60330497158998</v>
      </c>
      <c r="H1473">
        <v>39.924458130028903</v>
      </c>
      <c r="I1473">
        <v>767.16511939163104</v>
      </c>
      <c r="J1473">
        <v>7.9932251969747004</v>
      </c>
      <c r="K1473">
        <v>255.26556574040501</v>
      </c>
      <c r="L1473">
        <v>133.98243342818699</v>
      </c>
      <c r="M1473">
        <v>99.997810141997405</v>
      </c>
      <c r="N1473">
        <v>1.2439512209785799</v>
      </c>
      <c r="O1473">
        <v>0</v>
      </c>
      <c r="P1473">
        <v>992.90248124639299</v>
      </c>
      <c r="Q1473">
        <v>0.16412598163401201</v>
      </c>
    </row>
    <row r="1474" spans="1:17" hidden="1" x14ac:dyDescent="0.3">
      <c r="A1474" t="s">
        <v>3109</v>
      </c>
      <c r="B1474" t="s">
        <v>3110</v>
      </c>
      <c r="C1474" t="s">
        <v>3158</v>
      </c>
      <c r="D1474" t="s">
        <v>134</v>
      </c>
      <c r="E1474">
        <v>1034.4747</v>
      </c>
      <c r="F1474">
        <v>517.4</v>
      </c>
      <c r="G1474">
        <v>236.72074618310799</v>
      </c>
      <c r="H1474">
        <v>10.0147309282902</v>
      </c>
      <c r="I1474">
        <v>47.4125999910042</v>
      </c>
      <c r="J1474">
        <v>-3.7045415357860501</v>
      </c>
      <c r="K1474">
        <v>499.98592413812702</v>
      </c>
      <c r="L1474">
        <v>403.716638249109</v>
      </c>
      <c r="M1474">
        <v>54.314303973728997</v>
      </c>
      <c r="N1474">
        <v>1.1266698587502899</v>
      </c>
      <c r="O1474">
        <v>29.474294549671399</v>
      </c>
      <c r="P1474">
        <v>269.57142857142799</v>
      </c>
    </row>
    <row r="1475" spans="1:17" hidden="1" x14ac:dyDescent="0.3">
      <c r="A1475" t="s">
        <v>3111</v>
      </c>
      <c r="B1475" t="s">
        <v>3112</v>
      </c>
      <c r="C1475" t="s">
        <v>3158</v>
      </c>
      <c r="D1475" t="s">
        <v>3113</v>
      </c>
      <c r="E1475">
        <v>1034.19472</v>
      </c>
      <c r="F1475">
        <v>1001</v>
      </c>
      <c r="G1475">
        <v>1062.9070743729201</v>
      </c>
      <c r="H1475">
        <v>-1.87941664140024</v>
      </c>
      <c r="I1475">
        <v>638.25345861424603</v>
      </c>
      <c r="J1475">
        <v>-0.223558019808511</v>
      </c>
      <c r="K1475">
        <v>844.03778440011104</v>
      </c>
      <c r="L1475">
        <v>470.94517570116602</v>
      </c>
      <c r="M1475">
        <v>10.7829123007051</v>
      </c>
      <c r="N1475">
        <v>0.19298245614035001</v>
      </c>
      <c r="O1475">
        <v>0</v>
      </c>
      <c r="P1475">
        <v>1350.7246376811499</v>
      </c>
    </row>
    <row r="1476" spans="1:17" hidden="1" x14ac:dyDescent="0.3">
      <c r="A1476" t="s">
        <v>3114</v>
      </c>
      <c r="B1476" t="s">
        <v>3115</v>
      </c>
      <c r="C1476" t="s">
        <v>3158</v>
      </c>
      <c r="D1476" t="s">
        <v>983</v>
      </c>
      <c r="E1476">
        <v>1031.9300648999999</v>
      </c>
      <c r="F1476">
        <v>726.45</v>
      </c>
      <c r="G1476">
        <v>-27.208541117704801</v>
      </c>
      <c r="H1476">
        <v>-0.33893953513408998</v>
      </c>
      <c r="I1476">
        <v>7.0790172187151699</v>
      </c>
      <c r="J1476">
        <v>10.7309874347369</v>
      </c>
      <c r="K1476">
        <v>750.53863563787002</v>
      </c>
      <c r="L1476">
        <v>731.28742981878895</v>
      </c>
      <c r="M1476">
        <v>67.254526203531</v>
      </c>
      <c r="N1476">
        <v>0.27052669231832999</v>
      </c>
      <c r="O1476">
        <v>39.032280267052101</v>
      </c>
      <c r="P1476">
        <v>39.1666666666666</v>
      </c>
      <c r="Q1476">
        <v>0.111806397177255</v>
      </c>
    </row>
    <row r="1477" spans="1:17" hidden="1" x14ac:dyDescent="0.3">
      <c r="A1477" t="s">
        <v>3116</v>
      </c>
      <c r="B1477" t="s">
        <v>3117</v>
      </c>
      <c r="C1477" t="s">
        <v>3158</v>
      </c>
      <c r="D1477" t="s">
        <v>1466</v>
      </c>
      <c r="E1477">
        <v>1026.9000000000001</v>
      </c>
      <c r="F1477">
        <v>106.9</v>
      </c>
      <c r="G1477">
        <v>-31.326240053246401</v>
      </c>
      <c r="H1477">
        <v>-8.9994108991206492</v>
      </c>
      <c r="I1477">
        <v>-15.8950208133028</v>
      </c>
      <c r="J1477">
        <v>5.8501946916882304</v>
      </c>
      <c r="K1477">
        <v>107.803895280677</v>
      </c>
      <c r="L1477">
        <v>116.766324073522</v>
      </c>
      <c r="M1477">
        <v>58.109788270572999</v>
      </c>
      <c r="N1477">
        <v>0.75645969693978699</v>
      </c>
      <c r="O1477">
        <v>44.995322731524702</v>
      </c>
      <c r="P1477">
        <v>14.946236559139701</v>
      </c>
      <c r="Q1477">
        <v>6.5083866390449998E-3</v>
      </c>
    </row>
    <row r="1478" spans="1:17" hidden="1" x14ac:dyDescent="0.3">
      <c r="A1478" t="s">
        <v>3118</v>
      </c>
      <c r="B1478" t="s">
        <v>3119</v>
      </c>
      <c r="C1478" t="s">
        <v>3158</v>
      </c>
      <c r="D1478" t="s">
        <v>500</v>
      </c>
      <c r="E1478">
        <v>1026.8802599999999</v>
      </c>
      <c r="F1478">
        <v>1269.2</v>
      </c>
      <c r="G1478">
        <v>8.4885026894589792</v>
      </c>
      <c r="H1478">
        <v>-1.2002639314449901</v>
      </c>
      <c r="I1478">
        <v>-1.87805503339633</v>
      </c>
      <c r="J1478">
        <v>2.0126208745030101</v>
      </c>
      <c r="K1478">
        <v>1266.35005382191</v>
      </c>
      <c r="L1478">
        <v>1208.3937031539799</v>
      </c>
      <c r="M1478">
        <v>66.339985132030407</v>
      </c>
      <c r="N1478">
        <v>0.55153829588687098</v>
      </c>
      <c r="O1478">
        <v>27.623699968484001</v>
      </c>
      <c r="P1478">
        <v>31.373563813269801</v>
      </c>
      <c r="Q1478">
        <v>0.14488196641520201</v>
      </c>
    </row>
    <row r="1479" spans="1:17" hidden="1" x14ac:dyDescent="0.3">
      <c r="A1479" t="s">
        <v>3120</v>
      </c>
      <c r="B1479" t="s">
        <v>3121</v>
      </c>
      <c r="C1479" t="s">
        <v>3158</v>
      </c>
      <c r="D1479" t="s">
        <v>1557</v>
      </c>
      <c r="E1479">
        <v>1026.0154536699999</v>
      </c>
      <c r="F1479">
        <v>175.21</v>
      </c>
      <c r="G1479">
        <v>-50.212344788238603</v>
      </c>
      <c r="H1479">
        <v>0.25229424431804398</v>
      </c>
      <c r="I1479">
        <v>-27.809803925292702</v>
      </c>
      <c r="J1479">
        <v>5.8952182249425498</v>
      </c>
      <c r="K1479">
        <v>186.962384182991</v>
      </c>
      <c r="L1479">
        <v>218.72945460597001</v>
      </c>
      <c r="M1479">
        <v>63.317610556535698</v>
      </c>
      <c r="N1479">
        <v>0.828994468589063</v>
      </c>
      <c r="O1479">
        <v>69.796244506592004</v>
      </c>
      <c r="P1479">
        <v>9.4994062871070604</v>
      </c>
      <c r="Q1479">
        <v>-4.7712307284893E-2</v>
      </c>
    </row>
    <row r="1480" spans="1:17" hidden="1" x14ac:dyDescent="0.3">
      <c r="A1480" t="s">
        <v>3122</v>
      </c>
      <c r="B1480" t="s">
        <v>3123</v>
      </c>
      <c r="C1480" t="s">
        <v>3158</v>
      </c>
      <c r="D1480" t="s">
        <v>493</v>
      </c>
      <c r="E1480">
        <v>1024.00349185</v>
      </c>
      <c r="F1480">
        <v>42.9</v>
      </c>
      <c r="G1480">
        <v>412.56494574207602</v>
      </c>
      <c r="H1480">
        <v>4.6618946065958404</v>
      </c>
      <c r="I1480">
        <v>551.94338109486603</v>
      </c>
      <c r="J1480">
        <v>-6.7070745033249999</v>
      </c>
      <c r="K1480">
        <v>37.3859047231443</v>
      </c>
      <c r="L1480">
        <v>22.818575702235901</v>
      </c>
      <c r="M1480">
        <v>60.122562809016401</v>
      </c>
      <c r="N1480">
        <v>0.508683531233866</v>
      </c>
      <c r="O1480">
        <v>7.2261072261072297</v>
      </c>
      <c r="P1480">
        <v>637.11340206185503</v>
      </c>
    </row>
    <row r="1481" spans="1:17" hidden="1" x14ac:dyDescent="0.3">
      <c r="A1481" t="s">
        <v>3124</v>
      </c>
      <c r="B1481" t="s">
        <v>3125</v>
      </c>
      <c r="C1481" t="s">
        <v>3158</v>
      </c>
      <c r="D1481" t="s">
        <v>375</v>
      </c>
      <c r="E1481">
        <v>1023.040207056</v>
      </c>
      <c r="F1481">
        <v>51.03</v>
      </c>
      <c r="G1481">
        <v>-51.860564567531803</v>
      </c>
      <c r="H1481">
        <v>-6.0638488399374797</v>
      </c>
      <c r="I1481">
        <v>-33.113814113026301</v>
      </c>
      <c r="J1481">
        <v>0.52256410860303804</v>
      </c>
      <c r="K1481">
        <v>53.2829597210728</v>
      </c>
      <c r="L1481">
        <v>61.907382945608397</v>
      </c>
      <c r="M1481">
        <v>53.465434817821603</v>
      </c>
      <c r="N1481">
        <v>0.400844332215199</v>
      </c>
      <c r="O1481">
        <v>66.568685087203505</v>
      </c>
      <c r="P1481">
        <v>4.1428571428571299</v>
      </c>
      <c r="Q1481">
        <v>-5.8046514964869997E-2</v>
      </c>
    </row>
    <row r="1482" spans="1:17" hidden="1" x14ac:dyDescent="0.3">
      <c r="A1482" t="s">
        <v>3126</v>
      </c>
      <c r="B1482" t="s">
        <v>3127</v>
      </c>
      <c r="C1482" t="s">
        <v>3158</v>
      </c>
      <c r="D1482" t="s">
        <v>117</v>
      </c>
      <c r="E1482">
        <v>1019.8280664</v>
      </c>
      <c r="F1482">
        <v>118.79</v>
      </c>
      <c r="G1482">
        <v>-51.782813013191699</v>
      </c>
      <c r="H1482">
        <v>-3.0075268810074398</v>
      </c>
      <c r="I1482">
        <v>-20.852545833492702</v>
      </c>
      <c r="J1482">
        <v>2.19671284082931</v>
      </c>
      <c r="K1482">
        <v>121.718477560319</v>
      </c>
      <c r="L1482">
        <v>135.261924608458</v>
      </c>
      <c r="M1482">
        <v>61.656822858644801</v>
      </c>
      <c r="N1482">
        <v>0.64448338131887795</v>
      </c>
      <c r="O1482">
        <v>50.938631197912201</v>
      </c>
      <c r="P1482">
        <v>12.9075182967398</v>
      </c>
      <c r="Q1482">
        <v>4.3272354309221002E-2</v>
      </c>
    </row>
    <row r="1483" spans="1:17" hidden="1" x14ac:dyDescent="0.3">
      <c r="A1483" t="s">
        <v>3128</v>
      </c>
      <c r="B1483" t="s">
        <v>3129</v>
      </c>
      <c r="C1483" t="s">
        <v>3158</v>
      </c>
      <c r="D1483" t="s">
        <v>1517</v>
      </c>
      <c r="E1483">
        <v>1019.318130512</v>
      </c>
      <c r="F1483">
        <v>69.95</v>
      </c>
      <c r="G1483">
        <v>-25.011669271111401</v>
      </c>
      <c r="H1483">
        <v>-1.9047613522862501</v>
      </c>
      <c r="I1483">
        <v>12.288090648878301</v>
      </c>
      <c r="J1483">
        <v>-0.76875170703951501</v>
      </c>
      <c r="K1483">
        <v>73.328676697641498</v>
      </c>
      <c r="L1483">
        <v>73.106580076908699</v>
      </c>
      <c r="M1483">
        <v>50.406618950331598</v>
      </c>
      <c r="N1483">
        <v>0.41318368410343498</v>
      </c>
      <c r="O1483">
        <v>40.385989992851997</v>
      </c>
      <c r="P1483">
        <v>37.156862745098003</v>
      </c>
      <c r="Q1483">
        <v>-2.6597357334785E-2</v>
      </c>
    </row>
    <row r="1484" spans="1:17" hidden="1" x14ac:dyDescent="0.3">
      <c r="A1484" t="s">
        <v>3130</v>
      </c>
      <c r="B1484" t="s">
        <v>3131</v>
      </c>
      <c r="C1484" t="s">
        <v>3158</v>
      </c>
      <c r="D1484" t="s">
        <v>18</v>
      </c>
      <c r="E1484">
        <v>1017.94085748</v>
      </c>
      <c r="F1484">
        <v>1028.5999999999999</v>
      </c>
      <c r="G1484">
        <v>6.9906606004884102</v>
      </c>
      <c r="H1484">
        <v>-14.586402316119599</v>
      </c>
      <c r="I1484">
        <v>-2.91961220188576</v>
      </c>
      <c r="J1484">
        <v>-8.5291135753640699</v>
      </c>
      <c r="K1484">
        <v>1006.12398940489</v>
      </c>
      <c r="L1484">
        <v>972.37104649661796</v>
      </c>
      <c r="M1484">
        <v>38.867079593238202</v>
      </c>
      <c r="N1484">
        <v>0.93892215568862203</v>
      </c>
      <c r="O1484">
        <v>53.801283297686098</v>
      </c>
      <c r="P1484">
        <v>33.619121849831103</v>
      </c>
      <c r="Q1484">
        <v>0.16071083862532401</v>
      </c>
    </row>
    <row r="1485" spans="1:17" hidden="1" x14ac:dyDescent="0.3">
      <c r="A1485" t="s">
        <v>3132</v>
      </c>
      <c r="B1485" t="s">
        <v>3133</v>
      </c>
      <c r="C1485" t="s">
        <v>3158</v>
      </c>
      <c r="D1485" t="s">
        <v>1466</v>
      </c>
      <c r="E1485">
        <v>1012.78168978</v>
      </c>
      <c r="F1485">
        <v>118.24</v>
      </c>
      <c r="G1485">
        <v>-51.485178728780198</v>
      </c>
      <c r="H1485">
        <v>-16.236713092011801</v>
      </c>
      <c r="I1485">
        <v>-31.466554530676401</v>
      </c>
      <c r="J1485">
        <v>-7.6643427713835903</v>
      </c>
      <c r="K1485">
        <v>131.38652223902201</v>
      </c>
      <c r="L1485">
        <v>148.091552014705</v>
      </c>
      <c r="M1485">
        <v>19.513283764165699</v>
      </c>
      <c r="N1485">
        <v>2.90050482481867</v>
      </c>
      <c r="O1485">
        <v>61.535859269282803</v>
      </c>
      <c r="P1485">
        <v>4.8226950354609999</v>
      </c>
      <c r="Q1485">
        <v>3.6112669185019E-2</v>
      </c>
    </row>
    <row r="1486" spans="1:17" hidden="1" x14ac:dyDescent="0.3">
      <c r="A1486" t="s">
        <v>3134</v>
      </c>
      <c r="B1486" t="s">
        <v>3135</v>
      </c>
      <c r="C1486" t="s">
        <v>3158</v>
      </c>
      <c r="D1486" t="s">
        <v>318</v>
      </c>
      <c r="E1486">
        <v>1000.988683185</v>
      </c>
      <c r="F1486">
        <v>18.670000000000002</v>
      </c>
      <c r="G1486">
        <v>35.161906879752301</v>
      </c>
      <c r="H1486">
        <v>-5.6699100872266204</v>
      </c>
      <c r="I1486">
        <v>-23.457602333834899</v>
      </c>
      <c r="J1486">
        <v>9.3221579088861404</v>
      </c>
      <c r="K1486">
        <v>19.106605702227998</v>
      </c>
      <c r="L1486">
        <v>19.588083907329398</v>
      </c>
      <c r="M1486">
        <v>69.478654699147398</v>
      </c>
      <c r="N1486">
        <v>0.28589487463198698</v>
      </c>
      <c r="O1486">
        <v>123.085163363685</v>
      </c>
      <c r="P1486">
        <v>60.948275862068897</v>
      </c>
      <c r="Q1486">
        <v>7.6434465506033E-2</v>
      </c>
    </row>
    <row r="1487" spans="1:17" hidden="1" x14ac:dyDescent="0.3">
      <c r="A1487" t="s">
        <v>3136</v>
      </c>
      <c r="B1487" t="s">
        <v>3137</v>
      </c>
      <c r="C1487" t="s">
        <v>3158</v>
      </c>
      <c r="D1487" t="s">
        <v>375</v>
      </c>
      <c r="E1487">
        <v>1000.517904734</v>
      </c>
      <c r="F1487">
        <v>226.32</v>
      </c>
      <c r="G1487">
        <v>5.1592841707573802</v>
      </c>
      <c r="H1487">
        <v>20.117448939268801</v>
      </c>
      <c r="I1487">
        <v>23.263588860266601</v>
      </c>
      <c r="J1487">
        <v>6.0200219900168603</v>
      </c>
      <c r="K1487">
        <v>207.19456284477101</v>
      </c>
      <c r="L1487">
        <v>198.221246418889</v>
      </c>
      <c r="M1487">
        <v>79.099793756754494</v>
      </c>
      <c r="N1487">
        <v>1.07585449944595</v>
      </c>
      <c r="O1487">
        <v>13.997879109225799</v>
      </c>
      <c r="P1487">
        <v>49.732054250744198</v>
      </c>
      <c r="Q1487">
        <v>8.0477125060352997E-2</v>
      </c>
    </row>
    <row r="1488" spans="1:17" hidden="1" x14ac:dyDescent="0.3">
      <c r="A1488" t="s">
        <v>3138</v>
      </c>
      <c r="B1488" t="s">
        <v>3139</v>
      </c>
      <c r="C1488" t="s">
        <v>3158</v>
      </c>
      <c r="D1488" t="s">
        <v>573</v>
      </c>
      <c r="E1488">
        <v>1000.24047</v>
      </c>
      <c r="F1488">
        <v>423.5</v>
      </c>
      <c r="G1488">
        <v>-29.610311179936801</v>
      </c>
      <c r="H1488">
        <v>-1.8027638246542099</v>
      </c>
      <c r="I1488">
        <v>-5.8887657952024597</v>
      </c>
      <c r="J1488">
        <v>3.2122240891370102</v>
      </c>
      <c r="K1488">
        <v>423.86225054002603</v>
      </c>
      <c r="L1488">
        <v>436.84851254691199</v>
      </c>
      <c r="M1488">
        <v>58.204455299828503</v>
      </c>
      <c r="N1488">
        <v>0.55272605729171098</v>
      </c>
      <c r="O1488">
        <v>37.992916174734297</v>
      </c>
      <c r="P1488">
        <v>22.931785195936101</v>
      </c>
      <c r="Q1488">
        <v>3.2249935308173001E-2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Price_Filter_02_12_2024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2024-12-03T14:05:41Z</dcterms:created>
  <dcterms:modified xsi:type="dcterms:W3CDTF">2024-12-05T13:03:45Z</dcterms:modified>
</cp:coreProperties>
</file>